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backupFile="1" codeName="ThisWorkbook"/>
  <mc:AlternateContent xmlns:mc="http://schemas.openxmlformats.org/markup-compatibility/2006">
    <mc:Choice Requires="x15">
      <x15ac:absPath xmlns:x15ac="http://schemas.microsoft.com/office/spreadsheetml/2010/11/ac" url="C:\Users\alexi\Documents\scolaire\IPSA\AeroIpsa\SP-02\STABTRAJ\pro24_4_4_new\Alpha\"/>
    </mc:Choice>
  </mc:AlternateContent>
  <xr:revisionPtr revIDLastSave="0" documentId="13_ncr:1_{4A8F5A0E-AF42-4B8C-AA86-6621D0E51E5F}" xr6:coauthVersionLast="47" xr6:coauthVersionMax="47" xr10:uidLastSave="{00000000-0000-0000-0000-000000000000}"/>
  <bookViews>
    <workbookView xWindow="0" yWindow="-16200" windowWidth="14400" windowHeight="15750"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externalReferences>
    <externalReference r:id="rId9"/>
  </externalReference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EUR">[1]Propu!$L$2</definedName>
    <definedName name="FEURD">[1]Propu!$H$2</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Propu!$A$317:$A$346</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B43" i="1"/>
  <c r="C10" i="6"/>
  <c r="E10" i="6" s="1"/>
  <c r="C10" i="8" s="1"/>
  <c r="L324" i="4"/>
  <c r="L323" i="4"/>
  <c r="L322" i="4"/>
  <c r="L321" i="4"/>
  <c r="L320" i="4"/>
  <c r="L319" i="4"/>
  <c r="L318" i="4"/>
  <c r="L317"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5" i="4" s="1"/>
  <c r="I104" i="4"/>
  <c r="H104" i="4"/>
  <c r="G104" i="4"/>
  <c r="G105" i="4" s="1"/>
  <c r="F104" i="4"/>
  <c r="E104" i="4"/>
  <c r="E105" i="4" s="1"/>
  <c r="D104" i="4"/>
  <c r="C104" i="4"/>
  <c r="B104" i="4"/>
  <c r="L102" i="4"/>
  <c r="H102" i="4"/>
  <c r="B102" i="4"/>
  <c r="X99" i="4"/>
  <c r="W99" i="4"/>
  <c r="V99" i="4"/>
  <c r="U99" i="4"/>
  <c r="T99" i="4"/>
  <c r="S99" i="4"/>
  <c r="R100" i="4" s="1"/>
  <c r="R99" i="4"/>
  <c r="Q99" i="4"/>
  <c r="P99" i="4"/>
  <c r="P100" i="4" s="1"/>
  <c r="O99" i="4"/>
  <c r="N99" i="4"/>
  <c r="M99" i="4"/>
  <c r="L99" i="4"/>
  <c r="K99" i="4"/>
  <c r="J99" i="4"/>
  <c r="J100" i="4" s="1"/>
  <c r="I99" i="4"/>
  <c r="H99" i="4"/>
  <c r="G99" i="4"/>
  <c r="F99" i="4"/>
  <c r="E100" i="4"/>
  <c r="E99" i="4"/>
  <c r="D99" i="4"/>
  <c r="C99" i="4"/>
  <c r="B99" i="4"/>
  <c r="L97" i="4"/>
  <c r="H97" i="4"/>
  <c r="B97" i="4"/>
  <c r="X95" i="4"/>
  <c r="W95" i="4"/>
  <c r="V95" i="4"/>
  <c r="U95" i="4"/>
  <c r="T95" i="4"/>
  <c r="S95" i="4"/>
  <c r="R95" i="4"/>
  <c r="Q95" i="4"/>
  <c r="P95" i="4"/>
  <c r="O95" i="4"/>
  <c r="N95" i="4"/>
  <c r="M95" i="4"/>
  <c r="L95" i="4"/>
  <c r="K95" i="4"/>
  <c r="J95" i="4"/>
  <c r="I95" i="4"/>
  <c r="H95" i="4"/>
  <c r="D92" i="4" s="1"/>
  <c r="F92" i="4" s="1"/>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D133" i="4" s="1"/>
  <c r="F133" i="4" s="1"/>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D51" i="4" s="1"/>
  <c r="F51" i="4" s="1"/>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D56" i="4" s="1"/>
  <c r="F56" i="4" s="1"/>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D72" i="4" s="1"/>
  <c r="F72" i="4" s="1"/>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D77" i="4" s="1"/>
  <c r="F77" i="4" s="1"/>
  <c r="X80" i="4"/>
  <c r="J77" i="4"/>
  <c r="C84" i="4"/>
  <c r="B84" i="4"/>
  <c r="B85" i="4" s="1"/>
  <c r="D84" i="4"/>
  <c r="E84" i="4"/>
  <c r="F84" i="4"/>
  <c r="E85" i="4" s="1"/>
  <c r="G84" i="4"/>
  <c r="F85" i="4" s="1"/>
  <c r="H84" i="4"/>
  <c r="H85" i="4" s="1"/>
  <c r="I84" i="4"/>
  <c r="J84" i="4"/>
  <c r="K84" i="4"/>
  <c r="L84" i="4"/>
  <c r="L85" i="4" s="1"/>
  <c r="M84" i="4"/>
  <c r="N84" i="4"/>
  <c r="M85" i="4" s="1"/>
  <c r="O84" i="4"/>
  <c r="P84" i="4"/>
  <c r="Q84" i="4"/>
  <c r="P85" i="4" s="1"/>
  <c r="R84" i="4"/>
  <c r="S84" i="4"/>
  <c r="S85" i="4" s="1"/>
  <c r="T84" i="4"/>
  <c r="U84" i="4"/>
  <c r="V84" i="4"/>
  <c r="W84" i="4"/>
  <c r="V85" i="4" s="1"/>
  <c r="X84" i="4"/>
  <c r="W85" i="4" s="1"/>
  <c r="H82" i="4"/>
  <c r="L82" i="4"/>
  <c r="C89" i="4"/>
  <c r="B89" i="4"/>
  <c r="D89" i="4"/>
  <c r="D90" i="4" s="1"/>
  <c r="E89" i="4"/>
  <c r="F89" i="4"/>
  <c r="G89" i="4"/>
  <c r="F90" i="4" s="1"/>
  <c r="H89" i="4"/>
  <c r="I89" i="4"/>
  <c r="J89" i="4"/>
  <c r="J90" i="4" s="1"/>
  <c r="K89" i="4"/>
  <c r="L89" i="4"/>
  <c r="M89" i="4"/>
  <c r="N89" i="4"/>
  <c r="O89" i="4"/>
  <c r="O90" i="4" s="1"/>
  <c r="P89" i="4"/>
  <c r="Q89" i="4"/>
  <c r="R89" i="4"/>
  <c r="S89" i="4"/>
  <c r="R90" i="4" s="1"/>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D138" i="4" s="1"/>
  <c r="F138" i="4" s="1"/>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D153" i="4" s="1"/>
  <c r="F153" i="4" s="1"/>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D173" i="4" s="1"/>
  <c r="F173" i="4" s="1"/>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D183" i="4" s="1"/>
  <c r="F183" i="4" s="1"/>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U85" i="4"/>
  <c r="O85" i="4"/>
  <c r="R216" i="4"/>
  <c r="V115" i="4"/>
  <c r="J87" i="4"/>
  <c r="S90" i="4"/>
  <c r="Q90" i="4"/>
  <c r="K90" i="4"/>
  <c r="I90" i="4"/>
  <c r="G90" i="4"/>
  <c r="T214" i="4"/>
  <c r="U214" i="4" s="1"/>
  <c r="V214" i="4" s="1"/>
  <c r="W214" i="4" s="1"/>
  <c r="D269" i="4"/>
  <c r="F269" i="4" s="1"/>
  <c r="X85" i="4"/>
  <c r="T85" i="4"/>
  <c r="R85" i="4"/>
  <c r="J85" i="4"/>
  <c r="D85" i="4"/>
  <c r="L90" i="4"/>
  <c r="D36" i="4"/>
  <c r="F36" i="4" s="1"/>
  <c r="D31" i="4"/>
  <c r="F31" i="4" s="1"/>
  <c r="U165" i="4"/>
  <c r="T166" i="4" s="1"/>
  <c r="R201" i="4"/>
  <c r="K196" i="4"/>
  <c r="T211" i="4"/>
  <c r="S226" i="4"/>
  <c r="S251" i="4"/>
  <c r="L246" i="4"/>
  <c r="K246" i="4"/>
  <c r="R251" i="4"/>
  <c r="U116" i="4"/>
  <c r="W115" i="4"/>
  <c r="X115" i="4" s="1"/>
  <c r="V116" i="4"/>
  <c r="U211" i="4"/>
  <c r="M246" i="4"/>
  <c r="V250" i="4"/>
  <c r="T251" i="4"/>
  <c r="V211" i="4"/>
  <c r="N246" i="4"/>
  <c r="X245" i="4"/>
  <c r="W211" i="4"/>
  <c r="X211" i="4"/>
  <c r="O246" i="4"/>
  <c r="P246" i="4"/>
  <c r="Q246" i="4"/>
  <c r="R246" i="4"/>
  <c r="S246" i="4"/>
  <c r="T246" i="4"/>
  <c r="U246" i="4"/>
  <c r="X244" i="4"/>
  <c r="V246" i="4"/>
  <c r="W130" i="4"/>
  <c r="V131" i="4" s="1"/>
  <c r="U125" i="4"/>
  <c r="V125" i="4" s="1"/>
  <c r="R241" i="4"/>
  <c r="C133" i="6"/>
  <c r="D161" i="6"/>
  <c r="E161" i="6" s="1"/>
  <c r="D158" i="6"/>
  <c r="E158" i="6" s="1"/>
  <c r="D162" i="6"/>
  <c r="E162" i="6" s="1"/>
  <c r="D160" i="6"/>
  <c r="E160" i="6" s="1"/>
  <c r="D159" i="6"/>
  <c r="E159" i="6" s="1"/>
  <c r="S206" i="4"/>
  <c r="R206" i="4"/>
  <c r="T206" i="4"/>
  <c r="U206" i="4"/>
  <c r="X205" i="4"/>
  <c r="W206" i="4" s="1"/>
  <c r="V206" i="4"/>
  <c r="X100" i="4"/>
  <c r="L105" i="4"/>
  <c r="C105" i="4"/>
  <c r="K105" i="4"/>
  <c r="O105" i="4"/>
  <c r="S100" i="4"/>
  <c r="U100" i="4"/>
  <c r="H100" i="4"/>
  <c r="Q100" i="4"/>
  <c r="Q105" i="4"/>
  <c r="D176" i="6" l="1"/>
  <c r="E176" i="6" s="1"/>
  <c r="I38" i="7"/>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X116" i="4"/>
  <c r="U239" i="4"/>
  <c r="V239" i="4" s="1"/>
  <c r="W239" i="4" s="1"/>
  <c r="X239" i="4" s="1"/>
  <c r="S241" i="4"/>
  <c r="U126" i="4"/>
  <c r="W125" i="4"/>
  <c r="S216" i="4"/>
  <c r="U215" i="4"/>
  <c r="T216" i="4" s="1"/>
  <c r="D309" i="4"/>
  <c r="F309" i="4" s="1"/>
  <c r="D299" i="4"/>
  <c r="F299" i="4" s="1"/>
  <c r="D294" i="4"/>
  <c r="F294" i="4" s="1"/>
  <c r="D208" i="4"/>
  <c r="F208" i="4" s="1"/>
  <c r="B90" i="4"/>
  <c r="U121" i="4"/>
  <c r="U110" i="4"/>
  <c r="J97" i="4"/>
  <c r="F100" i="4"/>
  <c r="N100" i="4"/>
  <c r="T100" i="4"/>
  <c r="V105" i="4"/>
  <c r="T241"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V241" i="4"/>
  <c r="U235" i="4"/>
  <c r="S236" i="4"/>
  <c r="D113" i="4"/>
  <c r="F113" i="4" s="1"/>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D35" i="6"/>
  <c r="O21" i="6" s="1"/>
  <c r="B54" i="8"/>
  <c r="C54" i="8" s="1"/>
  <c r="D26" i="7"/>
  <c r="B53" i="8"/>
  <c r="C53" i="8" s="1"/>
  <c r="B60" i="8"/>
  <c r="C60" i="8" s="1"/>
  <c r="B66" i="8"/>
  <c r="C66" i="8" s="1"/>
  <c r="B52" i="8"/>
  <c r="C52" i="8" s="1"/>
  <c r="B57" i="8"/>
  <c r="C57" i="8" s="1"/>
  <c r="T14" i="6"/>
  <c r="C173" i="6"/>
  <c r="C172" i="6"/>
  <c r="C195" i="6"/>
  <c r="A317" i="4" a="1"/>
  <c r="A341" i="4" s="1"/>
  <c r="D148" i="4"/>
  <c r="F148" i="4" s="1"/>
  <c r="H28" i="1"/>
  <c r="H67" i="7"/>
  <c r="H17" i="7"/>
  <c r="B107" i="1"/>
  <c r="E24" i="1"/>
  <c r="B109" i="1"/>
  <c r="H48" i="1"/>
  <c r="B158" i="1"/>
  <c r="B132" i="1"/>
  <c r="G4" i="3"/>
  <c r="C139" i="6"/>
  <c r="C134" i="6"/>
  <c r="C143" i="6"/>
  <c r="C146" i="6"/>
  <c r="AD4" i="3"/>
  <c r="E190" i="6"/>
  <c r="D32" i="1"/>
  <c r="I68" i="7" s="1"/>
  <c r="AE4" i="3"/>
  <c r="T19" i="6"/>
  <c r="C142" i="6"/>
  <c r="C141" i="6"/>
  <c r="C145" i="6"/>
  <c r="I71" i="7"/>
  <c r="B77" i="8"/>
  <c r="C196" i="6"/>
  <c r="B196" i="6" s="1"/>
  <c r="C147" i="6"/>
  <c r="E42" i="7"/>
  <c r="E193" i="6"/>
  <c r="E189" i="6"/>
  <c r="C183" i="6"/>
  <c r="J90" i="7"/>
  <c r="F118" i="7" s="1"/>
  <c r="C132" i="6"/>
  <c r="F27" i="7"/>
  <c r="C137" i="6"/>
  <c r="C135" i="6"/>
  <c r="C138" i="6"/>
  <c r="E33" i="6"/>
  <c r="C144" i="6"/>
  <c r="T17" i="6"/>
  <c r="E14" i="7"/>
  <c r="B201" i="6"/>
  <c r="C201" i="6" s="1"/>
  <c r="B186" i="6"/>
  <c r="B200" i="6"/>
  <c r="C200" i="6" s="1"/>
  <c r="E183" i="6"/>
  <c r="B187" i="6"/>
  <c r="E184" i="6"/>
  <c r="B202" i="6"/>
  <c r="T3" i="4"/>
  <c r="Q3" i="4"/>
  <c r="Y4" i="4"/>
  <c r="C163" i="6" l="1"/>
  <c r="C166" i="6"/>
  <c r="C167" i="6"/>
  <c r="E4" i="7"/>
  <c r="V215" i="4"/>
  <c r="W215" i="4" s="1"/>
  <c r="V121" i="4"/>
  <c r="U241" i="4"/>
  <c r="D82" i="4"/>
  <c r="F82" i="4" s="1"/>
  <c r="D97" i="4"/>
  <c r="F97" i="4" s="1"/>
  <c r="D243" i="4"/>
  <c r="F243" i="4" s="1"/>
  <c r="W251" i="4"/>
  <c r="W165" i="4"/>
  <c r="D87" i="4"/>
  <c r="F87" i="4" s="1"/>
  <c r="O194" i="4"/>
  <c r="M196" i="4"/>
  <c r="V166" i="4"/>
  <c r="X165" i="4"/>
  <c r="V126" i="4"/>
  <c r="X125" i="4"/>
  <c r="V251" i="4"/>
  <c r="D248" i="4" s="1"/>
  <c r="F248" i="4" s="1"/>
  <c r="X131" i="4"/>
  <c r="W131" i="4"/>
  <c r="D128" i="4" s="1"/>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E4" i="4"/>
  <c r="I3" i="4"/>
  <c r="H2" i="4"/>
  <c r="M4" i="4"/>
  <c r="G3" i="4"/>
  <c r="R4" i="4"/>
  <c r="H4" i="4"/>
  <c r="I4" i="4"/>
  <c r="X2" i="4"/>
  <c r="K3" i="4"/>
  <c r="E3" i="4"/>
  <c r="V2" i="4"/>
  <c r="Q4" i="4"/>
  <c r="U3" i="4"/>
  <c r="T2" i="4"/>
  <c r="V3" i="4"/>
  <c r="C4" i="4"/>
  <c r="W4" i="4"/>
  <c r="S3" i="4"/>
  <c r="L3" i="4"/>
  <c r="L2" i="4"/>
  <c r="W3" i="4"/>
  <c r="K4" i="4"/>
  <c r="O4" i="4"/>
  <c r="N3" i="4"/>
  <c r="G4" i="4"/>
  <c r="F4" i="4"/>
  <c r="J3" i="4"/>
  <c r="O3" i="4"/>
  <c r="D3" i="4"/>
  <c r="D4" i="4"/>
  <c r="P3" i="4"/>
  <c r="T4" i="4"/>
  <c r="B3" i="4"/>
  <c r="M3" i="4"/>
  <c r="J2" i="4"/>
  <c r="R2" i="4"/>
  <c r="P2" i="4"/>
  <c r="H3" i="4"/>
  <c r="Y3" i="4"/>
  <c r="J4" i="4"/>
  <c r="B4" i="4"/>
  <c r="X3" i="4"/>
  <c r="X4" i="4"/>
  <c r="V4" i="4"/>
  <c r="Z2" i="4"/>
  <c r="C3" i="4"/>
  <c r="S4" i="4"/>
  <c r="P4" i="4"/>
  <c r="R3" i="4"/>
  <c r="N2" i="4"/>
  <c r="N4" i="4"/>
  <c r="L4" i="4"/>
  <c r="U4" i="4"/>
  <c r="F3" i="4"/>
  <c r="P14" i="6" l="1"/>
  <c r="N14" i="6" s="1"/>
  <c r="I41" i="7" s="1"/>
  <c r="D166" i="6"/>
  <c r="E166" i="6" s="1"/>
  <c r="D167" i="6"/>
  <c r="E167" i="6" s="1"/>
  <c r="D163" i="6"/>
  <c r="E163" i="6" s="1"/>
  <c r="E28" i="6"/>
  <c r="D164" i="6"/>
  <c r="E164" i="6" s="1"/>
  <c r="D165" i="6"/>
  <c r="E165" i="6" s="1"/>
  <c r="A5" i="3"/>
  <c r="B5" i="3" s="1"/>
  <c r="Z5" i="3" s="1"/>
  <c r="N12" i="6"/>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M12" i="6"/>
  <c r="W166" i="4"/>
  <c r="X166" i="4"/>
  <c r="E127" i="6"/>
  <c r="D128" i="6"/>
  <c r="W110" i="4"/>
  <c r="U111" i="4"/>
  <c r="X126" i="4"/>
  <c r="W126" i="4"/>
  <c r="D123" i="4" s="1"/>
  <c r="D118" i="4"/>
  <c r="F118" i="4" s="1"/>
  <c r="D163" i="4"/>
  <c r="F163" i="4" s="1"/>
  <c r="W235" i="4"/>
  <c r="U236" i="4"/>
  <c r="W200" i="4"/>
  <c r="U201" i="4"/>
  <c r="X215" i="4"/>
  <c r="V216" i="4"/>
  <c r="V226" i="4"/>
  <c r="X225" i="4"/>
  <c r="X190" i="4"/>
  <c r="V191" i="4"/>
  <c r="I31" i="6"/>
  <c r="C154" i="6" s="1"/>
  <c r="E29" i="6"/>
  <c r="C191" i="6"/>
  <c r="D153" i="6"/>
  <c r="C192" i="6"/>
  <c r="D62" i="8" l="1"/>
  <c r="F62" i="8" s="1"/>
  <c r="I62" i="8" s="1"/>
  <c r="D69" i="8"/>
  <c r="F69" i="8" s="1"/>
  <c r="I69" i="8" s="1"/>
  <c r="D64" i="8"/>
  <c r="E64" i="8" s="1"/>
  <c r="H64" i="8" s="1"/>
  <c r="D56" i="8"/>
  <c r="F56" i="8" s="1"/>
  <c r="I56" i="8" s="1"/>
  <c r="D54" i="8"/>
  <c r="E54" i="8" s="1"/>
  <c r="H54" i="8" s="1"/>
  <c r="D63" i="8"/>
  <c r="E63" i="8" s="1"/>
  <c r="H63" i="8" s="1"/>
  <c r="D60" i="8"/>
  <c r="E60" i="8" s="1"/>
  <c r="H60" i="8" s="1"/>
  <c r="D49" i="8"/>
  <c r="E49" i="8" s="1"/>
  <c r="H49" i="8" s="1"/>
  <c r="D55" i="8"/>
  <c r="F55" i="8" s="1"/>
  <c r="I55" i="8" s="1"/>
  <c r="D45" i="8"/>
  <c r="E45" i="8" s="1"/>
  <c r="H45" i="8" s="1"/>
  <c r="D43" i="8"/>
  <c r="E43" i="8" s="1"/>
  <c r="H43" i="8" s="1"/>
  <c r="D61" i="8"/>
  <c r="F61" i="8" s="1"/>
  <c r="I61" i="8" s="1"/>
  <c r="D47" i="8"/>
  <c r="E47" i="8" s="1"/>
  <c r="H47" i="8" s="1"/>
  <c r="D58" i="8"/>
  <c r="F58" i="8" s="1"/>
  <c r="I58" i="8" s="1"/>
  <c r="D48" i="8"/>
  <c r="F48" i="8" s="1"/>
  <c r="I48" i="8" s="1"/>
  <c r="D67" i="8"/>
  <c r="E67" i="8" s="1"/>
  <c r="H67" i="8" s="1"/>
  <c r="M14" i="6"/>
  <c r="F107" i="7" s="1"/>
  <c r="D51" i="8"/>
  <c r="E51" i="8" s="1"/>
  <c r="H51" i="8" s="1"/>
  <c r="D50" i="8"/>
  <c r="F50" i="8" s="1"/>
  <c r="I50" i="8" s="1"/>
  <c r="D44" i="8"/>
  <c r="E44" i="8" s="1"/>
  <c r="H44" i="8" s="1"/>
  <c r="D53" i="8"/>
  <c r="E53" i="8" s="1"/>
  <c r="H53" i="8" s="1"/>
  <c r="D46" i="8"/>
  <c r="F46" i="8" s="1"/>
  <c r="I46" i="8" s="1"/>
  <c r="D66" i="8"/>
  <c r="E66" i="8" s="1"/>
  <c r="H66" i="8" s="1"/>
  <c r="D68" i="8"/>
  <c r="F68" i="8" s="1"/>
  <c r="I68" i="8" s="1"/>
  <c r="D52" i="8"/>
  <c r="F52" i="8" s="1"/>
  <c r="I52" i="8" s="1"/>
  <c r="D57" i="8"/>
  <c r="E57" i="8" s="1"/>
  <c r="H57" i="8" s="1"/>
  <c r="D65" i="8"/>
  <c r="E65" i="8" s="1"/>
  <c r="H65" i="8" s="1"/>
  <c r="D59" i="8"/>
  <c r="E59" i="8" s="1"/>
  <c r="H59" i="8" s="1"/>
  <c r="E11" i="7"/>
  <c r="C11" i="8"/>
  <c r="H5" i="7"/>
  <c r="H41" i="7"/>
  <c r="E107" i="7"/>
  <c r="P15" i="6"/>
  <c r="E35" i="6"/>
  <c r="O22" i="6" s="1"/>
  <c r="O19" i="6" s="1"/>
  <c r="H28" i="6" s="1"/>
  <c r="C190" i="6" s="1"/>
  <c r="M22" i="6"/>
  <c r="C164" i="6"/>
  <c r="C165" i="6"/>
  <c r="AC5" i="3"/>
  <c r="P5" i="3"/>
  <c r="Q5" i="3" s="1"/>
  <c r="A6" i="3"/>
  <c r="B6" i="3" s="1"/>
  <c r="AC6" i="3" s="1"/>
  <c r="E110" i="7"/>
  <c r="C25" i="1"/>
  <c r="C32" i="1" s="1"/>
  <c r="K49" i="1" s="1"/>
  <c r="AA5" i="3"/>
  <c r="AD5" i="3"/>
  <c r="C204" i="6"/>
  <c r="Q194" i="4"/>
  <c r="O196" i="4"/>
  <c r="V111" i="4"/>
  <c r="X110" i="4"/>
  <c r="E128" i="6"/>
  <c r="D129" i="6"/>
  <c r="X200" i="4"/>
  <c r="V201" i="4"/>
  <c r="W226" i="4"/>
  <c r="X226" i="4"/>
  <c r="X191" i="4"/>
  <c r="W191" i="4"/>
  <c r="W216" i="4"/>
  <c r="X216" i="4"/>
  <c r="V236" i="4"/>
  <c r="X235" i="4"/>
  <c r="C153" i="6"/>
  <c r="F63" i="8" l="1"/>
  <c r="I63" i="8" s="1"/>
  <c r="M15" i="6"/>
  <c r="J42" i="7" s="1"/>
  <c r="E69" i="8"/>
  <c r="H69" i="8" s="1"/>
  <c r="E62" i="8"/>
  <c r="H62" i="8" s="1"/>
  <c r="F60" i="8"/>
  <c r="I60" i="8" s="1"/>
  <c r="E46" i="8"/>
  <c r="H46" i="8" s="1"/>
  <c r="E58" i="8"/>
  <c r="H58" i="8" s="1"/>
  <c r="F53" i="8"/>
  <c r="I53" i="8" s="1"/>
  <c r="F54" i="8"/>
  <c r="I54" i="8" s="1"/>
  <c r="F47" i="8"/>
  <c r="I47" i="8" s="1"/>
  <c r="F49" i="8"/>
  <c r="I49" i="8" s="1"/>
  <c r="E68" i="8"/>
  <c r="H68" i="8" s="1"/>
  <c r="F67" i="8"/>
  <c r="I67" i="8" s="1"/>
  <c r="F43" i="8"/>
  <c r="I43" i="8" s="1"/>
  <c r="F45" i="8"/>
  <c r="I45" i="8" s="1"/>
  <c r="F64" i="8"/>
  <c r="I64" i="8" s="1"/>
  <c r="E61" i="8"/>
  <c r="H61" i="8" s="1"/>
  <c r="E55" i="8"/>
  <c r="H55" i="8" s="1"/>
  <c r="E56" i="8"/>
  <c r="H56" i="8" s="1"/>
  <c r="E52" i="8"/>
  <c r="H52" i="8" s="1"/>
  <c r="E50" i="8"/>
  <c r="H50" i="8" s="1"/>
  <c r="J41" i="7"/>
  <c r="C11" i="1"/>
  <c r="S4" i="3" s="1"/>
  <c r="T4" i="3" s="1"/>
  <c r="U4" i="3" s="1"/>
  <c r="E58" i="7"/>
  <c r="H65" i="7" s="1"/>
  <c r="C12" i="8"/>
  <c r="F51" i="8"/>
  <c r="I51" i="8" s="1"/>
  <c r="F66" i="8"/>
  <c r="I66" i="8" s="1"/>
  <c r="F59" i="8"/>
  <c r="I59" i="8" s="1"/>
  <c r="E48" i="8"/>
  <c r="H48" i="8" s="1"/>
  <c r="F44" i="8"/>
  <c r="I44" i="8" s="1"/>
  <c r="F57" i="8"/>
  <c r="I57" i="8" s="1"/>
  <c r="F65" i="8"/>
  <c r="I65" i="8" s="1"/>
  <c r="N15" i="6"/>
  <c r="I42" i="7" s="1"/>
  <c r="H42" i="7"/>
  <c r="E108" i="7"/>
  <c r="D23" i="7"/>
  <c r="M19" i="6"/>
  <c r="H31" i="6" s="1"/>
  <c r="AA6" i="3"/>
  <c r="P29" i="1"/>
  <c r="A7" i="3"/>
  <c r="B7" i="3" s="1"/>
  <c r="P7" i="3" s="1"/>
  <c r="Q7" i="3" s="1"/>
  <c r="AD6" i="3"/>
  <c r="P6" i="3"/>
  <c r="Q6" i="3" s="1"/>
  <c r="H71" i="7"/>
  <c r="Z6" i="3"/>
  <c r="H68" i="7"/>
  <c r="H16" i="7"/>
  <c r="P28" i="1"/>
  <c r="H46" i="7"/>
  <c r="D152" i="6"/>
  <c r="H13" i="7"/>
  <c r="R194" i="4"/>
  <c r="P196" i="4"/>
  <c r="D213" i="4"/>
  <c r="F213" i="4" s="1"/>
  <c r="C194" i="6"/>
  <c r="D223" i="4"/>
  <c r="F223" i="4" s="1"/>
  <c r="X111" i="4"/>
  <c r="W111" i="4"/>
  <c r="D108" i="4" s="1"/>
  <c r="D188" i="4"/>
  <c r="F188" i="4" s="1"/>
  <c r="D130" i="6"/>
  <c r="E130" i="6" s="1"/>
  <c r="E129" i="6"/>
  <c r="S28" i="6"/>
  <c r="C193" i="6"/>
  <c r="X236" i="4"/>
  <c r="W236" i="4"/>
  <c r="W201" i="4"/>
  <c r="X201" i="4"/>
  <c r="D198" i="4" s="1"/>
  <c r="D2" i="4"/>
  <c r="C149" i="6" l="1"/>
  <c r="F108" i="7"/>
  <c r="H29" i="6"/>
  <c r="H47" i="7" s="1"/>
  <c r="B191" i="6"/>
  <c r="C155" i="6"/>
  <c r="I29" i="6"/>
  <c r="I47" i="7" s="1"/>
  <c r="C150" i="6"/>
  <c r="B192" i="6"/>
  <c r="B193" i="6"/>
  <c r="H32" i="6"/>
  <c r="I32" i="6"/>
  <c r="C157" i="6"/>
  <c r="C152" i="6"/>
  <c r="C151" i="6"/>
  <c r="G57" i="8"/>
  <c r="G65" i="8"/>
  <c r="G49" i="8"/>
  <c r="G59" i="8"/>
  <c r="G51" i="8"/>
  <c r="G64" i="8"/>
  <c r="G54" i="8"/>
  <c r="G63" i="8"/>
  <c r="G44" i="8"/>
  <c r="G45" i="8"/>
  <c r="G53" i="8"/>
  <c r="G43" i="8"/>
  <c r="G60" i="8"/>
  <c r="G47" i="8"/>
  <c r="G66" i="8"/>
  <c r="G67" i="8"/>
  <c r="G48" i="8"/>
  <c r="K48" i="8" s="1"/>
  <c r="M48" i="8" s="1"/>
  <c r="G52" i="8"/>
  <c r="J52" i="8" s="1"/>
  <c r="G68" i="8"/>
  <c r="J68" i="8" s="1"/>
  <c r="G56" i="8"/>
  <c r="J56" i="8" s="1"/>
  <c r="G50" i="8"/>
  <c r="K50" i="8" s="1"/>
  <c r="G61" i="8"/>
  <c r="K61" i="8" s="1"/>
  <c r="M61" i="8" s="1"/>
  <c r="G46" i="8"/>
  <c r="K46" i="8" s="1"/>
  <c r="M46" i="8" s="1"/>
  <c r="G62" i="8"/>
  <c r="J62" i="8" s="1"/>
  <c r="G58" i="8"/>
  <c r="K58" i="8" s="1"/>
  <c r="M58" i="8" s="1"/>
  <c r="G69" i="8"/>
  <c r="J69" i="8" s="1"/>
  <c r="G55" i="8"/>
  <c r="K55" i="8" s="1"/>
  <c r="M55" i="8" s="1"/>
  <c r="F198" i="4"/>
  <c r="A8" i="3"/>
  <c r="B8" i="3" s="1"/>
  <c r="Z8" i="3" s="1"/>
  <c r="Z7" i="3"/>
  <c r="AD7" i="3"/>
  <c r="AA7" i="3"/>
  <c r="AC7" i="3"/>
  <c r="S194" i="4"/>
  <c r="Q196" i="4"/>
  <c r="F108" i="4"/>
  <c r="D233" i="4"/>
  <c r="F233" i="4" s="1"/>
  <c r="F2" i="4"/>
  <c r="H14" i="7" l="1"/>
  <c r="B194" i="6"/>
  <c r="B190" i="6"/>
  <c r="H30" i="6"/>
  <c r="H48" i="7" s="1"/>
  <c r="S29" i="6"/>
  <c r="I30" i="6"/>
  <c r="I48" i="7" s="1"/>
  <c r="I14" i="7"/>
  <c r="C156" i="6"/>
  <c r="J58" i="8"/>
  <c r="L58" i="8" s="1"/>
  <c r="J61" i="8"/>
  <c r="L61" i="8" s="1"/>
  <c r="J46" i="8"/>
  <c r="L46" i="8" s="1"/>
  <c r="J50" i="8"/>
  <c r="L50" i="8" s="1"/>
  <c r="K62" i="8"/>
  <c r="M62" i="8" s="1"/>
  <c r="K69" i="8"/>
  <c r="M69" i="8" s="1"/>
  <c r="J55" i="8"/>
  <c r="L55" i="8" s="1"/>
  <c r="R5" i="3"/>
  <c r="S5" i="3" s="1"/>
  <c r="T5" i="3" s="1"/>
  <c r="R6" i="3"/>
  <c r="R7" i="3"/>
  <c r="K67" i="8"/>
  <c r="M67" i="8" s="1"/>
  <c r="J67" i="8"/>
  <c r="K43" i="8"/>
  <c r="M43" i="8" s="1"/>
  <c r="J43" i="8"/>
  <c r="J48" i="8"/>
  <c r="L48" i="8" s="1"/>
  <c r="J44" i="8"/>
  <c r="K44" i="8"/>
  <c r="M44" i="8" s="1"/>
  <c r="K54" i="8"/>
  <c r="M54" i="8" s="1"/>
  <c r="J54" i="8"/>
  <c r="K51" i="8"/>
  <c r="M51" i="8" s="1"/>
  <c r="J51" i="8"/>
  <c r="K65" i="8"/>
  <c r="M65" i="8" s="1"/>
  <c r="J65" i="8"/>
  <c r="K66" i="8"/>
  <c r="M66" i="8" s="1"/>
  <c r="J66" i="8"/>
  <c r="J47" i="8"/>
  <c r="K47" i="8"/>
  <c r="M47" i="8" s="1"/>
  <c r="J60" i="8"/>
  <c r="K60" i="8"/>
  <c r="M60" i="8" s="1"/>
  <c r="J53" i="8"/>
  <c r="K53" i="8"/>
  <c r="M53" i="8" s="1"/>
  <c r="K56" i="8"/>
  <c r="M56" i="8" s="1"/>
  <c r="J45" i="8"/>
  <c r="K45" i="8"/>
  <c r="M45" i="8" s="1"/>
  <c r="J63" i="8"/>
  <c r="K63" i="8"/>
  <c r="M63" i="8" s="1"/>
  <c r="K52" i="8"/>
  <c r="M52" i="8" s="1"/>
  <c r="J64" i="8"/>
  <c r="K64" i="8"/>
  <c r="M64" i="8" s="1"/>
  <c r="K68" i="8"/>
  <c r="M68" i="8" s="1"/>
  <c r="J59" i="8"/>
  <c r="K59" i="8"/>
  <c r="K49" i="8"/>
  <c r="M49" i="8" s="1"/>
  <c r="J49" i="8"/>
  <c r="J57" i="8"/>
  <c r="K57" i="8"/>
  <c r="M57" i="8" s="1"/>
  <c r="AC8" i="3"/>
  <c r="A9" i="3"/>
  <c r="B9" i="3" s="1"/>
  <c r="P9" i="3" s="1"/>
  <c r="Q9" i="3" s="1"/>
  <c r="R9" i="3" s="1"/>
  <c r="P8" i="3"/>
  <c r="Q8" i="3" s="1"/>
  <c r="R8" i="3" s="1"/>
  <c r="AD8" i="3"/>
  <c r="AA8" i="3"/>
  <c r="M50" i="8"/>
  <c r="R196" i="4"/>
  <c r="T194" i="4"/>
  <c r="H15" i="7" l="1"/>
  <c r="S30" i="6"/>
  <c r="H33" i="6"/>
  <c r="I15" i="7"/>
  <c r="L49" i="8"/>
  <c r="L65" i="8"/>
  <c r="L67" i="8"/>
  <c r="L51" i="8"/>
  <c r="S6" i="3"/>
  <c r="T6" i="3" s="1"/>
  <c r="L66" i="8"/>
  <c r="L43" i="8"/>
  <c r="L56" i="8"/>
  <c r="L68" i="8"/>
  <c r="L69" i="8"/>
  <c r="L62" i="8"/>
  <c r="L52" i="8"/>
  <c r="L54" i="8"/>
  <c r="L44" i="8"/>
  <c r="L57" i="8"/>
  <c r="L63" i="8"/>
  <c r="L45" i="8"/>
  <c r="L53" i="8"/>
  <c r="L60" i="8"/>
  <c r="L47" i="8"/>
  <c r="L59" i="8"/>
  <c r="M59" i="8"/>
  <c r="L64" i="8"/>
  <c r="AG5" i="3"/>
  <c r="AH5" i="3"/>
  <c r="D5" i="3"/>
  <c r="E5" i="3"/>
  <c r="H5" i="3" s="1"/>
  <c r="K5" i="3" s="1"/>
  <c r="AC9" i="3"/>
  <c r="AA9" i="3"/>
  <c r="AD9" i="3"/>
  <c r="Z9" i="3"/>
  <c r="A10" i="3"/>
  <c r="B10" i="3" s="1"/>
  <c r="A11" i="3" s="1"/>
  <c r="B11" i="3" s="1"/>
  <c r="AC11" i="3" s="1"/>
  <c r="U194" i="4"/>
  <c r="S196" i="4"/>
  <c r="S7" i="3" l="1"/>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E6" i="3"/>
  <c r="H6" i="3" s="1"/>
  <c r="K6" i="3" s="1"/>
  <c r="L6" i="3" s="1"/>
  <c r="D193" i="4"/>
  <c r="AA15" i="3"/>
  <c r="P15" i="3"/>
  <c r="Q15" i="3" s="1"/>
  <c r="R15" i="3" s="1"/>
  <c r="AC15" i="3"/>
  <c r="Z15" i="3"/>
  <c r="AD15" i="3"/>
  <c r="A16" i="3"/>
  <c r="B16" i="3" s="1"/>
  <c r="M6" i="3" l="1"/>
  <c r="N6" i="3" s="1"/>
  <c r="S11" i="3"/>
  <c r="T11" i="3" s="1"/>
  <c r="V6" i="3"/>
  <c r="AE6" i="3"/>
  <c r="F6" i="3"/>
  <c r="I6" i="3"/>
  <c r="F193" i="4"/>
  <c r="AA16" i="3"/>
  <c r="AD16" i="3"/>
  <c r="AC16" i="3"/>
  <c r="P16" i="3"/>
  <c r="Q16" i="3" s="1"/>
  <c r="R16" i="3" s="1"/>
  <c r="Z16" i="3"/>
  <c r="A17" i="3"/>
  <c r="B17" i="3" s="1"/>
  <c r="Y5" i="3"/>
  <c r="U6" i="3" l="1"/>
  <c r="N36" i="1"/>
  <c r="M37" i="6"/>
  <c r="S12" i="3"/>
  <c r="S13" i="3" s="1"/>
  <c r="W6" i="3"/>
  <c r="P17" i="3"/>
  <c r="Q17" i="3" s="1"/>
  <c r="R17" i="3" s="1"/>
  <c r="A18" i="3"/>
  <c r="B18" i="3" s="1"/>
  <c r="AC17" i="3"/>
  <c r="Z17" i="3"/>
  <c r="AD17" i="3"/>
  <c r="AA17" i="3"/>
  <c r="E7" i="3" l="1"/>
  <c r="H7" i="3" s="1"/>
  <c r="K7" i="3" s="1"/>
  <c r="T12" i="3"/>
  <c r="AH7" i="3"/>
  <c r="AG7" i="3"/>
  <c r="D7" i="3"/>
  <c r="G7" i="3" s="1"/>
  <c r="S14" i="3"/>
  <c r="T13" i="3"/>
  <c r="AA18" i="3"/>
  <c r="P18" i="3"/>
  <c r="Q18" i="3" s="1"/>
  <c r="R18" i="3" s="1"/>
  <c r="AC18" i="3"/>
  <c r="A19" i="3"/>
  <c r="B19" i="3" s="1"/>
  <c r="AD18" i="3"/>
  <c r="Z18" i="3"/>
  <c r="M7" i="3" l="1"/>
  <c r="N7" i="3" s="1"/>
  <c r="J7" i="3"/>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D84" i="3"/>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AD34" i="3" s="1"/>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AD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D112" i="3" l="1"/>
  <c r="AA112" i="3"/>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AD122" i="3"/>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AD132" i="3" l="1"/>
  <c r="P132" i="3"/>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AD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AD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D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M172" i="3"/>
  <c r="N172" i="3" s="1"/>
  <c r="L172" i="3" l="1"/>
  <c r="U172" i="3" l="1"/>
  <c r="E173" i="3" s="1"/>
  <c r="H173" i="3" s="1"/>
  <c r="AH173" i="3"/>
  <c r="AG173" i="3"/>
  <c r="Y171" i="3"/>
  <c r="D173" i="3" l="1"/>
  <c r="G173" i="3" s="1"/>
  <c r="K173" i="3"/>
  <c r="A174" i="3" s="1"/>
  <c r="B174" i="3" s="1"/>
  <c r="P174" i="3" l="1"/>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AD174" i="3" s="1"/>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AD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M182" i="3"/>
  <c r="N182" i="3" s="1"/>
  <c r="L182" i="3" l="1"/>
  <c r="U182" i="3" l="1"/>
  <c r="E183" i="3" s="1"/>
  <c r="H183" i="3" s="1"/>
  <c r="AH183" i="3"/>
  <c r="AG183" i="3"/>
  <c r="Y181" i="3"/>
  <c r="D183" i="3" l="1"/>
  <c r="G183" i="3" s="1"/>
  <c r="K183" i="3"/>
  <c r="A184" i="3" s="1"/>
  <c r="B184" i="3" s="1"/>
  <c r="Z184" i="3" l="1"/>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AD184" i="3" s="1"/>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D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P194" i="3" l="1"/>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AD194" i="3" s="1"/>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AD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AD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T217" i="3" l="1"/>
  <c r="D217" i="3" s="1"/>
  <c r="G217" i="3" l="1"/>
  <c r="AG217" i="3"/>
  <c r="AH217" i="3"/>
  <c r="E217" i="3"/>
  <c r="H217" i="3" s="1"/>
  <c r="I217" i="3" l="1"/>
  <c r="J217" i="3"/>
  <c r="AD217" i="3" s="1"/>
  <c r="M217" i="3"/>
  <c r="N217" i="3" s="1"/>
  <c r="K217" i="3"/>
  <c r="AE217" i="3" s="1"/>
  <c r="F217" i="3"/>
  <c r="V217" i="3" l="1"/>
  <c r="W217" i="3" s="1"/>
  <c r="A218" i="3"/>
  <c r="B218" i="3" s="1"/>
  <c r="L217" i="3"/>
  <c r="U217" i="3" l="1"/>
  <c r="Y216" i="3"/>
  <c r="AC218" i="3"/>
  <c r="AA218" i="3"/>
  <c r="Z218" i="3"/>
  <c r="P218" i="3"/>
  <c r="Q218" i="3" s="1"/>
  <c r="R218" i="3" s="1"/>
  <c r="S218" i="3" s="1"/>
  <c r="T218" i="3" l="1"/>
  <c r="AG218" i="3" s="1"/>
  <c r="AH218" i="3" l="1"/>
  <c r="E218" i="3"/>
  <c r="H218" i="3" s="1"/>
  <c r="K218" i="3" s="1"/>
  <c r="AE218" i="3" s="1"/>
  <c r="D218" i="3"/>
  <c r="G218" i="3" s="1"/>
  <c r="F218" i="3" l="1"/>
  <c r="I218" i="3"/>
  <c r="J218" i="3"/>
  <c r="AD218" i="3" s="1"/>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C227" i="3"/>
  <c r="T227" i="3" l="1"/>
  <c r="D227" i="3" s="1"/>
  <c r="E227" i="3" l="1"/>
  <c r="H227" i="3" s="1"/>
  <c r="K227" i="3" s="1"/>
  <c r="AE227" i="3" s="1"/>
  <c r="AH227" i="3"/>
  <c r="AG227" i="3"/>
  <c r="G227" i="3"/>
  <c r="F227" i="3" l="1"/>
  <c r="V227" i="3"/>
  <c r="A228" i="3"/>
  <c r="B228" i="3" s="1"/>
  <c r="I227" i="3"/>
  <c r="J227" i="3"/>
  <c r="AD227" i="3" s="1"/>
  <c r="M227" i="3"/>
  <c r="N227" i="3" s="1"/>
  <c r="L227" i="3" l="1"/>
  <c r="W227"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AD228" i="3" s="1"/>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P238" i="3"/>
  <c r="Q238" i="3" s="1"/>
  <c r="R238" i="3" s="1"/>
  <c r="S238" i="3" s="1"/>
  <c r="Z238" i="3"/>
  <c r="AC238" i="3"/>
  <c r="AA238" i="3"/>
  <c r="L237" i="3" l="1"/>
  <c r="U237" i="3" s="1"/>
  <c r="AD237" i="3"/>
  <c r="T238" i="3"/>
  <c r="Y236" i="3" l="1"/>
  <c r="AG238" i="3"/>
  <c r="AH238" i="3"/>
  <c r="E238" i="3"/>
  <c r="H238" i="3" s="1"/>
  <c r="K238" i="3" s="1"/>
  <c r="AE238" i="3" s="1"/>
  <c r="D238" i="3"/>
  <c r="F238" i="3" l="1"/>
  <c r="G238" i="3"/>
  <c r="M238" i="3" s="1"/>
  <c r="N238" i="3" s="1"/>
  <c r="V238" i="3"/>
  <c r="A239" i="3"/>
  <c r="B239" i="3" s="1"/>
  <c r="I238" i="3" l="1"/>
  <c r="W238" i="3" s="1"/>
  <c r="J238" i="3"/>
  <c r="AD239" i="3"/>
  <c r="P239" i="3"/>
  <c r="Q239" i="3" s="1"/>
  <c r="R239" i="3" s="1"/>
  <c r="S239" i="3" s="1"/>
  <c r="AC239" i="3"/>
  <c r="Z239" i="3"/>
  <c r="AA239" i="3"/>
  <c r="L238" i="3" l="1"/>
  <c r="U238" i="3" s="1"/>
  <c r="AD238" i="3"/>
  <c r="T239" i="3"/>
  <c r="Y237" i="3" l="1"/>
  <c r="D239" i="3"/>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U246" i="3" l="1"/>
  <c r="Y245" i="3"/>
  <c r="T247" i="3"/>
  <c r="AG247" i="3" s="1"/>
  <c r="AH247" i="3" l="1"/>
  <c r="D247" i="3"/>
  <c r="E247" i="3"/>
  <c r="H247" i="3" s="1"/>
  <c r="K247" i="3" s="1"/>
  <c r="AE247" i="3" s="1"/>
  <c r="F247" i="3" l="1"/>
  <c r="G247" i="3"/>
  <c r="M247" i="3" s="1"/>
  <c r="N247" i="3" s="1"/>
  <c r="V247" i="3"/>
  <c r="A248" i="3"/>
  <c r="B248" i="3" s="1"/>
  <c r="I247" i="3" l="1"/>
  <c r="W247" i="3" s="1"/>
  <c r="J247" i="3"/>
  <c r="Z248" i="3"/>
  <c r="P248" i="3"/>
  <c r="Q248" i="3" s="1"/>
  <c r="R248" i="3" s="1"/>
  <c r="S248" i="3" s="1"/>
  <c r="AA248" i="3"/>
  <c r="AC248" i="3"/>
  <c r="L247" i="3" l="1"/>
  <c r="U247" i="3" s="1"/>
  <c r="AD247" i="3"/>
  <c r="T248" i="3"/>
  <c r="AG248" i="3" l="1"/>
  <c r="Y246" i="3"/>
  <c r="E248" i="3"/>
  <c r="H248" i="3" s="1"/>
  <c r="K248" i="3" s="1"/>
  <c r="AE248" i="3" s="1"/>
  <c r="AH248" i="3"/>
  <c r="D248" i="3"/>
  <c r="G248" i="3" s="1"/>
  <c r="F248" i="3" l="1"/>
  <c r="I248" i="3"/>
  <c r="J248" i="3"/>
  <c r="AD248" i="3" s="1"/>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AD257" i="3" s="1"/>
  <c r="M257" i="3"/>
  <c r="N257" i="3" s="1"/>
  <c r="W257" i="3" l="1"/>
  <c r="L257" i="3"/>
  <c r="AC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AD258" i="3" s="1"/>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T267" i="3" l="1"/>
  <c r="L266" i="3"/>
  <c r="AH267" i="3" l="1"/>
  <c r="AG267" i="3"/>
  <c r="U266" i="3"/>
  <c r="E267" i="3" s="1"/>
  <c r="H267" i="3" s="1"/>
  <c r="Y265" i="3"/>
  <c r="K267" i="3" l="1"/>
  <c r="AE267" i="3" s="1"/>
  <c r="D267" i="3"/>
  <c r="V267" i="3" l="1"/>
  <c r="A268" i="3"/>
  <c r="B268" i="3" s="1"/>
  <c r="F267" i="3"/>
  <c r="G267" i="3"/>
  <c r="I267" i="3" l="1"/>
  <c r="W267" i="3" s="1"/>
  <c r="J267" i="3"/>
  <c r="AD267" i="3" s="1"/>
  <c r="M267" i="3"/>
  <c r="N267" i="3" s="1"/>
  <c r="AC268" i="3"/>
  <c r="P268" i="3"/>
  <c r="Q268" i="3" s="1"/>
  <c r="R268" i="3" s="1"/>
  <c r="S268" i="3" s="1"/>
  <c r="Z268" i="3"/>
  <c r="AA268" i="3"/>
  <c r="T268" i="3" l="1"/>
  <c r="L267" i="3"/>
  <c r="U267" i="3" l="1"/>
  <c r="E268" i="3" s="1"/>
  <c r="H268" i="3" s="1"/>
  <c r="AH268" i="3"/>
  <c r="AG268" i="3"/>
  <c r="Y266" i="3"/>
  <c r="K268" i="3" l="1"/>
  <c r="AE268" i="3" s="1"/>
  <c r="D268" i="3"/>
  <c r="V268" i="3" l="1"/>
  <c r="A269" i="3"/>
  <c r="B269" i="3" s="1"/>
  <c r="F268" i="3"/>
  <c r="G268" i="3"/>
  <c r="I268" i="3" l="1"/>
  <c r="W268" i="3" s="1"/>
  <c r="J268" i="3"/>
  <c r="AD268" i="3" s="1"/>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A277" i="3"/>
  <c r="U276" i="3" l="1"/>
  <c r="Y275" i="3"/>
  <c r="T277" i="3"/>
  <c r="AG277" i="3" s="1"/>
  <c r="D277" i="3" l="1"/>
  <c r="G277" i="3" s="1"/>
  <c r="E277" i="3"/>
  <c r="H277" i="3" s="1"/>
  <c r="K277" i="3" s="1"/>
  <c r="AE277" i="3" s="1"/>
  <c r="AH277" i="3"/>
  <c r="F277" i="3" l="1"/>
  <c r="V277" i="3"/>
  <c r="A278" i="3"/>
  <c r="B278" i="3" s="1"/>
  <c r="I277" i="3"/>
  <c r="J277" i="3"/>
  <c r="AD277" i="3" s="1"/>
  <c r="M277" i="3"/>
  <c r="N277" i="3" s="1"/>
  <c r="W277" i="3" l="1"/>
  <c r="L277"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AD278" i="3" s="1"/>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C287" i="3"/>
  <c r="T287" i="3" l="1"/>
  <c r="D287" i="3" s="1"/>
  <c r="G287" i="3" l="1"/>
  <c r="AH287" i="3"/>
  <c r="AG287" i="3"/>
  <c r="E287" i="3"/>
  <c r="H287" i="3" s="1"/>
  <c r="F287" i="3" l="1"/>
  <c r="K287" i="3"/>
  <c r="AE287" i="3" s="1"/>
  <c r="I287" i="3"/>
  <c r="J287" i="3"/>
  <c r="AD287" i="3" s="1"/>
  <c r="M287" i="3"/>
  <c r="N287" i="3" s="1"/>
  <c r="L287" i="3" l="1"/>
  <c r="V287" i="3"/>
  <c r="W287" i="3" s="1"/>
  <c r="A288" i="3"/>
  <c r="B288" i="3" s="1"/>
  <c r="U287" i="3" l="1"/>
  <c r="Y286" i="3"/>
  <c r="P288" i="3"/>
  <c r="Q288" i="3" s="1"/>
  <c r="R288" i="3" s="1"/>
  <c r="S288" i="3" s="1"/>
  <c r="AA288" i="3"/>
  <c r="AC288" i="3"/>
  <c r="Z288" i="3"/>
  <c r="T288" i="3" l="1"/>
  <c r="D288" i="3" s="1"/>
  <c r="AG288" i="3" l="1"/>
  <c r="AH288" i="3"/>
  <c r="E288" i="3"/>
  <c r="H288" i="3" s="1"/>
  <c r="K288" i="3" s="1"/>
  <c r="AE288" i="3" s="1"/>
  <c r="G288" i="3"/>
  <c r="F288" i="3" l="1"/>
  <c r="I288" i="3"/>
  <c r="J288" i="3"/>
  <c r="AD288" i="3" s="1"/>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T297" i="3" l="1"/>
  <c r="E297" i="3" s="1"/>
  <c r="H297" i="3" s="1"/>
  <c r="D297" i="3" l="1"/>
  <c r="F297" i="3" s="1"/>
  <c r="AG297" i="3"/>
  <c r="K297" i="3"/>
  <c r="AE297" i="3" s="1"/>
  <c r="AH297" i="3"/>
  <c r="G297" i="3" l="1"/>
  <c r="M297" i="3" s="1"/>
  <c r="N297" i="3" s="1"/>
  <c r="V297" i="3"/>
  <c r="A298" i="3"/>
  <c r="B298" i="3" s="1"/>
  <c r="J297" i="3" l="1"/>
  <c r="I297" i="3"/>
  <c r="W297" i="3" s="1"/>
  <c r="Z298" i="3"/>
  <c r="P298" i="3"/>
  <c r="Q298" i="3" s="1"/>
  <c r="R298" i="3" s="1"/>
  <c r="S298" i="3" s="1"/>
  <c r="AA298" i="3"/>
  <c r="AC298" i="3"/>
  <c r="L297" i="3" l="1"/>
  <c r="U297" i="3" s="1"/>
  <c r="AD297" i="3"/>
  <c r="T298" i="3"/>
  <c r="Y296" i="3" l="1"/>
  <c r="E298" i="3"/>
  <c r="H298" i="3" s="1"/>
  <c r="K298" i="3" s="1"/>
  <c r="AE298" i="3" s="1"/>
  <c r="AH298" i="3"/>
  <c r="D298" i="3"/>
  <c r="AG298" i="3"/>
  <c r="F298" i="3" l="1"/>
  <c r="G298" i="3"/>
  <c r="V298" i="3"/>
  <c r="A299" i="3"/>
  <c r="B299" i="3" s="1"/>
  <c r="I298" i="3" l="1"/>
  <c r="W298" i="3" s="1"/>
  <c r="J298" i="3"/>
  <c r="AD298" i="3" s="1"/>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T307" i="3" l="1"/>
  <c r="AH307" i="3" s="1"/>
  <c r="U306" i="3"/>
  <c r="Y305" i="3"/>
  <c r="D307" i="3" l="1"/>
  <c r="E307" i="3"/>
  <c r="H307" i="3" s="1"/>
  <c r="AG307" i="3"/>
  <c r="F307" i="3" l="1"/>
  <c r="G307" i="3"/>
  <c r="K307" i="3"/>
  <c r="AE307" i="3" s="1"/>
  <c r="I307" i="3" l="1"/>
  <c r="J307" i="3"/>
  <c r="AD307" i="3" s="1"/>
  <c r="M307" i="3"/>
  <c r="N307" i="3" s="1"/>
  <c r="V307" i="3"/>
  <c r="A308" i="3"/>
  <c r="B308" i="3" s="1"/>
  <c r="L307" i="3" l="1"/>
  <c r="Z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AD308" i="3" s="1"/>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C317" i="3"/>
  <c r="T317" i="3" l="1"/>
  <c r="AG317" i="3" s="1"/>
  <c r="U316" i="3"/>
  <c r="Y315" i="3"/>
  <c r="E317" i="3" l="1"/>
  <c r="H317" i="3" s="1"/>
  <c r="K317" i="3" s="1"/>
  <c r="AE317" i="3" s="1"/>
  <c r="D317" i="3"/>
  <c r="AH317" i="3"/>
  <c r="V317" i="3" l="1"/>
  <c r="A318" i="3"/>
  <c r="B318" i="3" s="1"/>
  <c r="F317" i="3"/>
  <c r="G317" i="3"/>
  <c r="I317" i="3" l="1"/>
  <c r="W317" i="3" s="1"/>
  <c r="J317" i="3"/>
  <c r="AD317" i="3" s="1"/>
  <c r="M317" i="3"/>
  <c r="N317" i="3" s="1"/>
  <c r="AA318" i="3"/>
  <c r="P318" i="3"/>
  <c r="Q318" i="3" s="1"/>
  <c r="R318" i="3" s="1"/>
  <c r="S318" i="3" s="1"/>
  <c r="Z318" i="3"/>
  <c r="AC318" i="3"/>
  <c r="T318" i="3" l="1"/>
  <c r="L317" i="3"/>
  <c r="AH318" i="3" l="1"/>
  <c r="AG318" i="3"/>
  <c r="U317" i="3"/>
  <c r="E318" i="3" s="1"/>
  <c r="H318" i="3" s="1"/>
  <c r="Y316" i="3"/>
  <c r="K318" i="3" l="1"/>
  <c r="AE318" i="3" s="1"/>
  <c r="D318" i="3"/>
  <c r="V318" i="3" l="1"/>
  <c r="A319" i="3"/>
  <c r="B319" i="3" s="1"/>
  <c r="F318" i="3"/>
  <c r="G318" i="3"/>
  <c r="I318" i="3" l="1"/>
  <c r="W318" i="3" s="1"/>
  <c r="J318" i="3"/>
  <c r="AD318" i="3" s="1"/>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A367" i="3"/>
  <c r="T367" i="3" l="1"/>
  <c r="AG367" i="3" s="1"/>
  <c r="U366" i="3"/>
  <c r="Y365" i="3"/>
  <c r="D367" i="3" l="1"/>
  <c r="AH367" i="3"/>
  <c r="E367" i="3"/>
  <c r="H367" i="3" s="1"/>
  <c r="F367" i="3" l="1"/>
  <c r="G367" i="3"/>
  <c r="K367" i="3"/>
  <c r="AE367" i="3" s="1"/>
  <c r="I367" i="3" l="1"/>
  <c r="J367" i="3"/>
  <c r="AD367" i="3" s="1"/>
  <c r="M367" i="3"/>
  <c r="N367" i="3" s="1"/>
  <c r="V367" i="3"/>
  <c r="A368" i="3"/>
  <c r="B368" i="3" s="1"/>
  <c r="L367" i="3" l="1"/>
  <c r="W367" i="3"/>
  <c r="Z368" i="3"/>
  <c r="P368" i="3"/>
  <c r="Q368" i="3" s="1"/>
  <c r="R368" i="3" s="1"/>
  <c r="S368" i="3" s="1"/>
  <c r="AC368" i="3"/>
  <c r="AA368" i="3"/>
  <c r="T368" i="3" l="1"/>
  <c r="AH368" i="3" s="1"/>
  <c r="U367" i="3"/>
  <c r="Y366" i="3"/>
  <c r="E368" i="3" l="1"/>
  <c r="H368" i="3" s="1"/>
  <c r="K368" i="3" s="1"/>
  <c r="AE368" i="3" s="1"/>
  <c r="D368" i="3"/>
  <c r="AG368" i="3"/>
  <c r="V368" i="3" l="1"/>
  <c r="A369" i="3"/>
  <c r="B369" i="3" s="1"/>
  <c r="F368" i="3"/>
  <c r="G368" i="3"/>
  <c r="I368" i="3" l="1"/>
  <c r="W368" i="3" s="1"/>
  <c r="J368" i="3"/>
  <c r="AD368" i="3" s="1"/>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Z377" i="3"/>
  <c r="U376" i="3"/>
  <c r="Y375" i="3"/>
  <c r="T377" i="3" l="1"/>
  <c r="AH377" i="3" s="1"/>
  <c r="E377" i="3" l="1"/>
  <c r="H377" i="3" s="1"/>
  <c r="K377" i="3" s="1"/>
  <c r="AE377" i="3" s="1"/>
  <c r="D377" i="3"/>
  <c r="AG377" i="3"/>
  <c r="F377" i="3" l="1"/>
  <c r="G377" i="3"/>
  <c r="M377" i="3" s="1"/>
  <c r="N377" i="3" s="1"/>
  <c r="V377" i="3"/>
  <c r="A378" i="3"/>
  <c r="B378" i="3" s="1"/>
  <c r="I377" i="3" l="1"/>
  <c r="W377" i="3" s="1"/>
  <c r="J377" i="3"/>
  <c r="Z378" i="3"/>
  <c r="AC378" i="3"/>
  <c r="P378" i="3"/>
  <c r="Q378" i="3" s="1"/>
  <c r="R378" i="3" s="1"/>
  <c r="S378" i="3" s="1"/>
  <c r="AA378" i="3"/>
  <c r="L377" i="3" l="1"/>
  <c r="U377" i="3" s="1"/>
  <c r="AD377" i="3"/>
  <c r="T378" i="3"/>
  <c r="Y376" i="3" l="1"/>
  <c r="D378" i="3"/>
  <c r="G378" i="3" s="1"/>
  <c r="AG378" i="3"/>
  <c r="E378" i="3"/>
  <c r="H378" i="3" s="1"/>
  <c r="K378" i="3" s="1"/>
  <c r="AE378" i="3" s="1"/>
  <c r="AH378" i="3"/>
  <c r="F378" i="3" l="1"/>
  <c r="V378" i="3"/>
  <c r="A379" i="3"/>
  <c r="B379" i="3" s="1"/>
  <c r="I378" i="3"/>
  <c r="J378" i="3"/>
  <c r="AD378" i="3" s="1"/>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A387" i="3"/>
  <c r="P387" i="3"/>
  <c r="Q387" i="3" s="1"/>
  <c r="R387" i="3" s="1"/>
  <c r="S387" i="3" s="1"/>
  <c r="AC387" i="3"/>
  <c r="Z387" i="3"/>
  <c r="U386" i="3" l="1"/>
  <c r="Y385" i="3"/>
  <c r="T387" i="3"/>
  <c r="AG387" i="3" s="1"/>
  <c r="AH387" i="3" l="1"/>
  <c r="D387" i="3"/>
  <c r="G387" i="3" s="1"/>
  <c r="E387" i="3"/>
  <c r="H387" i="3" s="1"/>
  <c r="F387" i="3" l="1"/>
  <c r="I387" i="3"/>
  <c r="J387" i="3"/>
  <c r="AD387" i="3" s="1"/>
  <c r="M387" i="3"/>
  <c r="N387" i="3" s="1"/>
  <c r="K387" i="3"/>
  <c r="AE387" i="3" s="1"/>
  <c r="V387" i="3" l="1"/>
  <c r="W387" i="3" s="1"/>
  <c r="A388" i="3"/>
  <c r="B388" i="3" s="1"/>
  <c r="L387" i="3"/>
  <c r="U387" i="3" l="1"/>
  <c r="Y386" i="3"/>
  <c r="AA388" i="3"/>
  <c r="Z388" i="3"/>
  <c r="P388" i="3"/>
  <c r="Q388" i="3" s="1"/>
  <c r="R388" i="3" s="1"/>
  <c r="S388" i="3" s="1"/>
  <c r="AC388" i="3"/>
  <c r="T388" i="3" l="1"/>
  <c r="E388" i="3" s="1"/>
  <c r="H388" i="3" s="1"/>
  <c r="K388" i="3" l="1"/>
  <c r="AE388" i="3" s="1"/>
  <c r="D388" i="3"/>
  <c r="AG388" i="3"/>
  <c r="AH388" i="3"/>
  <c r="V388" i="3" l="1"/>
  <c r="A389" i="3"/>
  <c r="B389" i="3" s="1"/>
  <c r="F388" i="3"/>
  <c r="G388" i="3"/>
  <c r="I388" i="3" l="1"/>
  <c r="W388" i="3" s="1"/>
  <c r="J388" i="3"/>
  <c r="AD388" i="3" s="1"/>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AC398" i="3"/>
  <c r="AA398" i="3"/>
  <c r="P398" i="3"/>
  <c r="Q398" i="3" s="1"/>
  <c r="R398" i="3" s="1"/>
  <c r="S398" i="3" s="1"/>
  <c r="Z398" i="3"/>
  <c r="L397" i="3" l="1"/>
  <c r="U397" i="3" s="1"/>
  <c r="AD397" i="3"/>
  <c r="T398" i="3"/>
  <c r="Y396" i="3" l="1"/>
  <c r="E398" i="3"/>
  <c r="H398" i="3" s="1"/>
  <c r="K398" i="3" s="1"/>
  <c r="AE398" i="3" s="1"/>
  <c r="D398" i="3"/>
  <c r="G398" i="3" s="1"/>
  <c r="AH398" i="3"/>
  <c r="AG398" i="3"/>
  <c r="F398" i="3" l="1"/>
  <c r="V398" i="3"/>
  <c r="A399" i="3"/>
  <c r="B399" i="3" s="1"/>
  <c r="I398" i="3"/>
  <c r="J398" i="3"/>
  <c r="AD398" i="3" s="1"/>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A407" i="3"/>
  <c r="L406" i="3" l="1"/>
  <c r="T407" i="3"/>
  <c r="U406" i="3" l="1"/>
  <c r="D407" i="3" s="1"/>
  <c r="AG407" i="3"/>
  <c r="AH407" i="3"/>
  <c r="Y405" i="3"/>
  <c r="G407" i="3" l="1"/>
  <c r="E407" i="3"/>
  <c r="H407" i="3" s="1"/>
  <c r="F407" i="3" l="1"/>
  <c r="I407" i="3"/>
  <c r="J407" i="3"/>
  <c r="AD407" i="3" s="1"/>
  <c r="M407" i="3"/>
  <c r="N407" i="3" s="1"/>
  <c r="K407" i="3"/>
  <c r="AE407" i="3" s="1"/>
  <c r="V407" i="3" l="1"/>
  <c r="W407" i="3" s="1"/>
  <c r="A408" i="3"/>
  <c r="B408" i="3" s="1"/>
  <c r="L407" i="3"/>
  <c r="U407" i="3" l="1"/>
  <c r="Y406" i="3"/>
  <c r="Z408" i="3"/>
  <c r="AC408" i="3"/>
  <c r="P408" i="3"/>
  <c r="Q408" i="3" s="1"/>
  <c r="R408" i="3" s="1"/>
  <c r="S408" i="3" s="1"/>
  <c r="AA408" i="3"/>
  <c r="T408" i="3" l="1"/>
  <c r="AH408" i="3" s="1"/>
  <c r="E408" i="3" l="1"/>
  <c r="H408" i="3" s="1"/>
  <c r="K408" i="3" s="1"/>
  <c r="AE408" i="3" s="1"/>
  <c r="D408" i="3"/>
  <c r="G408" i="3" s="1"/>
  <c r="AG408" i="3"/>
  <c r="F408" i="3" l="1"/>
  <c r="I408" i="3"/>
  <c r="J408" i="3"/>
  <c r="AD408" i="3" s="1"/>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AD425" i="3"/>
  <c r="U424" i="3" l="1"/>
  <c r="Y423" i="3"/>
  <c r="T425" i="3"/>
  <c r="E425" i="3" l="1"/>
  <c r="H425" i="3" s="1"/>
  <c r="K425" i="3" s="1"/>
  <c r="AE425" i="3" s="1"/>
  <c r="D425" i="3"/>
  <c r="G425" i="3" s="1"/>
  <c r="AH425" i="3"/>
  <c r="AG425" i="3"/>
  <c r="F425" i="3" l="1"/>
  <c r="I425" i="3"/>
  <c r="J425" i="3"/>
  <c r="M425" i="3"/>
  <c r="N425" i="3" s="1"/>
  <c r="V425" i="3"/>
  <c r="A426" i="3"/>
  <c r="B426" i="3" s="1"/>
  <c r="L425" i="3" l="1"/>
  <c r="W425" i="3"/>
  <c r="P426" i="3"/>
  <c r="Q426" i="3" s="1"/>
  <c r="R426" i="3" s="1"/>
  <c r="S426" i="3" s="1"/>
  <c r="AA426" i="3"/>
  <c r="AD426" i="3"/>
  <c r="Z426" i="3"/>
  <c r="AC426" i="3"/>
  <c r="U425" i="3" l="1"/>
  <c r="Y424" i="3"/>
  <c r="T426" i="3"/>
  <c r="AH426" i="3" s="1"/>
  <c r="E426" i="3" l="1"/>
  <c r="H426" i="3" s="1"/>
  <c r="D426" i="3"/>
  <c r="AG426" i="3"/>
  <c r="K426" i="3" l="1"/>
  <c r="AE426" i="3" s="1"/>
  <c r="F426" i="3"/>
  <c r="G426" i="3"/>
  <c r="V426" i="3" l="1"/>
  <c r="A427" i="3"/>
  <c r="B427" i="3" s="1"/>
  <c r="I426" i="3"/>
  <c r="J426" i="3"/>
  <c r="M426" i="3"/>
  <c r="N426" i="3" s="1"/>
  <c r="W426" i="3" l="1"/>
  <c r="L426" i="3"/>
  <c r="P427" i="3"/>
  <c r="Q427" i="3" s="1"/>
  <c r="R427" i="3" s="1"/>
  <c r="S427" i="3" s="1"/>
  <c r="AC427" i="3"/>
  <c r="Z427" i="3"/>
  <c r="AA427" i="3"/>
  <c r="U426" i="3" l="1"/>
  <c r="Y425" i="3"/>
  <c r="T427" i="3"/>
  <c r="AG427" i="3" s="1"/>
  <c r="D427" i="3" l="1"/>
  <c r="G427" i="3" s="1"/>
  <c r="E427" i="3"/>
  <c r="H427" i="3" s="1"/>
  <c r="K427" i="3" s="1"/>
  <c r="AE427" i="3" s="1"/>
  <c r="AH427" i="3"/>
  <c r="F427" i="3" l="1"/>
  <c r="I427" i="3"/>
  <c r="J427" i="3"/>
  <c r="AD427" i="3" s="1"/>
  <c r="M427" i="3"/>
  <c r="N427" i="3" s="1"/>
  <c r="V427" i="3"/>
  <c r="A428" i="3"/>
  <c r="B428" i="3" s="1"/>
  <c r="W427" i="3" l="1"/>
  <c r="L427" i="3"/>
  <c r="P428" i="3"/>
  <c r="Q428" i="3" s="1"/>
  <c r="R428" i="3" s="1"/>
  <c r="S428" i="3" s="1"/>
  <c r="AC428" i="3"/>
  <c r="Z428" i="3"/>
  <c r="AA428" i="3"/>
  <c r="U427" i="3" l="1"/>
  <c r="Y426" i="3"/>
  <c r="T428" i="3"/>
  <c r="AG428" i="3" s="1"/>
  <c r="E428" i="3" l="1"/>
  <c r="H428" i="3" s="1"/>
  <c r="AH428" i="3"/>
  <c r="D428" i="3"/>
  <c r="K428" i="3" l="1"/>
  <c r="AE428" i="3" s="1"/>
  <c r="F428" i="3"/>
  <c r="G428" i="3"/>
  <c r="I428" i="3" l="1"/>
  <c r="J428" i="3"/>
  <c r="AD428" i="3" s="1"/>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AD432" i="3"/>
  <c r="T432" i="3" l="1"/>
  <c r="AH432" i="3" s="1"/>
  <c r="U431" i="3"/>
  <c r="Y430" i="3"/>
  <c r="AG432" i="3" l="1"/>
  <c r="E432" i="3"/>
  <c r="H432" i="3" s="1"/>
  <c r="D432" i="3"/>
  <c r="K432" i="3" l="1"/>
  <c r="AE432" i="3" s="1"/>
  <c r="F432" i="3"/>
  <c r="G432" i="3"/>
  <c r="I432" i="3" l="1"/>
  <c r="J432" i="3"/>
  <c r="M432" i="3"/>
  <c r="N432" i="3" s="1"/>
  <c r="V432" i="3"/>
  <c r="A433" i="3"/>
  <c r="B433" i="3" s="1"/>
  <c r="W432" i="3" l="1"/>
  <c r="L432" i="3"/>
  <c r="P433" i="3"/>
  <c r="Q433" i="3" s="1"/>
  <c r="R433" i="3" s="1"/>
  <c r="S433" i="3" s="1"/>
  <c r="AC433" i="3"/>
  <c r="Z433" i="3"/>
  <c r="AA433" i="3"/>
  <c r="AD433" i="3"/>
  <c r="U432" i="3" l="1"/>
  <c r="Y431" i="3"/>
  <c r="T433" i="3"/>
  <c r="E433" i="3" l="1"/>
  <c r="H433" i="3" s="1"/>
  <c r="K433" i="3" s="1"/>
  <c r="AE433" i="3" s="1"/>
  <c r="D433" i="3"/>
  <c r="AG433" i="3"/>
  <c r="AH433" i="3"/>
  <c r="F433" i="3" l="1"/>
  <c r="G433" i="3"/>
  <c r="M433" i="3" s="1"/>
  <c r="N433" i="3" s="1"/>
  <c r="V433" i="3"/>
  <c r="A434" i="3"/>
  <c r="B434" i="3" s="1"/>
  <c r="I433" i="3" l="1"/>
  <c r="W433" i="3" s="1"/>
  <c r="J433" i="3"/>
  <c r="L433" i="3" s="1"/>
  <c r="P434" i="3"/>
  <c r="Q434" i="3" s="1"/>
  <c r="R434" i="3" s="1"/>
  <c r="S434" i="3" s="1"/>
  <c r="Z434" i="3"/>
  <c r="AA434" i="3"/>
  <c r="AC434" i="3"/>
  <c r="U433" i="3" l="1"/>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Z437" i="3"/>
  <c r="U436" i="3" l="1"/>
  <c r="Y435" i="3"/>
  <c r="T437" i="3"/>
  <c r="AH437" i="3" s="1"/>
  <c r="D437" i="3" l="1"/>
  <c r="G437" i="3" s="1"/>
  <c r="E437" i="3"/>
  <c r="H437" i="3" s="1"/>
  <c r="K437" i="3" s="1"/>
  <c r="AE437" i="3" s="1"/>
  <c r="AG437" i="3"/>
  <c r="F437" i="3" l="1"/>
  <c r="I437" i="3"/>
  <c r="J437" i="3"/>
  <c r="AD437" i="3" s="1"/>
  <c r="M437" i="3"/>
  <c r="N437" i="3" s="1"/>
  <c r="V437" i="3"/>
  <c r="A438" i="3"/>
  <c r="B438" i="3" s="1"/>
  <c r="W437" i="3" l="1"/>
  <c r="L437" i="3"/>
  <c r="Z438" i="3"/>
  <c r="P438" i="3"/>
  <c r="Q438" i="3" s="1"/>
  <c r="R438" i="3" s="1"/>
  <c r="S438" i="3" s="1"/>
  <c r="AC438" i="3"/>
  <c r="AA438" i="3"/>
  <c r="U437" i="3" l="1"/>
  <c r="Y436" i="3"/>
  <c r="T438" i="3"/>
  <c r="E438" i="3" l="1"/>
  <c r="H438" i="3" s="1"/>
  <c r="K438" i="3" s="1"/>
  <c r="AE438" i="3" s="1"/>
  <c r="D438" i="3"/>
  <c r="AH438" i="3"/>
  <c r="AG438" i="3"/>
  <c r="V438" i="3" l="1"/>
  <c r="A439" i="3"/>
  <c r="B439" i="3" s="1"/>
  <c r="F438" i="3"/>
  <c r="G438" i="3"/>
  <c r="I438" i="3" l="1"/>
  <c r="W438" i="3" s="1"/>
  <c r="J438" i="3"/>
  <c r="AD438" i="3" s="1"/>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U446" i="3"/>
  <c r="Y445" i="3"/>
  <c r="T447" i="3" l="1"/>
  <c r="AG447" i="3" s="1"/>
  <c r="D447" i="3" l="1"/>
  <c r="G447" i="3" s="1"/>
  <c r="AH447" i="3"/>
  <c r="E447" i="3"/>
  <c r="H447" i="3" s="1"/>
  <c r="K447" i="3" s="1"/>
  <c r="AE447" i="3" s="1"/>
  <c r="F447" i="3" l="1"/>
  <c r="I447" i="3"/>
  <c r="J447" i="3"/>
  <c r="AD447" i="3" s="1"/>
  <c r="M447" i="3"/>
  <c r="N447" i="3" s="1"/>
  <c r="V447" i="3"/>
  <c r="A448" i="3"/>
  <c r="B448" i="3" s="1"/>
  <c r="W447" i="3" l="1"/>
  <c r="L447" i="3"/>
  <c r="Z448" i="3"/>
  <c r="AA448" i="3"/>
  <c r="P448" i="3"/>
  <c r="Q448" i="3" s="1"/>
  <c r="R448" i="3" s="1"/>
  <c r="S448" i="3" s="1"/>
  <c r="AC448" i="3"/>
  <c r="T448" i="3" l="1"/>
  <c r="AG448" i="3" s="1"/>
  <c r="U447" i="3"/>
  <c r="Y446" i="3"/>
  <c r="D448" i="3" l="1"/>
  <c r="G448" i="3" s="1"/>
  <c r="E448" i="3"/>
  <c r="H448" i="3" s="1"/>
  <c r="AH448" i="3"/>
  <c r="F448" i="3" l="1"/>
  <c r="I448" i="3"/>
  <c r="J448" i="3"/>
  <c r="AD448" i="3" s="1"/>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A457" i="3"/>
  <c r="U456" i="3"/>
  <c r="Y455" i="3"/>
  <c r="T457" i="3" l="1"/>
  <c r="D457" i="3" l="1"/>
  <c r="AH457" i="3"/>
  <c r="E457" i="3"/>
  <c r="H457" i="3" s="1"/>
  <c r="AG457" i="3"/>
  <c r="F457" i="3" l="1"/>
  <c r="G457" i="3"/>
  <c r="K457" i="3"/>
  <c r="AE457" i="3" s="1"/>
  <c r="I457" i="3" l="1"/>
  <c r="J457" i="3"/>
  <c r="AD457" i="3" s="1"/>
  <c r="M457" i="3"/>
  <c r="N457" i="3" s="1"/>
  <c r="V457" i="3"/>
  <c r="A458" i="3"/>
  <c r="B458" i="3" s="1"/>
  <c r="L457" i="3" l="1"/>
  <c r="W457" i="3"/>
  <c r="P458" i="3"/>
  <c r="Q458" i="3" s="1"/>
  <c r="R458" i="3" s="1"/>
  <c r="S458" i="3" s="1"/>
  <c r="AC458" i="3"/>
  <c r="Z458" i="3"/>
  <c r="AA458" i="3"/>
  <c r="U457" i="3" l="1"/>
  <c r="Y456" i="3"/>
  <c r="T458" i="3"/>
  <c r="AH458" i="3" s="1"/>
  <c r="AG458" i="3" l="1"/>
  <c r="E458" i="3"/>
  <c r="H458" i="3" s="1"/>
  <c r="D458" i="3"/>
  <c r="K458" i="3" l="1"/>
  <c r="AE458" i="3" s="1"/>
  <c r="F458" i="3"/>
  <c r="G458" i="3"/>
  <c r="V458" i="3" l="1"/>
  <c r="A459" i="3"/>
  <c r="B459" i="3" s="1"/>
  <c r="I458" i="3"/>
  <c r="J458" i="3"/>
  <c r="AD458" i="3" s="1"/>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T465" i="3" l="1"/>
  <c r="AH465" i="3" s="1"/>
  <c r="U464" i="3"/>
  <c r="Y463" i="3"/>
  <c r="D465" i="3" l="1"/>
  <c r="G465" i="3" s="1"/>
  <c r="E465" i="3"/>
  <c r="H465" i="3" s="1"/>
  <c r="AG465" i="3"/>
  <c r="F465" i="3" l="1"/>
  <c r="I465" i="3"/>
  <c r="J465" i="3"/>
  <c r="AD465" i="3" s="1"/>
  <c r="M465" i="3"/>
  <c r="N465" i="3" s="1"/>
  <c r="K465" i="3"/>
  <c r="AE465" i="3" s="1"/>
  <c r="V465" i="3" l="1"/>
  <c r="W465" i="3" s="1"/>
  <c r="A466" i="3"/>
  <c r="B466" i="3" s="1"/>
  <c r="L465" i="3"/>
  <c r="U465" i="3" l="1"/>
  <c r="Y464" i="3"/>
  <c r="AA466" i="3"/>
  <c r="AC466" i="3"/>
  <c r="Z466" i="3"/>
  <c r="P466" i="3"/>
  <c r="Q466" i="3" s="1"/>
  <c r="R466" i="3" s="1"/>
  <c r="S466" i="3" s="1"/>
  <c r="T466" i="3" l="1"/>
  <c r="AH466" i="3" s="1"/>
  <c r="AG466" i="3" l="1"/>
  <c r="E466" i="3"/>
  <c r="H466" i="3" s="1"/>
  <c r="K466" i="3" s="1"/>
  <c r="AE466" i="3" s="1"/>
  <c r="D466" i="3"/>
  <c r="G466" i="3" s="1"/>
  <c r="F466" i="3" l="1"/>
  <c r="I466" i="3"/>
  <c r="J466" i="3"/>
  <c r="AD466" i="3" s="1"/>
  <c r="M466" i="3"/>
  <c r="N466" i="3" s="1"/>
  <c r="V466" i="3"/>
  <c r="A467" i="3"/>
  <c r="B467" i="3" s="1"/>
  <c r="W466" i="3" l="1"/>
  <c r="L466" i="3"/>
  <c r="P467" i="3"/>
  <c r="Q467" i="3" s="1"/>
  <c r="R467" i="3" s="1"/>
  <c r="S467" i="3" s="1"/>
  <c r="AA467" i="3"/>
  <c r="Z467" i="3"/>
  <c r="AC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I467" i="3"/>
  <c r="W467" i="3" s="1"/>
  <c r="J467" i="3"/>
  <c r="AD467" i="3" s="1"/>
  <c r="M467" i="3"/>
  <c r="N467" i="3" s="1"/>
  <c r="L467" i="3" l="1"/>
  <c r="T468" i="3"/>
  <c r="U467" i="3" l="1"/>
  <c r="D468" i="3" s="1"/>
  <c r="AH468" i="3"/>
  <c r="AG468" i="3"/>
  <c r="Y466" i="3"/>
  <c r="E468" i="3" l="1"/>
  <c r="H468" i="3" s="1"/>
  <c r="K468" i="3" s="1"/>
  <c r="AE468" i="3" s="1"/>
  <c r="G468" i="3"/>
  <c r="F468" i="3" l="1"/>
  <c r="I468" i="3"/>
  <c r="J468" i="3"/>
  <c r="AD468" i="3" s="1"/>
  <c r="M468" i="3"/>
  <c r="N468" i="3" s="1"/>
  <c r="V468" i="3"/>
  <c r="A469" i="3"/>
  <c r="B469" i="3" s="1"/>
  <c r="W468" i="3" l="1"/>
  <c r="L468" i="3"/>
  <c r="AA469" i="3"/>
  <c r="P469" i="3"/>
  <c r="Q469" i="3" s="1"/>
  <c r="R469" i="3" s="1"/>
  <c r="S469" i="3" s="1"/>
  <c r="Z469" i="3"/>
  <c r="AC469" i="3"/>
  <c r="U468" i="3" l="1"/>
  <c r="Y467" i="3"/>
  <c r="T469" i="3"/>
  <c r="AG469" i="3" s="1"/>
  <c r="D469" i="3" l="1"/>
  <c r="G469" i="3" s="1"/>
  <c r="AH469" i="3"/>
  <c r="E469" i="3"/>
  <c r="H469" i="3" s="1"/>
  <c r="K469" i="3" s="1"/>
  <c r="AE469" i="3" s="1"/>
  <c r="F469" i="3" l="1"/>
  <c r="I469" i="3"/>
  <c r="J469" i="3"/>
  <c r="AD469" i="3" s="1"/>
  <c r="M469" i="3"/>
  <c r="N469" i="3" s="1"/>
  <c r="V469" i="3"/>
  <c r="A470" i="3"/>
  <c r="B470" i="3" s="1"/>
  <c r="W469" i="3" l="1"/>
  <c r="L469" i="3"/>
  <c r="AC470" i="3"/>
  <c r="P470" i="3"/>
  <c r="Q470" i="3" s="1"/>
  <c r="R470" i="3" s="1"/>
  <c r="S470" i="3" s="1"/>
  <c r="AA470" i="3"/>
  <c r="Z470" i="3"/>
  <c r="U469" i="3" l="1"/>
  <c r="Y468" i="3"/>
  <c r="T470" i="3"/>
  <c r="D470" i="3" l="1"/>
  <c r="G470" i="3" s="1"/>
  <c r="AH470" i="3"/>
  <c r="AG470" i="3"/>
  <c r="E470" i="3"/>
  <c r="H470" i="3" s="1"/>
  <c r="K470" i="3" l="1"/>
  <c r="AE470" i="3" s="1"/>
  <c r="F470" i="3"/>
  <c r="I470" i="3"/>
  <c r="J470" i="3"/>
  <c r="AD470" i="3" s="1"/>
  <c r="M470" i="3"/>
  <c r="N470" i="3" s="1"/>
  <c r="V470" i="3" l="1"/>
  <c r="W470" i="3" s="1"/>
  <c r="A471" i="3"/>
  <c r="B471" i="3" s="1"/>
  <c r="L470" i="3"/>
  <c r="U470" i="3" l="1"/>
  <c r="Y469" i="3"/>
  <c r="Z471" i="3"/>
  <c r="AA471" i="3"/>
  <c r="AC471" i="3"/>
  <c r="P471" i="3"/>
  <c r="Q471" i="3" s="1"/>
  <c r="R471" i="3" s="1"/>
  <c r="S471" i="3" s="1"/>
  <c r="T471" i="3" l="1"/>
  <c r="AH471" i="3" s="1"/>
  <c r="AG471" i="3" l="1"/>
  <c r="E471" i="3"/>
  <c r="H471" i="3" s="1"/>
  <c r="D471" i="3"/>
  <c r="F471" i="3" l="1"/>
  <c r="G471" i="3"/>
  <c r="K471" i="3"/>
  <c r="AE471" i="3" s="1"/>
  <c r="V471" i="3" l="1"/>
  <c r="A472" i="3"/>
  <c r="B472" i="3" s="1"/>
  <c r="I471" i="3"/>
  <c r="J471" i="3"/>
  <c r="AD471" i="3" s="1"/>
  <c r="M471" i="3"/>
  <c r="N471" i="3" s="1"/>
  <c r="W471" i="3" l="1"/>
  <c r="L471" i="3"/>
  <c r="Z472" i="3"/>
  <c r="AA472" i="3"/>
  <c r="P472" i="3"/>
  <c r="Q472" i="3" s="1"/>
  <c r="R472" i="3" s="1"/>
  <c r="S472" i="3" s="1"/>
  <c r="AC472" i="3"/>
  <c r="U471" i="3" l="1"/>
  <c r="Y470" i="3"/>
  <c r="T472" i="3"/>
  <c r="E472" i="3" l="1"/>
  <c r="H472" i="3" s="1"/>
  <c r="K472" i="3" s="1"/>
  <c r="AE472" i="3" s="1"/>
  <c r="AG472" i="3"/>
  <c r="AH472" i="3"/>
  <c r="D472" i="3"/>
  <c r="V472" i="3" l="1"/>
  <c r="A473" i="3"/>
  <c r="B473" i="3" s="1"/>
  <c r="F472" i="3"/>
  <c r="G472" i="3"/>
  <c r="I472" i="3" l="1"/>
  <c r="W472" i="3" s="1"/>
  <c r="J472" i="3"/>
  <c r="AD472" i="3" s="1"/>
  <c r="M472" i="3"/>
  <c r="N472" i="3" s="1"/>
  <c r="AC473" i="3"/>
  <c r="P473" i="3"/>
  <c r="Q473" i="3" s="1"/>
  <c r="R473" i="3" s="1"/>
  <c r="S473" i="3" s="1"/>
  <c r="Z473" i="3"/>
  <c r="AA473" i="3"/>
  <c r="L472" i="3" l="1"/>
  <c r="T473" i="3"/>
  <c r="U472" i="3" l="1"/>
  <c r="D473" i="3" s="1"/>
  <c r="AH473" i="3"/>
  <c r="AG473" i="3"/>
  <c r="Y471" i="3"/>
  <c r="G473" i="3" l="1"/>
  <c r="E473" i="3"/>
  <c r="H473" i="3" s="1"/>
  <c r="F473" i="3" l="1"/>
  <c r="I473" i="3"/>
  <c r="J473" i="3"/>
  <c r="AD473" i="3" s="1"/>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C477" i="3"/>
  <c r="Z477" i="3"/>
  <c r="U476" i="3" l="1"/>
  <c r="Y475" i="3"/>
  <c r="T477" i="3"/>
  <c r="D477" i="3" l="1"/>
  <c r="G477" i="3" s="1"/>
  <c r="AG477" i="3"/>
  <c r="E477" i="3"/>
  <c r="H477" i="3" s="1"/>
  <c r="K477" i="3" s="1"/>
  <c r="AE477" i="3" s="1"/>
  <c r="AH477" i="3"/>
  <c r="F477" i="3" l="1"/>
  <c r="V477" i="3"/>
  <c r="A478" i="3"/>
  <c r="B478" i="3" s="1"/>
  <c r="I477" i="3"/>
  <c r="J477" i="3"/>
  <c r="AD477" i="3" s="1"/>
  <c r="M477" i="3"/>
  <c r="N477" i="3" s="1"/>
  <c r="W477" i="3" l="1"/>
  <c r="L477" i="3"/>
  <c r="AA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AD478" i="3" s="1"/>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AD482" i="3"/>
  <c r="Z482" i="3"/>
  <c r="T482" i="3" l="1"/>
  <c r="D482" i="3" s="1"/>
  <c r="AG482" i="3" l="1"/>
  <c r="G482" i="3"/>
  <c r="AH482" i="3"/>
  <c r="E482" i="3"/>
  <c r="H482" i="3" s="1"/>
  <c r="F482" i="3" l="1"/>
  <c r="I482" i="3"/>
  <c r="J482" i="3"/>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AD487" i="3" s="1"/>
  <c r="M487" i="3"/>
  <c r="N487" i="3" s="1"/>
  <c r="AA488" i="3"/>
  <c r="Z488" i="3"/>
  <c r="P488" i="3"/>
  <c r="Q488" i="3" s="1"/>
  <c r="R488" i="3" s="1"/>
  <c r="S488" i="3" s="1"/>
  <c r="AC488" i="3"/>
  <c r="L487" i="3" l="1"/>
  <c r="T488" i="3"/>
  <c r="U487" i="3" l="1"/>
  <c r="D488" i="3" s="1"/>
  <c r="AG488" i="3"/>
  <c r="AH488" i="3"/>
  <c r="Y486" i="3"/>
  <c r="E488" i="3" l="1"/>
  <c r="H488" i="3" s="1"/>
  <c r="K488" i="3" s="1"/>
  <c r="AE488" i="3" s="1"/>
  <c r="G488" i="3"/>
  <c r="F488" i="3" l="1"/>
  <c r="I488" i="3"/>
  <c r="J488" i="3"/>
  <c r="AD488" i="3" s="1"/>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AD492" i="3"/>
  <c r="T492" i="3" l="1"/>
  <c r="U491" i="3"/>
  <c r="Y490" i="3"/>
  <c r="D492" i="3" l="1"/>
  <c r="G492" i="3" s="1"/>
  <c r="AH492" i="3"/>
  <c r="AG492" i="3"/>
  <c r="E492" i="3"/>
  <c r="H492" i="3" s="1"/>
  <c r="F492" i="3" l="1"/>
  <c r="I492" i="3"/>
  <c r="J492" i="3"/>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AD495" i="3" s="1"/>
  <c r="M495" i="3"/>
  <c r="N495" i="3" s="1"/>
  <c r="W495" i="3" l="1"/>
  <c r="L495"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AD496" i="3" s="1"/>
  <c r="M496" i="3"/>
  <c r="N496" i="3" s="1"/>
  <c r="W496" i="3" l="1"/>
  <c r="L496" i="3"/>
  <c r="P497" i="3"/>
  <c r="Q497" i="3" s="1"/>
  <c r="R497" i="3" s="1"/>
  <c r="S497" i="3" s="1"/>
  <c r="AC497" i="3"/>
  <c r="AA497" i="3"/>
  <c r="Z497" i="3"/>
  <c r="U496" i="3" l="1"/>
  <c r="Y495" i="3"/>
  <c r="T497" i="3"/>
  <c r="AG497" i="3" s="1"/>
  <c r="E497" i="3" l="1"/>
  <c r="H497" i="3" s="1"/>
  <c r="D497" i="3"/>
  <c r="AH497" i="3"/>
  <c r="F497" i="3" l="1"/>
  <c r="G497" i="3"/>
  <c r="K497" i="3"/>
  <c r="AE497" i="3" s="1"/>
  <c r="I497" i="3" l="1"/>
  <c r="J497" i="3"/>
  <c r="AD497" i="3" s="1"/>
  <c r="M497" i="3"/>
  <c r="N497" i="3" s="1"/>
  <c r="V497" i="3"/>
  <c r="A498" i="3"/>
  <c r="B498" i="3" s="1"/>
  <c r="W497" i="3" l="1"/>
  <c r="L497" i="3"/>
  <c r="Z498" i="3"/>
  <c r="AC498" i="3"/>
  <c r="AA498" i="3"/>
  <c r="P498" i="3"/>
  <c r="Q498" i="3" s="1"/>
  <c r="R498" i="3" s="1"/>
  <c r="S498" i="3" s="1"/>
  <c r="U497" i="3" l="1"/>
  <c r="Y496" i="3"/>
  <c r="T498" i="3"/>
  <c r="AH498" i="3" s="1"/>
  <c r="AG498" i="3" l="1"/>
  <c r="D498" i="3"/>
  <c r="E498" i="3"/>
  <c r="H498" i="3" s="1"/>
  <c r="F498" i="3" l="1"/>
  <c r="G498" i="3"/>
  <c r="K498" i="3"/>
  <c r="AE498" i="3" s="1"/>
  <c r="I498" i="3" l="1"/>
  <c r="J498" i="3"/>
  <c r="AD498" i="3" s="1"/>
  <c r="M498" i="3"/>
  <c r="N498" i="3" s="1"/>
  <c r="V498" i="3"/>
  <c r="A499" i="3"/>
  <c r="B499" i="3" s="1"/>
  <c r="W498" i="3" l="1"/>
  <c r="L498" i="3"/>
  <c r="AC499" i="3"/>
  <c r="P499" i="3"/>
  <c r="Q499" i="3" s="1"/>
  <c r="R499" i="3" s="1"/>
  <c r="S499" i="3" s="1"/>
  <c r="AA499" i="3"/>
  <c r="Z499" i="3"/>
  <c r="T499" i="3" l="1"/>
  <c r="U498" i="3"/>
  <c r="Y497" i="3"/>
  <c r="D499" i="3" l="1"/>
  <c r="G499" i="3" s="1"/>
  <c r="AH499" i="3"/>
  <c r="E499" i="3"/>
  <c r="H499" i="3" s="1"/>
  <c r="AG499" i="3"/>
  <c r="F499" i="3" l="1"/>
  <c r="I499" i="3"/>
  <c r="J499" i="3"/>
  <c r="AD499" i="3" s="1"/>
  <c r="M499" i="3"/>
  <c r="N499" i="3" s="1"/>
  <c r="K499" i="3"/>
  <c r="AE499" i="3" s="1"/>
  <c r="V499" i="3" l="1"/>
  <c r="W499" i="3" s="1"/>
  <c r="A500" i="3"/>
  <c r="B500" i="3" s="1"/>
  <c r="L499" i="3"/>
  <c r="U499" i="3" l="1"/>
  <c r="Y498" i="3"/>
  <c r="AA500" i="3"/>
  <c r="AC500" i="3"/>
  <c r="P500" i="3"/>
  <c r="Q500" i="3" s="1"/>
  <c r="R500" i="3" s="1"/>
  <c r="S500" i="3" s="1"/>
  <c r="Z500" i="3"/>
  <c r="T500" i="3" l="1"/>
  <c r="AH500" i="3" s="1"/>
  <c r="D500" i="3" l="1"/>
  <c r="AG500" i="3"/>
  <c r="E500" i="3"/>
  <c r="H500" i="3" s="1"/>
  <c r="F500" i="3" l="1"/>
  <c r="G500" i="3"/>
  <c r="K500" i="3"/>
  <c r="AE500" i="3" s="1"/>
  <c r="I500" i="3" l="1"/>
  <c r="J500" i="3"/>
  <c r="AD500" i="3" s="1"/>
  <c r="M500" i="3"/>
  <c r="N500" i="3" s="1"/>
  <c r="V500" i="3"/>
  <c r="A501" i="3"/>
  <c r="B501" i="3" s="1"/>
  <c r="W500" i="3" l="1"/>
  <c r="L500" i="3"/>
  <c r="P501" i="3"/>
  <c r="Q501" i="3" s="1"/>
  <c r="R501" i="3" s="1"/>
  <c r="S501" i="3" s="1"/>
  <c r="AC501" i="3"/>
  <c r="Z501" i="3"/>
  <c r="AA501" i="3"/>
  <c r="U500" i="3" l="1"/>
  <c r="Y499" i="3"/>
  <c r="T501" i="3"/>
  <c r="D501" i="3" l="1"/>
  <c r="G501" i="3" s="1"/>
  <c r="E501" i="3"/>
  <c r="H501" i="3" s="1"/>
  <c r="K501" i="3" s="1"/>
  <c r="AE501" i="3" s="1"/>
  <c r="AG501" i="3"/>
  <c r="AH501" i="3"/>
  <c r="F501" i="3" l="1"/>
  <c r="I501" i="3"/>
  <c r="J501" i="3"/>
  <c r="AD501" i="3" s="1"/>
  <c r="M501" i="3"/>
  <c r="N501" i="3" s="1"/>
  <c r="V501" i="3"/>
  <c r="A502" i="3"/>
  <c r="B502" i="3" s="1"/>
  <c r="L501" i="3" l="1"/>
  <c r="W501" i="3"/>
  <c r="Z502" i="3"/>
  <c r="AA502" i="3"/>
  <c r="AC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AD502" i="3" s="1"/>
  <c r="M502" i="3"/>
  <c r="N502" i="3" s="1"/>
  <c r="AA503" i="3"/>
  <c r="P503" i="3"/>
  <c r="Q503" i="3" s="1"/>
  <c r="R503" i="3" s="1"/>
  <c r="S503" i="3" s="1"/>
  <c r="AC503" i="3"/>
  <c r="Z503" i="3"/>
  <c r="T503" i="3" l="1"/>
  <c r="L502" i="3"/>
  <c r="AG503" i="3" l="1"/>
  <c r="AH503" i="3"/>
  <c r="U502" i="3"/>
  <c r="E503" i="3" s="1"/>
  <c r="H503" i="3" s="1"/>
  <c r="Y501" i="3"/>
  <c r="D503" i="3" l="1"/>
  <c r="G503" i="3" s="1"/>
  <c r="K503" i="3"/>
  <c r="AE503" i="3" s="1"/>
  <c r="F503" i="3" l="1"/>
  <c r="V503" i="3"/>
  <c r="A504" i="3"/>
  <c r="B504" i="3" s="1"/>
  <c r="I503" i="3"/>
  <c r="J503" i="3"/>
  <c r="AD503" i="3" s="1"/>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C507" i="3"/>
  <c r="P507" i="3"/>
  <c r="Q507" i="3" s="1"/>
  <c r="R507" i="3" s="1"/>
  <c r="S507" i="3" s="1"/>
  <c r="AA507" i="3"/>
  <c r="Z507" i="3"/>
  <c r="U506" i="3" l="1"/>
  <c r="Y505" i="3"/>
  <c r="T507" i="3"/>
  <c r="AH507" i="3" s="1"/>
  <c r="AG507" i="3" l="1"/>
  <c r="E507" i="3"/>
  <c r="H507" i="3" s="1"/>
  <c r="D507" i="3"/>
  <c r="K507" i="3" l="1"/>
  <c r="AE507" i="3" s="1"/>
  <c r="F507" i="3"/>
  <c r="G507" i="3"/>
  <c r="I507" i="3" l="1"/>
  <c r="J507" i="3"/>
  <c r="AD507" i="3" s="1"/>
  <c r="M507" i="3"/>
  <c r="N507" i="3" s="1"/>
  <c r="V507" i="3"/>
  <c r="A508" i="3"/>
  <c r="B508" i="3" s="1"/>
  <c r="W507" i="3" l="1"/>
  <c r="L507" i="3"/>
  <c r="P508" i="3"/>
  <c r="Q508" i="3" s="1"/>
  <c r="R508" i="3" s="1"/>
  <c r="S508" i="3" s="1"/>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AD508" i="3" s="1"/>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P515" i="3"/>
  <c r="Q515" i="3" s="1"/>
  <c r="R515" i="3" s="1"/>
  <c r="S515" i="3" s="1"/>
  <c r="AC515" i="3"/>
  <c r="Z515" i="3"/>
  <c r="AA515" i="3"/>
  <c r="U514" i="3" l="1"/>
  <c r="Y513" i="3"/>
  <c r="T515" i="3"/>
  <c r="D515" i="3" l="1"/>
  <c r="G515" i="3" s="1"/>
  <c r="AG515" i="3"/>
  <c r="AH515" i="3"/>
  <c r="E515" i="3"/>
  <c r="H515" i="3" s="1"/>
  <c r="K515" i="3" l="1"/>
  <c r="AE515" i="3" s="1"/>
  <c r="I515" i="3"/>
  <c r="J515" i="3"/>
  <c r="AD515" i="3" s="1"/>
  <c r="M515" i="3"/>
  <c r="N515" i="3" s="1"/>
  <c r="F515" i="3"/>
  <c r="L515" i="3" l="1"/>
  <c r="V515" i="3"/>
  <c r="W515" i="3" s="1"/>
  <c r="A516" i="3"/>
  <c r="B516" i="3" s="1"/>
  <c r="U515" i="3" l="1"/>
  <c r="Y514" i="3"/>
  <c r="AA516" i="3"/>
  <c r="Z516" i="3"/>
  <c r="AC516" i="3"/>
  <c r="P516" i="3"/>
  <c r="Q516" i="3" s="1"/>
  <c r="R516" i="3" s="1"/>
  <c r="S516" i="3" s="1"/>
  <c r="T516" i="3" l="1"/>
  <c r="AG516" i="3" s="1"/>
  <c r="D516" i="3" l="1"/>
  <c r="AH516" i="3"/>
  <c r="E516" i="3"/>
  <c r="H516" i="3" s="1"/>
  <c r="F516" i="3" l="1"/>
  <c r="G516" i="3"/>
  <c r="K516" i="3"/>
  <c r="AE516" i="3" s="1"/>
  <c r="I516" i="3" l="1"/>
  <c r="J516" i="3"/>
  <c r="AD516" i="3" s="1"/>
  <c r="M516" i="3"/>
  <c r="N516" i="3" s="1"/>
  <c r="V516" i="3"/>
  <c r="A517" i="3"/>
  <c r="B517" i="3" s="1"/>
  <c r="W516" i="3" l="1"/>
  <c r="L516" i="3"/>
  <c r="AC517" i="3"/>
  <c r="P517" i="3"/>
  <c r="Q517" i="3" s="1"/>
  <c r="R517" i="3" s="1"/>
  <c r="S517" i="3" s="1"/>
  <c r="AA517" i="3"/>
  <c r="Z517" i="3"/>
  <c r="U516" i="3" l="1"/>
  <c r="Y515" i="3"/>
  <c r="T517" i="3"/>
  <c r="AG517" i="3" s="1"/>
  <c r="D517" i="3" l="1"/>
  <c r="G517" i="3" s="1"/>
  <c r="AH517" i="3"/>
  <c r="E517" i="3"/>
  <c r="H517" i="3" s="1"/>
  <c r="K517" i="3" s="1"/>
  <c r="AE517" i="3" s="1"/>
  <c r="F517" i="3" l="1"/>
  <c r="I517" i="3"/>
  <c r="J517" i="3"/>
  <c r="AD517" i="3" s="1"/>
  <c r="M517" i="3"/>
  <c r="N517" i="3" s="1"/>
  <c r="V517" i="3"/>
  <c r="A518" i="3"/>
  <c r="B518" i="3" s="1"/>
  <c r="W517" i="3" l="1"/>
  <c r="L517" i="3"/>
  <c r="AA518" i="3"/>
  <c r="AC518" i="3"/>
  <c r="Z518" i="3"/>
  <c r="P518" i="3"/>
  <c r="Q518" i="3" s="1"/>
  <c r="R518" i="3" s="1"/>
  <c r="S518" i="3" s="1"/>
  <c r="U517" i="3" l="1"/>
  <c r="Y516" i="3"/>
  <c r="T518" i="3"/>
  <c r="D518" i="3" l="1"/>
  <c r="G518" i="3" s="1"/>
  <c r="E518" i="3"/>
  <c r="H518" i="3" s="1"/>
  <c r="AH518" i="3"/>
  <c r="AG518" i="3"/>
  <c r="F518" i="3" l="1"/>
  <c r="I518" i="3"/>
  <c r="J518" i="3"/>
  <c r="AD518" i="3" s="1"/>
  <c r="M518" i="3"/>
  <c r="N518" i="3" s="1"/>
  <c r="K518" i="3"/>
  <c r="AE518" i="3" s="1"/>
  <c r="V518" i="3" l="1"/>
  <c r="W518" i="3" s="1"/>
  <c r="A519" i="3"/>
  <c r="B519" i="3" s="1"/>
  <c r="L518" i="3"/>
  <c r="U518" i="3" l="1"/>
  <c r="Y517" i="3"/>
  <c r="AA519" i="3"/>
  <c r="Z519" i="3"/>
  <c r="AC519" i="3"/>
  <c r="P519" i="3"/>
  <c r="Q519" i="3" s="1"/>
  <c r="R519" i="3" s="1"/>
  <c r="S519" i="3" s="1"/>
  <c r="T519" i="3" l="1"/>
  <c r="D519" i="3" s="1"/>
  <c r="AG519" i="3" l="1"/>
  <c r="G519" i="3"/>
  <c r="AH519" i="3"/>
  <c r="E519" i="3"/>
  <c r="H519" i="3" s="1"/>
  <c r="F519" i="3" l="1"/>
  <c r="I519" i="3"/>
  <c r="J519" i="3"/>
  <c r="AD519" i="3" s="1"/>
  <c r="M519" i="3"/>
  <c r="N519" i="3" s="1"/>
  <c r="K519" i="3"/>
  <c r="AE519" i="3" s="1"/>
  <c r="V519" i="3" l="1"/>
  <c r="W519" i="3" s="1"/>
  <c r="A520" i="3"/>
  <c r="B520" i="3" s="1"/>
  <c r="L519" i="3"/>
  <c r="U519" i="3" l="1"/>
  <c r="Y518" i="3"/>
  <c r="AA520" i="3"/>
  <c r="AC520" i="3"/>
  <c r="Z520" i="3"/>
  <c r="P520" i="3"/>
  <c r="Q520" i="3" s="1"/>
  <c r="R520" i="3" s="1"/>
  <c r="S520" i="3" s="1"/>
  <c r="T520" i="3" l="1"/>
  <c r="D520" i="3" s="1"/>
  <c r="AG520" i="3" l="1"/>
  <c r="E520" i="3"/>
  <c r="H520" i="3" s="1"/>
  <c r="K520" i="3" s="1"/>
  <c r="AE520" i="3" s="1"/>
  <c r="AH520" i="3"/>
  <c r="G520" i="3"/>
  <c r="F520" i="3" l="1"/>
  <c r="I520" i="3"/>
  <c r="J520" i="3"/>
  <c r="AD520" i="3" s="1"/>
  <c r="M520" i="3"/>
  <c r="N520" i="3" s="1"/>
  <c r="V520" i="3"/>
  <c r="A521" i="3"/>
  <c r="B521" i="3" s="1"/>
  <c r="W520" i="3" l="1"/>
  <c r="L520" i="3"/>
  <c r="P521" i="3"/>
  <c r="Q521" i="3" s="1"/>
  <c r="R521" i="3" s="1"/>
  <c r="S521" i="3" s="1"/>
  <c r="AC521" i="3"/>
  <c r="AA521" i="3"/>
  <c r="Z521" i="3"/>
  <c r="U520" i="3" l="1"/>
  <c r="Y519" i="3"/>
  <c r="T521" i="3"/>
  <c r="AH521" i="3" s="1"/>
  <c r="AG521" i="3" l="1"/>
  <c r="D521" i="3"/>
  <c r="E521" i="3"/>
  <c r="H521" i="3" s="1"/>
  <c r="K521" i="3" s="1"/>
  <c r="AE521" i="3" s="1"/>
  <c r="F521" i="3" l="1"/>
  <c r="G521" i="3"/>
  <c r="I521" i="3" s="1"/>
  <c r="V521" i="3"/>
  <c r="A522" i="3"/>
  <c r="B522" i="3" s="1"/>
  <c r="M521" i="3" l="1"/>
  <c r="N521" i="3" s="1"/>
  <c r="J521" i="3"/>
  <c r="W521" i="3"/>
  <c r="AC522" i="3"/>
  <c r="P522" i="3"/>
  <c r="Q522" i="3" s="1"/>
  <c r="R522" i="3" s="1"/>
  <c r="S522" i="3" s="1"/>
  <c r="AA522" i="3"/>
  <c r="Z522" i="3"/>
  <c r="L521" i="3" l="1"/>
  <c r="U521" i="3" s="1"/>
  <c r="AD521" i="3"/>
  <c r="T522" i="3"/>
  <c r="AG522" i="3" l="1"/>
  <c r="Y520" i="3"/>
  <c r="AH522" i="3"/>
  <c r="E522" i="3"/>
  <c r="H522" i="3" s="1"/>
  <c r="D522" i="3"/>
  <c r="K522" i="3" l="1"/>
  <c r="AE522" i="3" s="1"/>
  <c r="F522" i="3"/>
  <c r="G522" i="3"/>
  <c r="I522" i="3" l="1"/>
  <c r="J522" i="3"/>
  <c r="AD522" i="3" s="1"/>
  <c r="M522" i="3"/>
  <c r="N522" i="3" s="1"/>
  <c r="V522" i="3"/>
  <c r="A523" i="3"/>
  <c r="B523" i="3" s="1"/>
  <c r="W522" i="3" l="1"/>
  <c r="L522" i="3"/>
  <c r="AC523" i="3"/>
  <c r="Z523" i="3"/>
  <c r="AA523" i="3"/>
  <c r="P523" i="3"/>
  <c r="Q523" i="3" s="1"/>
  <c r="R523" i="3" s="1"/>
  <c r="S523" i="3" s="1"/>
  <c r="U522" i="3" l="1"/>
  <c r="Y521" i="3"/>
  <c r="T523" i="3"/>
  <c r="AG523" i="3" s="1"/>
  <c r="AH523" i="3" l="1"/>
  <c r="D523" i="3"/>
  <c r="G523" i="3" s="1"/>
  <c r="E523" i="3"/>
  <c r="H523" i="3" s="1"/>
  <c r="F523" i="3" l="1"/>
  <c r="I523" i="3"/>
  <c r="J523" i="3"/>
  <c r="AD523" i="3" s="1"/>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AD529" i="3"/>
  <c r="P529" i="3"/>
  <c r="Q529" i="3" s="1"/>
  <c r="R529" i="3" s="1"/>
  <c r="S529" i="3" s="1"/>
  <c r="AA529" i="3"/>
  <c r="L528" i="3" l="1"/>
  <c r="Y527" i="3" s="1"/>
  <c r="AD528" i="3"/>
  <c r="T529" i="3"/>
  <c r="AG529" i="3" l="1"/>
  <c r="U528" i="3"/>
  <c r="D529" i="3" s="1"/>
  <c r="G529" i="3" s="1"/>
  <c r="AH529" i="3"/>
  <c r="E529" i="3" l="1"/>
  <c r="H529" i="3" s="1"/>
  <c r="K529" i="3" s="1"/>
  <c r="AE529" i="3" s="1"/>
  <c r="J529" i="3"/>
  <c r="A530" i="3" l="1"/>
  <c r="B530" i="3" s="1"/>
  <c r="P530" i="3" s="1"/>
  <c r="Q530" i="3" s="1"/>
  <c r="R530" i="3" s="1"/>
  <c r="S530" i="3" s="1"/>
  <c r="V529" i="3"/>
  <c r="M529" i="3"/>
  <c r="N529" i="3" s="1"/>
  <c r="I529" i="3"/>
  <c r="F529" i="3"/>
  <c r="L529" i="3"/>
  <c r="AC530" i="3" l="1"/>
  <c r="AD530" i="3"/>
  <c r="Z530" i="3"/>
  <c r="AA530" i="3"/>
  <c r="W529" i="3"/>
  <c r="T530" i="3"/>
  <c r="U529" i="3"/>
  <c r="Y528" i="3"/>
  <c r="AG530" i="3" l="1"/>
  <c r="D530" i="3"/>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A537" i="3"/>
  <c r="U536" i="3" l="1"/>
  <c r="Y535" i="3"/>
  <c r="T537" i="3"/>
  <c r="AH537" i="3" s="1"/>
  <c r="AG537" i="3" l="1"/>
  <c r="E537" i="3"/>
  <c r="H537" i="3" s="1"/>
  <c r="D537" i="3"/>
  <c r="K537" i="3" l="1"/>
  <c r="AE537" i="3" s="1"/>
  <c r="F537" i="3"/>
  <c r="G537" i="3"/>
  <c r="I537" i="3" l="1"/>
  <c r="J537" i="3"/>
  <c r="AD537" i="3" s="1"/>
  <c r="M537" i="3"/>
  <c r="N537" i="3" s="1"/>
  <c r="V537" i="3"/>
  <c r="A538" i="3"/>
  <c r="B538" i="3" s="1"/>
  <c r="W537" i="3" l="1"/>
  <c r="L537" i="3"/>
  <c r="AA538" i="3"/>
  <c r="AC538" i="3"/>
  <c r="Z538" i="3"/>
  <c r="P538" i="3"/>
  <c r="Q538" i="3" s="1"/>
  <c r="R538" i="3" s="1"/>
  <c r="S538" i="3" s="1"/>
  <c r="T538" i="3" l="1"/>
  <c r="U537" i="3"/>
  <c r="Y536" i="3"/>
  <c r="D538" i="3" l="1"/>
  <c r="G538" i="3" s="1"/>
  <c r="AH538" i="3"/>
  <c r="AG538" i="3"/>
  <c r="E538" i="3"/>
  <c r="H538" i="3" s="1"/>
  <c r="F538" i="3" l="1"/>
  <c r="I538" i="3"/>
  <c r="J538" i="3"/>
  <c r="AD538" i="3" s="1"/>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AD545" i="3" s="1"/>
  <c r="M545" i="3"/>
  <c r="N545" i="3" s="1"/>
  <c r="AC546" i="3"/>
  <c r="P546" i="3"/>
  <c r="Q546" i="3" s="1"/>
  <c r="R546" i="3" s="1"/>
  <c r="S546" i="3" s="1"/>
  <c r="Z546" i="3"/>
  <c r="AA546" i="3"/>
  <c r="T546" i="3" l="1"/>
  <c r="L545" i="3"/>
  <c r="U545" i="3" l="1"/>
  <c r="D546" i="3" s="1"/>
  <c r="AG546" i="3"/>
  <c r="AH546" i="3"/>
  <c r="Y544" i="3"/>
  <c r="E546" i="3" l="1"/>
  <c r="H546" i="3" s="1"/>
  <c r="K546" i="3" s="1"/>
  <c r="AE546" i="3" s="1"/>
  <c r="G546" i="3"/>
  <c r="F546" i="3" l="1"/>
  <c r="V546" i="3"/>
  <c r="A547" i="3"/>
  <c r="B547" i="3" s="1"/>
  <c r="I546" i="3"/>
  <c r="J546" i="3"/>
  <c r="AD546" i="3" s="1"/>
  <c r="M546" i="3"/>
  <c r="N546" i="3" s="1"/>
  <c r="W546" i="3" l="1"/>
  <c r="L546" i="3"/>
  <c r="AC547" i="3"/>
  <c r="P547" i="3"/>
  <c r="Q547" i="3" s="1"/>
  <c r="R547" i="3" s="1"/>
  <c r="S547" i="3" s="1"/>
  <c r="AA547" i="3"/>
  <c r="Z547" i="3"/>
  <c r="U546" i="3" l="1"/>
  <c r="Y545" i="3"/>
  <c r="T547" i="3"/>
  <c r="AG547" i="3" s="1"/>
  <c r="E547" i="3" l="1"/>
  <c r="H547" i="3" s="1"/>
  <c r="K547" i="3" s="1"/>
  <c r="AE547" i="3" s="1"/>
  <c r="D547" i="3"/>
  <c r="G547" i="3" s="1"/>
  <c r="AH547" i="3"/>
  <c r="F547" i="3" l="1"/>
  <c r="I547" i="3"/>
  <c r="J547" i="3"/>
  <c r="AD547" i="3" s="1"/>
  <c r="M547" i="3"/>
  <c r="N547" i="3" s="1"/>
  <c r="V547" i="3"/>
  <c r="A548" i="3"/>
  <c r="B548" i="3" s="1"/>
  <c r="W547" i="3" l="1"/>
  <c r="L547" i="3"/>
  <c r="Z548" i="3"/>
  <c r="AA548" i="3"/>
  <c r="P548" i="3"/>
  <c r="Q548" i="3" s="1"/>
  <c r="R548" i="3" s="1"/>
  <c r="S548" i="3" s="1"/>
  <c r="AC548" i="3"/>
  <c r="U547" i="3" l="1"/>
  <c r="Y546" i="3"/>
  <c r="T548" i="3"/>
  <c r="E548" i="3" l="1"/>
  <c r="H548" i="3" s="1"/>
  <c r="K548" i="3" s="1"/>
  <c r="AE548" i="3" s="1"/>
  <c r="D548" i="3"/>
  <c r="AG548" i="3"/>
  <c r="AH548" i="3"/>
  <c r="V548" i="3" l="1"/>
  <c r="A549" i="3"/>
  <c r="B549" i="3" s="1"/>
  <c r="F548" i="3"/>
  <c r="G548" i="3"/>
  <c r="I548" i="3" l="1"/>
  <c r="W548" i="3" s="1"/>
  <c r="J548" i="3"/>
  <c r="AD548" i="3" s="1"/>
  <c r="M548" i="3"/>
  <c r="N548" i="3" s="1"/>
  <c r="P549" i="3"/>
  <c r="Q549" i="3" s="1"/>
  <c r="R549" i="3" s="1"/>
  <c r="S549" i="3" s="1"/>
  <c r="AC549" i="3"/>
  <c r="AA549" i="3"/>
  <c r="Z549" i="3"/>
  <c r="T549" i="3" l="1"/>
  <c r="L548" i="3"/>
  <c r="AH549" i="3" l="1"/>
  <c r="U548" i="3"/>
  <c r="E549" i="3" s="1"/>
  <c r="H549" i="3" s="1"/>
  <c r="AG549" i="3"/>
  <c r="Y547" i="3"/>
  <c r="K549" i="3" l="1"/>
  <c r="AE549" i="3" s="1"/>
  <c r="D549" i="3"/>
  <c r="V549" i="3" l="1"/>
  <c r="A550" i="3"/>
  <c r="B550" i="3" s="1"/>
  <c r="F549" i="3"/>
  <c r="G549" i="3"/>
  <c r="I549" i="3" l="1"/>
  <c r="W549" i="3" s="1"/>
  <c r="J549" i="3"/>
  <c r="AD549" i="3" s="1"/>
  <c r="M549" i="3"/>
  <c r="N549" i="3" s="1"/>
  <c r="P550" i="3"/>
  <c r="Q550" i="3" s="1"/>
  <c r="R550" i="3" s="1"/>
  <c r="S550" i="3" s="1"/>
  <c r="AA550" i="3"/>
  <c r="AC550" i="3"/>
  <c r="Z550" i="3"/>
  <c r="T550" i="3" l="1"/>
  <c r="L549" i="3"/>
  <c r="U549" i="3" l="1"/>
  <c r="D550" i="3" s="1"/>
  <c r="AH550" i="3"/>
  <c r="AG550" i="3"/>
  <c r="Y548" i="3"/>
  <c r="E550" i="3" l="1"/>
  <c r="H550" i="3" s="1"/>
  <c r="K550" i="3" s="1"/>
  <c r="AE550" i="3" s="1"/>
  <c r="G550" i="3"/>
  <c r="F550" i="3" l="1"/>
  <c r="I550" i="3"/>
  <c r="J550" i="3"/>
  <c r="AD550" i="3" s="1"/>
  <c r="M550" i="3"/>
  <c r="N550" i="3" s="1"/>
  <c r="V550" i="3"/>
  <c r="A551" i="3"/>
  <c r="B551" i="3" s="1"/>
  <c r="W550" i="3" l="1"/>
  <c r="L550" i="3"/>
  <c r="P551" i="3"/>
  <c r="Q551" i="3" s="1"/>
  <c r="R551" i="3" s="1"/>
  <c r="S551" i="3" s="1"/>
  <c r="AC551" i="3"/>
  <c r="AA551" i="3"/>
  <c r="Z551" i="3"/>
  <c r="T551" i="3" l="1"/>
  <c r="AG551" i="3" s="1"/>
  <c r="U550" i="3"/>
  <c r="Y549" i="3"/>
  <c r="D551" i="3" l="1"/>
  <c r="G551" i="3" s="1"/>
  <c r="AH551" i="3"/>
  <c r="E551" i="3"/>
  <c r="H551" i="3" s="1"/>
  <c r="F551" i="3" l="1"/>
  <c r="I551" i="3"/>
  <c r="J551" i="3"/>
  <c r="AD551" i="3" s="1"/>
  <c r="M551" i="3"/>
  <c r="N551" i="3" s="1"/>
  <c r="K551" i="3"/>
  <c r="AE551" i="3" s="1"/>
  <c r="V551" i="3" l="1"/>
  <c r="W551" i="3" s="1"/>
  <c r="A552" i="3"/>
  <c r="B552" i="3" s="1"/>
  <c r="L551" i="3"/>
  <c r="U551" i="3" l="1"/>
  <c r="Y550" i="3"/>
  <c r="AA552" i="3"/>
  <c r="P552" i="3"/>
  <c r="Q552" i="3" s="1"/>
  <c r="R552" i="3" s="1"/>
  <c r="S552" i="3" s="1"/>
  <c r="AC552" i="3"/>
  <c r="Z552" i="3"/>
  <c r="T552" i="3" l="1"/>
  <c r="D552" i="3" s="1"/>
  <c r="AG552" i="3" l="1"/>
  <c r="AH552" i="3"/>
  <c r="E552" i="3"/>
  <c r="H552" i="3" s="1"/>
  <c r="K552" i="3" s="1"/>
  <c r="AE552" i="3" s="1"/>
  <c r="G552" i="3"/>
  <c r="F552" i="3" l="1"/>
  <c r="I552" i="3"/>
  <c r="J552" i="3"/>
  <c r="AD552" i="3" s="1"/>
  <c r="M552" i="3"/>
  <c r="N552" i="3" s="1"/>
  <c r="V552" i="3"/>
  <c r="A553" i="3"/>
  <c r="B553" i="3" s="1"/>
  <c r="W552" i="3" l="1"/>
  <c r="L552" i="3"/>
  <c r="P553" i="3"/>
  <c r="Q553" i="3" s="1"/>
  <c r="R553" i="3" s="1"/>
  <c r="S553" i="3" s="1"/>
  <c r="Z553" i="3"/>
  <c r="AC553" i="3"/>
  <c r="AA553" i="3"/>
  <c r="T553" i="3" l="1"/>
  <c r="U552" i="3"/>
  <c r="Y551" i="3"/>
  <c r="D553" i="3" l="1"/>
  <c r="G553" i="3" s="1"/>
  <c r="AH553" i="3"/>
  <c r="AG553" i="3"/>
  <c r="E553" i="3"/>
  <c r="H553" i="3" s="1"/>
  <c r="K553" i="3" l="1"/>
  <c r="AE553" i="3" s="1"/>
  <c r="F553" i="3"/>
  <c r="I553" i="3"/>
  <c r="J553" i="3"/>
  <c r="AD553" i="3" s="1"/>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L554" i="3" l="1"/>
  <c r="T555" i="3"/>
  <c r="U554" i="3" l="1"/>
  <c r="E555" i="3" s="1"/>
  <c r="H555" i="3" s="1"/>
  <c r="AG555" i="3"/>
  <c r="AH555" i="3"/>
  <c r="Y553" i="3"/>
  <c r="K555" i="3" l="1"/>
  <c r="AE555" i="3" s="1"/>
  <c r="D555" i="3"/>
  <c r="F555" i="3" l="1"/>
  <c r="G555" i="3"/>
  <c r="V555" i="3"/>
  <c r="A556" i="3"/>
  <c r="B556" i="3" s="1"/>
  <c r="P556" i="3" l="1"/>
  <c r="Q556" i="3" s="1"/>
  <c r="R556" i="3" s="1"/>
  <c r="S556" i="3" s="1"/>
  <c r="AA556" i="3"/>
  <c r="Z556" i="3"/>
  <c r="AC556" i="3"/>
  <c r="I555" i="3"/>
  <c r="W555" i="3" s="1"/>
  <c r="J555" i="3"/>
  <c r="AD555" i="3" s="1"/>
  <c r="M555" i="3"/>
  <c r="N555" i="3" s="1"/>
  <c r="T556" i="3" l="1"/>
  <c r="L555" i="3"/>
  <c r="AH556" i="3" l="1"/>
  <c r="U555" i="3"/>
  <c r="D556" i="3" s="1"/>
  <c r="AG556" i="3"/>
  <c r="Y554" i="3"/>
  <c r="E556" i="3" l="1"/>
  <c r="H556" i="3" s="1"/>
  <c r="K556" i="3" s="1"/>
  <c r="AE556" i="3" s="1"/>
  <c r="G556" i="3"/>
  <c r="F556" i="3" l="1"/>
  <c r="I556" i="3"/>
  <c r="J556" i="3"/>
  <c r="AD556" i="3" s="1"/>
  <c r="M556" i="3"/>
  <c r="N556" i="3" s="1"/>
  <c r="V556" i="3"/>
  <c r="A557" i="3"/>
  <c r="B557" i="3" s="1"/>
  <c r="W556" i="3" l="1"/>
  <c r="L556" i="3"/>
  <c r="P557" i="3"/>
  <c r="Q557" i="3" s="1"/>
  <c r="R557" i="3" s="1"/>
  <c r="S557" i="3" s="1"/>
  <c r="AA557" i="3"/>
  <c r="AC557" i="3"/>
  <c r="Z557" i="3"/>
  <c r="U556" i="3" l="1"/>
  <c r="Y555" i="3"/>
  <c r="T557" i="3"/>
  <c r="AH557" i="3" s="1"/>
  <c r="D557" i="3" l="1"/>
  <c r="G557" i="3" s="1"/>
  <c r="AG557" i="3"/>
  <c r="E557" i="3"/>
  <c r="H557" i="3" s="1"/>
  <c r="K557" i="3" s="1"/>
  <c r="AE557" i="3" s="1"/>
  <c r="F557" i="3" l="1"/>
  <c r="I557" i="3"/>
  <c r="J557" i="3"/>
  <c r="AD557" i="3" s="1"/>
  <c r="M557" i="3"/>
  <c r="N557" i="3" s="1"/>
  <c r="V557" i="3"/>
  <c r="A558" i="3"/>
  <c r="B558" i="3" s="1"/>
  <c r="W557" i="3" l="1"/>
  <c r="L557" i="3"/>
  <c r="AA558" i="3"/>
  <c r="P558" i="3"/>
  <c r="Q558" i="3" s="1"/>
  <c r="R558" i="3" s="1"/>
  <c r="S558" i="3" s="1"/>
  <c r="Z558" i="3"/>
  <c r="AC558" i="3"/>
  <c r="T558" i="3" l="1"/>
  <c r="AG558" i="3" s="1"/>
  <c r="U557" i="3"/>
  <c r="Y556" i="3"/>
  <c r="E558" i="3" l="1"/>
  <c r="H558" i="3" s="1"/>
  <c r="AH558" i="3"/>
  <c r="D558" i="3"/>
  <c r="F558" i="3" l="1"/>
  <c r="G558" i="3"/>
  <c r="K558" i="3"/>
  <c r="AE558" i="3" s="1"/>
  <c r="I558" i="3" l="1"/>
  <c r="J558" i="3"/>
  <c r="AD558" i="3" s="1"/>
  <c r="M558" i="3"/>
  <c r="N558" i="3" s="1"/>
  <c r="V558" i="3"/>
  <c r="A559" i="3"/>
  <c r="B559" i="3" s="1"/>
  <c r="W558" i="3" l="1"/>
  <c r="L558" i="3"/>
  <c r="AC559" i="3"/>
  <c r="P559" i="3"/>
  <c r="Q559" i="3" s="1"/>
  <c r="R559" i="3" s="1"/>
  <c r="S559" i="3" s="1"/>
  <c r="AA559" i="3"/>
  <c r="Z559" i="3"/>
  <c r="T559" i="3" l="1"/>
  <c r="U558" i="3"/>
  <c r="Y557" i="3"/>
  <c r="E559" i="3" l="1"/>
  <c r="H559" i="3" s="1"/>
  <c r="K559" i="3" s="1"/>
  <c r="AE559" i="3" s="1"/>
  <c r="AH559" i="3"/>
  <c r="AG559" i="3"/>
  <c r="D559" i="3"/>
  <c r="V559" i="3" l="1"/>
  <c r="A560" i="3"/>
  <c r="B560" i="3" s="1"/>
  <c r="F559" i="3"/>
  <c r="G559" i="3"/>
  <c r="I559" i="3" l="1"/>
  <c r="W559" i="3" s="1"/>
  <c r="J559" i="3"/>
  <c r="AD559" i="3" s="1"/>
  <c r="M559" i="3"/>
  <c r="N559" i="3" s="1"/>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AD560" i="3" s="1"/>
  <c r="M560" i="3"/>
  <c r="N560" i="3" s="1"/>
  <c r="W560" i="3" l="1"/>
  <c r="L560" i="3"/>
  <c r="AA561" i="3"/>
  <c r="P561" i="3"/>
  <c r="Q561" i="3" s="1"/>
  <c r="R561" i="3" s="1"/>
  <c r="S561" i="3" s="1"/>
  <c r="Z561" i="3"/>
  <c r="AC561" i="3"/>
  <c r="U560" i="3" l="1"/>
  <c r="Y559" i="3"/>
  <c r="T561" i="3"/>
  <c r="E561" i="3" l="1"/>
  <c r="H561" i="3" s="1"/>
  <c r="K561" i="3" s="1"/>
  <c r="AE561" i="3" s="1"/>
  <c r="D561" i="3"/>
  <c r="AH561" i="3"/>
  <c r="AG561" i="3"/>
  <c r="F561" i="3" l="1"/>
  <c r="G561" i="3"/>
  <c r="M561" i="3" s="1"/>
  <c r="N561" i="3" s="1"/>
  <c r="V561" i="3"/>
  <c r="A562" i="3"/>
  <c r="B562" i="3" s="1"/>
  <c r="I561" i="3" l="1"/>
  <c r="W561" i="3" s="1"/>
  <c r="J561" i="3"/>
  <c r="Z562" i="3"/>
  <c r="AA562" i="3"/>
  <c r="P562" i="3"/>
  <c r="Q562" i="3" s="1"/>
  <c r="R562" i="3" s="1"/>
  <c r="S562" i="3" s="1"/>
  <c r="AC562" i="3"/>
  <c r="L561" i="3" l="1"/>
  <c r="U561" i="3" s="1"/>
  <c r="AD561" i="3"/>
  <c r="T562" i="3"/>
  <c r="AH562" i="3" l="1"/>
  <c r="Y560" i="3"/>
  <c r="AG562" i="3"/>
  <c r="E562" i="3"/>
  <c r="H562" i="3" s="1"/>
  <c r="K562" i="3" s="1"/>
  <c r="AE562" i="3" s="1"/>
  <c r="D562" i="3"/>
  <c r="F562" i="3" l="1"/>
  <c r="G562" i="3"/>
  <c r="J562" i="3" s="1"/>
  <c r="AD562" i="3" s="1"/>
  <c r="V562" i="3"/>
  <c r="A563" i="3"/>
  <c r="B563" i="3" s="1"/>
  <c r="M562" i="3" l="1"/>
  <c r="N562" i="3" s="1"/>
  <c r="I562" i="3"/>
  <c r="W562" i="3" s="1"/>
  <c r="L562" i="3"/>
  <c r="Z563" i="3"/>
  <c r="P563" i="3"/>
  <c r="Q563" i="3" s="1"/>
  <c r="R563" i="3" s="1"/>
  <c r="S563" i="3" s="1"/>
  <c r="AC563" i="3"/>
  <c r="AA563" i="3"/>
  <c r="U562" i="3" l="1"/>
  <c r="Y561" i="3"/>
  <c r="T563" i="3"/>
  <c r="AH563" i="3" s="1"/>
  <c r="AG563" i="3" l="1"/>
  <c r="D563" i="3"/>
  <c r="E563" i="3"/>
  <c r="H563" i="3" s="1"/>
  <c r="K563" i="3" s="1"/>
  <c r="AE563" i="3" s="1"/>
  <c r="F563" i="3" l="1"/>
  <c r="G563" i="3"/>
  <c r="M563" i="3" s="1"/>
  <c r="N563" i="3" s="1"/>
  <c r="V563" i="3"/>
  <c r="A564" i="3"/>
  <c r="B564" i="3" s="1"/>
  <c r="I563" i="3" l="1"/>
  <c r="W563" i="3" s="1"/>
  <c r="J563" i="3"/>
  <c r="Z564" i="3"/>
  <c r="P564" i="3"/>
  <c r="Q564" i="3" s="1"/>
  <c r="R564" i="3" s="1"/>
  <c r="S564" i="3" s="1"/>
  <c r="AC564" i="3"/>
  <c r="AA564" i="3"/>
  <c r="L563" i="3" l="1"/>
  <c r="U563" i="3" s="1"/>
  <c r="AD563" i="3"/>
  <c r="T564" i="3"/>
  <c r="AH564" i="3" l="1"/>
  <c r="Y562" i="3"/>
  <c r="D564" i="3"/>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U564" i="3" l="1"/>
  <c r="Y563" i="3"/>
  <c r="T565" i="3"/>
  <c r="E565" i="3" l="1"/>
  <c r="H565" i="3" s="1"/>
  <c r="K565" i="3" s="1"/>
  <c r="AE565" i="3" s="1"/>
  <c r="D565" i="3"/>
  <c r="AG565" i="3"/>
  <c r="AH565" i="3"/>
  <c r="V565" i="3" l="1"/>
  <c r="A566" i="3"/>
  <c r="B566" i="3" s="1"/>
  <c r="F565" i="3"/>
  <c r="G565" i="3"/>
  <c r="I565" i="3" l="1"/>
  <c r="W565" i="3" s="1"/>
  <c r="J565" i="3"/>
  <c r="AD565" i="3" s="1"/>
  <c r="M565" i="3"/>
  <c r="N565" i="3" s="1"/>
  <c r="Z566" i="3"/>
  <c r="AA566" i="3"/>
  <c r="P566" i="3"/>
  <c r="Q566" i="3" s="1"/>
  <c r="R566" i="3" s="1"/>
  <c r="S566" i="3" s="1"/>
  <c r="AC566" i="3"/>
  <c r="L565" i="3" l="1"/>
  <c r="T566" i="3"/>
  <c r="AG566" i="3" l="1"/>
  <c r="AH566" i="3"/>
  <c r="U565" i="3"/>
  <c r="D566" i="3" s="1"/>
  <c r="Y564" i="3"/>
  <c r="G566" i="3" l="1"/>
  <c r="E566" i="3"/>
  <c r="H566" i="3" s="1"/>
  <c r="F566" i="3" l="1"/>
  <c r="I566" i="3"/>
  <c r="J566" i="3"/>
  <c r="AD566" i="3" s="1"/>
  <c r="M566" i="3"/>
  <c r="N566" i="3" s="1"/>
  <c r="K566" i="3"/>
  <c r="AE566" i="3" s="1"/>
  <c r="V566" i="3" l="1"/>
  <c r="W566" i="3" s="1"/>
  <c r="A567" i="3"/>
  <c r="B567" i="3" s="1"/>
  <c r="L566" i="3"/>
  <c r="U566" i="3" l="1"/>
  <c r="Y565" i="3"/>
  <c r="P567" i="3"/>
  <c r="Q567" i="3" s="1"/>
  <c r="R567" i="3" s="1"/>
  <c r="S567" i="3" s="1"/>
  <c r="AA567" i="3"/>
  <c r="Z567" i="3"/>
  <c r="AC567" i="3"/>
  <c r="T567" i="3" l="1"/>
  <c r="AG567" i="3" s="1"/>
  <c r="AH567" i="3" l="1"/>
  <c r="E567" i="3"/>
  <c r="H567" i="3" s="1"/>
  <c r="K567" i="3" s="1"/>
  <c r="AE567" i="3" s="1"/>
  <c r="D567" i="3"/>
  <c r="G567" i="3" s="1"/>
  <c r="F567" i="3" l="1"/>
  <c r="I567" i="3"/>
  <c r="J567" i="3"/>
  <c r="AD567" i="3" s="1"/>
  <c r="M567" i="3"/>
  <c r="N567" i="3" s="1"/>
  <c r="V567" i="3"/>
  <c r="A568" i="3"/>
  <c r="B568" i="3" s="1"/>
  <c r="W567" i="3" l="1"/>
  <c r="L567" i="3"/>
  <c r="AC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AD568" i="3" s="1"/>
  <c r="M568" i="3"/>
  <c r="N568" i="3" s="1"/>
  <c r="L568" i="3" l="1"/>
  <c r="W568" i="3"/>
  <c r="AA569" i="3"/>
  <c r="P569" i="3"/>
  <c r="Q569" i="3" s="1"/>
  <c r="R569" i="3" s="1"/>
  <c r="S569" i="3" s="1"/>
  <c r="AC569" i="3"/>
  <c r="Z569" i="3"/>
  <c r="T569" i="3" l="1"/>
  <c r="AH569" i="3" s="1"/>
  <c r="U568" i="3"/>
  <c r="Y567" i="3"/>
  <c r="D569" i="3" l="1"/>
  <c r="G569" i="3" s="1"/>
  <c r="AG569" i="3"/>
  <c r="E569" i="3"/>
  <c r="H569" i="3" s="1"/>
  <c r="F569" i="3" l="1"/>
  <c r="I569" i="3"/>
  <c r="J569" i="3"/>
  <c r="AD569" i="3" s="1"/>
  <c r="M569" i="3"/>
  <c r="N569" i="3" s="1"/>
  <c r="K569" i="3"/>
  <c r="AE569" i="3" s="1"/>
  <c r="L569" i="3" l="1"/>
  <c r="V569" i="3"/>
  <c r="W569" i="3" s="1"/>
  <c r="A570" i="3"/>
  <c r="B570" i="3" s="1"/>
  <c r="AC570" i="3" l="1"/>
  <c r="P570" i="3"/>
  <c r="Q570" i="3" s="1"/>
  <c r="R570" i="3" s="1"/>
  <c r="S570" i="3" s="1"/>
  <c r="Z570" i="3"/>
  <c r="AA570" i="3"/>
  <c r="U569" i="3"/>
  <c r="Y568" i="3"/>
  <c r="T570" i="3" l="1"/>
  <c r="D570" i="3" l="1"/>
  <c r="E570" i="3"/>
  <c r="H570" i="3" s="1"/>
  <c r="AG570" i="3"/>
  <c r="AH570" i="3"/>
  <c r="F570" i="3" l="1"/>
  <c r="G570" i="3"/>
  <c r="K570" i="3"/>
  <c r="AE570" i="3" s="1"/>
  <c r="V570" i="3" l="1"/>
  <c r="A571" i="3"/>
  <c r="B571" i="3" s="1"/>
  <c r="I570" i="3"/>
  <c r="J570" i="3"/>
  <c r="AD570" i="3" s="1"/>
  <c r="M570" i="3"/>
  <c r="N570" i="3" s="1"/>
  <c r="W570" i="3" l="1"/>
  <c r="L570" i="3"/>
  <c r="P571" i="3"/>
  <c r="Q571" i="3" s="1"/>
  <c r="R571" i="3" s="1"/>
  <c r="S571" i="3" s="1"/>
  <c r="AA571" i="3"/>
  <c r="Z571" i="3"/>
  <c r="AC571" i="3"/>
  <c r="U570" i="3" l="1"/>
  <c r="Y569" i="3"/>
  <c r="T571" i="3"/>
  <c r="D571" i="3" l="1"/>
  <c r="G571" i="3" s="1"/>
  <c r="AG571" i="3"/>
  <c r="AH571" i="3"/>
  <c r="E571" i="3"/>
  <c r="H571" i="3" s="1"/>
  <c r="K571" i="3" s="1"/>
  <c r="AE571" i="3" s="1"/>
  <c r="F571" i="3" l="1"/>
  <c r="V571" i="3"/>
  <c r="A572" i="3"/>
  <c r="B572" i="3" s="1"/>
  <c r="I571" i="3"/>
  <c r="J571" i="3"/>
  <c r="AD571" i="3" s="1"/>
  <c r="M571" i="3"/>
  <c r="N571" i="3" s="1"/>
  <c r="W571" i="3" l="1"/>
  <c r="L571" i="3"/>
  <c r="AC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AD572" i="3" s="1"/>
  <c r="M572" i="3"/>
  <c r="N572" i="3" s="1"/>
  <c r="W572" i="3" l="1"/>
  <c r="L572" i="3"/>
  <c r="P573" i="3"/>
  <c r="Q573" i="3" s="1"/>
  <c r="R573" i="3" s="1"/>
  <c r="S573" i="3" s="1"/>
  <c r="Z573" i="3"/>
  <c r="AC573" i="3"/>
  <c r="AA573" i="3"/>
  <c r="U572" i="3" l="1"/>
  <c r="Y571" i="3"/>
  <c r="T573" i="3"/>
  <c r="E573" i="3" l="1"/>
  <c r="H573" i="3" s="1"/>
  <c r="K573" i="3" s="1"/>
  <c r="AE573" i="3" s="1"/>
  <c r="D573" i="3"/>
  <c r="AH573" i="3"/>
  <c r="AG573" i="3"/>
  <c r="F573" i="3" l="1"/>
  <c r="G573" i="3"/>
  <c r="I573" i="3" s="1"/>
  <c r="V573" i="3"/>
  <c r="A574" i="3"/>
  <c r="B574" i="3" s="1"/>
  <c r="J573" i="3" l="1"/>
  <c r="M573" i="3"/>
  <c r="N573" i="3" s="1"/>
  <c r="W573" i="3"/>
  <c r="AA574" i="3"/>
  <c r="Z574" i="3"/>
  <c r="P574" i="3"/>
  <c r="Q574" i="3" s="1"/>
  <c r="R574" i="3" s="1"/>
  <c r="S574" i="3" s="1"/>
  <c r="AC574" i="3"/>
  <c r="L573" i="3" l="1"/>
  <c r="U573" i="3" s="1"/>
  <c r="AD573" i="3"/>
  <c r="T574" i="3"/>
  <c r="AH574" i="3" l="1"/>
  <c r="Y572" i="3"/>
  <c r="D574" i="3"/>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T575" i="3" l="1"/>
  <c r="AH575" i="3" s="1"/>
  <c r="AG575" i="3" l="1"/>
  <c r="E575" i="3"/>
  <c r="H575" i="3" s="1"/>
  <c r="D575" i="3"/>
  <c r="K575" i="3" l="1"/>
  <c r="AE575" i="3" s="1"/>
  <c r="F575" i="3"/>
  <c r="G575" i="3"/>
  <c r="V575" i="3" l="1"/>
  <c r="A576" i="3"/>
  <c r="B576" i="3" s="1"/>
  <c r="I575" i="3"/>
  <c r="J575" i="3"/>
  <c r="AD575" i="3" s="1"/>
  <c r="M575" i="3"/>
  <c r="N575" i="3" s="1"/>
  <c r="W575" i="3" l="1"/>
  <c r="L575" i="3"/>
  <c r="AA576" i="3"/>
  <c r="P576" i="3"/>
  <c r="Q576" i="3" s="1"/>
  <c r="R576" i="3" s="1"/>
  <c r="S576" i="3" s="1"/>
  <c r="Z576" i="3"/>
  <c r="AC576" i="3"/>
  <c r="U575" i="3" l="1"/>
  <c r="Y574" i="3"/>
  <c r="T576" i="3"/>
  <c r="E576" i="3" l="1"/>
  <c r="H576" i="3" s="1"/>
  <c r="K576" i="3" s="1"/>
  <c r="AE576" i="3" s="1"/>
  <c r="AH576" i="3"/>
  <c r="D576" i="3"/>
  <c r="G576" i="3" s="1"/>
  <c r="AG576" i="3"/>
  <c r="F576" i="3" l="1"/>
  <c r="V576" i="3"/>
  <c r="A577" i="3"/>
  <c r="B577" i="3" s="1"/>
  <c r="I576" i="3"/>
  <c r="J576" i="3"/>
  <c r="AD576" i="3" s="1"/>
  <c r="M576" i="3"/>
  <c r="N576" i="3" s="1"/>
  <c r="W576" i="3" l="1"/>
  <c r="L576" i="3"/>
  <c r="P577" i="3"/>
  <c r="Q577" i="3" s="1"/>
  <c r="R577" i="3" s="1"/>
  <c r="S577" i="3" s="1"/>
  <c r="AC577" i="3"/>
  <c r="AA577" i="3"/>
  <c r="Z577" i="3"/>
  <c r="U576" i="3" l="1"/>
  <c r="Y575" i="3"/>
  <c r="T577" i="3"/>
  <c r="AH577" i="3" s="1"/>
  <c r="E577" i="3" l="1"/>
  <c r="H577" i="3" s="1"/>
  <c r="K577" i="3" s="1"/>
  <c r="AE577" i="3" s="1"/>
  <c r="AG577" i="3"/>
  <c r="D577" i="3"/>
  <c r="F577" i="3" l="1"/>
  <c r="G577" i="3"/>
  <c r="J577" i="3" s="1"/>
  <c r="AD577" i="3" s="1"/>
  <c r="V577" i="3"/>
  <c r="A578" i="3"/>
  <c r="B578" i="3" s="1"/>
  <c r="M577" i="3" l="1"/>
  <c r="N577" i="3" s="1"/>
  <c r="I577" i="3"/>
  <c r="W577" i="3" s="1"/>
  <c r="L577" i="3"/>
  <c r="AC578" i="3"/>
  <c r="P578" i="3"/>
  <c r="Q578" i="3" s="1"/>
  <c r="R578" i="3" s="1"/>
  <c r="S578" i="3" s="1"/>
  <c r="Z578" i="3"/>
  <c r="AA578" i="3"/>
  <c r="U577" i="3" l="1"/>
  <c r="Y576" i="3"/>
  <c r="T578" i="3"/>
  <c r="AG578" i="3" s="1"/>
  <c r="D578" i="3" l="1"/>
  <c r="G578" i="3" s="1"/>
  <c r="AH578" i="3"/>
  <c r="E578" i="3"/>
  <c r="H578" i="3" s="1"/>
  <c r="K578" i="3" s="1"/>
  <c r="AE578" i="3" s="1"/>
  <c r="F578" i="3" l="1"/>
  <c r="I578" i="3"/>
  <c r="J578" i="3"/>
  <c r="AD578" i="3" s="1"/>
  <c r="M578" i="3"/>
  <c r="N578" i="3" s="1"/>
  <c r="V578" i="3"/>
  <c r="A579" i="3"/>
  <c r="B579" i="3" s="1"/>
  <c r="W578" i="3" l="1"/>
  <c r="L578" i="3"/>
  <c r="AC579" i="3"/>
  <c r="Z579" i="3"/>
  <c r="P579" i="3"/>
  <c r="Q579" i="3" s="1"/>
  <c r="R579" i="3" s="1"/>
  <c r="S579" i="3" s="1"/>
  <c r="AA579" i="3"/>
  <c r="U578" i="3" l="1"/>
  <c r="Y577" i="3"/>
  <c r="T579" i="3"/>
  <c r="AG579" i="3" s="1"/>
  <c r="E579" i="3" l="1"/>
  <c r="H579" i="3" s="1"/>
  <c r="K579" i="3" s="1"/>
  <c r="AE579" i="3" s="1"/>
  <c r="AH579" i="3"/>
  <c r="D579" i="3"/>
  <c r="F579" i="3" l="1"/>
  <c r="G579" i="3"/>
  <c r="M579" i="3" s="1"/>
  <c r="N579" i="3" s="1"/>
  <c r="V579" i="3"/>
  <c r="A580" i="3"/>
  <c r="B580" i="3" s="1"/>
  <c r="I579" i="3" l="1"/>
  <c r="W579" i="3" s="1"/>
  <c r="J579" i="3"/>
  <c r="P580" i="3"/>
  <c r="Q580" i="3" s="1"/>
  <c r="R580" i="3" s="1"/>
  <c r="S580" i="3" s="1"/>
  <c r="AA580" i="3"/>
  <c r="AC580" i="3"/>
  <c r="Z580" i="3"/>
  <c r="L579" i="3" l="1"/>
  <c r="Y578" i="3" s="1"/>
  <c r="AD579" i="3"/>
  <c r="T580" i="3"/>
  <c r="AH580" i="3" l="1"/>
  <c r="U579" i="3"/>
  <c r="E580" i="3" s="1"/>
  <c r="H580" i="3" s="1"/>
  <c r="AG580" i="3"/>
  <c r="D580" i="3" l="1"/>
  <c r="G580" i="3" s="1"/>
  <c r="K580" i="3"/>
  <c r="AE580" i="3" s="1"/>
  <c r="F580" i="3" l="1"/>
  <c r="I580" i="3"/>
  <c r="J580" i="3"/>
  <c r="AD580" i="3" s="1"/>
  <c r="M580" i="3"/>
  <c r="N580" i="3" s="1"/>
  <c r="V580" i="3"/>
  <c r="A581" i="3"/>
  <c r="B581" i="3" s="1"/>
  <c r="W580" i="3" l="1"/>
  <c r="P581" i="3"/>
  <c r="Q581" i="3" s="1"/>
  <c r="R581" i="3" s="1"/>
  <c r="S581" i="3" s="1"/>
  <c r="Z581" i="3"/>
  <c r="AA581" i="3"/>
  <c r="AC581" i="3"/>
  <c r="L580" i="3"/>
  <c r="T581" i="3" l="1"/>
  <c r="AH581" i="3" s="1"/>
  <c r="U580" i="3"/>
  <c r="Y579" i="3"/>
  <c r="D581" i="3" l="1"/>
  <c r="G581" i="3" s="1"/>
  <c r="AG581" i="3"/>
  <c r="E581" i="3"/>
  <c r="H581" i="3" s="1"/>
  <c r="I581" i="3" l="1"/>
  <c r="J581" i="3"/>
  <c r="AD581" i="3" s="1"/>
  <c r="M581" i="3"/>
  <c r="N581" i="3" s="1"/>
  <c r="F581" i="3"/>
  <c r="K581" i="3"/>
  <c r="AE581" i="3" s="1"/>
  <c r="L581" i="3" l="1"/>
  <c r="V581" i="3"/>
  <c r="W581" i="3" s="1"/>
  <c r="A582" i="3"/>
  <c r="B582" i="3" s="1"/>
  <c r="P582" i="3" l="1"/>
  <c r="Q582" i="3" s="1"/>
  <c r="R582" i="3" s="1"/>
  <c r="S582" i="3" s="1"/>
  <c r="Z582" i="3"/>
  <c r="AC582" i="3"/>
  <c r="AA582" i="3"/>
  <c r="U581" i="3"/>
  <c r="Y580" i="3"/>
  <c r="T582" i="3" l="1"/>
  <c r="AH582" i="3" s="1"/>
  <c r="E582" i="3" l="1"/>
  <c r="H582" i="3" s="1"/>
  <c r="K582" i="3" s="1"/>
  <c r="AE582" i="3" s="1"/>
  <c r="AG582" i="3"/>
  <c r="D582" i="3"/>
  <c r="V582" i="3" l="1"/>
  <c r="A583" i="3"/>
  <c r="B583" i="3" s="1"/>
  <c r="F582" i="3"/>
  <c r="G582" i="3"/>
  <c r="I582" i="3" l="1"/>
  <c r="W582" i="3" s="1"/>
  <c r="J582" i="3"/>
  <c r="AD582" i="3" s="1"/>
  <c r="M582" i="3"/>
  <c r="N582" i="3" s="1"/>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AD583" i="3" s="1"/>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AD587" i="3" s="1"/>
  <c r="M587" i="3"/>
  <c r="N587" i="3" s="1"/>
  <c r="L587" i="3" l="1"/>
  <c r="V587" i="3"/>
  <c r="W587" i="3" s="1"/>
  <c r="A588" i="3"/>
  <c r="B588" i="3" s="1"/>
  <c r="U587" i="3" l="1"/>
  <c r="Y586" i="3"/>
  <c r="P588" i="3"/>
  <c r="Q588" i="3" s="1"/>
  <c r="R588" i="3" s="1"/>
  <c r="S588" i="3" s="1"/>
  <c r="Z588" i="3"/>
  <c r="AC588" i="3"/>
  <c r="AA588" i="3"/>
  <c r="T588" i="3" l="1"/>
  <c r="AH588" i="3" s="1"/>
  <c r="E588" i="3" l="1"/>
  <c r="H588" i="3" s="1"/>
  <c r="K588" i="3" s="1"/>
  <c r="AE588" i="3" s="1"/>
  <c r="AG588" i="3"/>
  <c r="D588" i="3"/>
  <c r="G588" i="3" s="1"/>
  <c r="F588" i="3" l="1"/>
  <c r="I588" i="3"/>
  <c r="J588" i="3"/>
  <c r="AD588" i="3" s="1"/>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T595" i="3" l="1"/>
  <c r="L594" i="3"/>
  <c r="AH595" i="3" l="1"/>
  <c r="U594" i="3"/>
  <c r="E595" i="3" s="1"/>
  <c r="H595" i="3" s="1"/>
  <c r="AG595" i="3"/>
  <c r="Y593" i="3"/>
  <c r="D595" i="3" l="1"/>
  <c r="G595" i="3" s="1"/>
  <c r="K595" i="3"/>
  <c r="AE595" i="3" s="1"/>
  <c r="F595" i="3" l="1"/>
  <c r="V595" i="3"/>
  <c r="A596" i="3"/>
  <c r="B596" i="3" s="1"/>
  <c r="I595" i="3"/>
  <c r="J595" i="3"/>
  <c r="AD595" i="3" s="1"/>
  <c r="M595" i="3"/>
  <c r="N595" i="3" s="1"/>
  <c r="W595" i="3" l="1"/>
  <c r="L595" i="3"/>
  <c r="P596" i="3"/>
  <c r="Q596" i="3" s="1"/>
  <c r="R596" i="3" s="1"/>
  <c r="S596" i="3" s="1"/>
  <c r="AA596" i="3"/>
  <c r="AC596" i="3"/>
  <c r="Z596" i="3"/>
  <c r="T596" i="3" l="1"/>
  <c r="AG596" i="3" s="1"/>
  <c r="U595" i="3"/>
  <c r="Y594" i="3"/>
  <c r="D596" i="3" l="1"/>
  <c r="E596" i="3"/>
  <c r="H596" i="3" s="1"/>
  <c r="AH596" i="3"/>
  <c r="F596" i="3" l="1"/>
  <c r="G596" i="3"/>
  <c r="K596" i="3"/>
  <c r="AE596" i="3" s="1"/>
  <c r="V596" i="3" l="1"/>
  <c r="A597" i="3"/>
  <c r="B597" i="3" s="1"/>
  <c r="I596" i="3"/>
  <c r="J596" i="3"/>
  <c r="AD596" i="3" s="1"/>
  <c r="M596" i="3"/>
  <c r="N596" i="3" s="1"/>
  <c r="W596" i="3" l="1"/>
  <c r="L596" i="3"/>
  <c r="Z597" i="3"/>
  <c r="P597" i="3"/>
  <c r="Q597" i="3" s="1"/>
  <c r="R597" i="3" s="1"/>
  <c r="S597" i="3" s="1"/>
  <c r="AA597" i="3"/>
  <c r="AC597" i="3"/>
  <c r="U596" i="3" l="1"/>
  <c r="Y595" i="3"/>
  <c r="T597" i="3"/>
  <c r="E597" i="3" l="1"/>
  <c r="H597" i="3" s="1"/>
  <c r="K597" i="3" s="1"/>
  <c r="AE597" i="3" s="1"/>
  <c r="AH597" i="3"/>
  <c r="AG597" i="3"/>
  <c r="D597" i="3"/>
  <c r="G597" i="3" s="1"/>
  <c r="F597" i="3" l="1"/>
  <c r="I597" i="3"/>
  <c r="J597" i="3"/>
  <c r="AD597" i="3" s="1"/>
  <c r="M597" i="3"/>
  <c r="N597" i="3" s="1"/>
  <c r="V597" i="3"/>
  <c r="A598" i="3"/>
  <c r="B598" i="3" s="1"/>
  <c r="W597" i="3" l="1"/>
  <c r="L597" i="3"/>
  <c r="AC598" i="3"/>
  <c r="P598" i="3"/>
  <c r="Q598" i="3" s="1"/>
  <c r="R598" i="3" s="1"/>
  <c r="S598" i="3" s="1"/>
  <c r="Z598" i="3"/>
  <c r="AA598" i="3"/>
  <c r="U597" i="3" l="1"/>
  <c r="Y596" i="3"/>
  <c r="T598" i="3"/>
  <c r="AG598" i="3" s="1"/>
  <c r="AH598" i="3" l="1"/>
  <c r="E598" i="3"/>
  <c r="H598" i="3" s="1"/>
  <c r="K598" i="3" s="1"/>
  <c r="AE598" i="3" s="1"/>
  <c r="D598" i="3"/>
  <c r="V598" i="3" l="1"/>
  <c r="A599" i="3"/>
  <c r="B599" i="3" s="1"/>
  <c r="F598" i="3"/>
  <c r="G598" i="3"/>
  <c r="I598" i="3" l="1"/>
  <c r="W598" i="3" s="1"/>
  <c r="J598" i="3"/>
  <c r="AD598" i="3" s="1"/>
  <c r="M598" i="3"/>
  <c r="N598" i="3" s="1"/>
  <c r="AC599" i="3"/>
  <c r="AA599" i="3"/>
  <c r="P599" i="3"/>
  <c r="Q599" i="3" s="1"/>
  <c r="R599" i="3" s="1"/>
  <c r="S599" i="3" s="1"/>
  <c r="Z599" i="3"/>
  <c r="T599" i="3" l="1"/>
  <c r="L598" i="3"/>
  <c r="U598" i="3" l="1"/>
  <c r="D599" i="3" s="1"/>
  <c r="AG599" i="3"/>
  <c r="AH599" i="3"/>
  <c r="Y597" i="3"/>
  <c r="G599" i="3" l="1"/>
  <c r="E599" i="3"/>
  <c r="H599" i="3" s="1"/>
  <c r="I599" i="3" l="1"/>
  <c r="J599" i="3"/>
  <c r="AD599" i="3" s="1"/>
  <c r="M599" i="3"/>
  <c r="N599" i="3" s="1"/>
  <c r="K599" i="3"/>
  <c r="AE599" i="3" s="1"/>
  <c r="F599" i="3"/>
  <c r="V599" i="3" l="1"/>
  <c r="W599" i="3" s="1"/>
  <c r="A600" i="3"/>
  <c r="B600" i="3" s="1"/>
  <c r="L599" i="3"/>
  <c r="U599" i="3" l="1"/>
  <c r="Y598" i="3"/>
  <c r="AC600" i="3"/>
  <c r="P600" i="3"/>
  <c r="Q600" i="3" s="1"/>
  <c r="R600" i="3" s="1"/>
  <c r="S600" i="3" s="1"/>
  <c r="Z600" i="3"/>
  <c r="AA600" i="3"/>
  <c r="T600" i="3" l="1"/>
  <c r="E600" i="3" s="1"/>
  <c r="H600" i="3" s="1"/>
  <c r="AH600" i="3" l="1"/>
  <c r="K600" i="3"/>
  <c r="AE600" i="3" s="1"/>
  <c r="AG600" i="3"/>
  <c r="D600" i="3"/>
  <c r="V600" i="3" l="1"/>
  <c r="A601" i="3"/>
  <c r="B601" i="3" s="1"/>
  <c r="F600" i="3"/>
  <c r="G600" i="3"/>
  <c r="I600" i="3" l="1"/>
  <c r="W600" i="3" s="1"/>
  <c r="J600" i="3"/>
  <c r="AD600" i="3" s="1"/>
  <c r="M600" i="3"/>
  <c r="N600" i="3" s="1"/>
  <c r="P601" i="3"/>
  <c r="Q601" i="3" s="1"/>
  <c r="R601" i="3" s="1"/>
  <c r="S601" i="3" s="1"/>
  <c r="AA601" i="3"/>
  <c r="AC601" i="3"/>
  <c r="Z601" i="3"/>
  <c r="T601" i="3" l="1"/>
  <c r="L600" i="3"/>
  <c r="AH601" i="3" l="1"/>
  <c r="U600" i="3"/>
  <c r="D601" i="3" s="1"/>
  <c r="AG601" i="3"/>
  <c r="Y599" i="3"/>
  <c r="E601" i="3" l="1"/>
  <c r="H601" i="3" s="1"/>
  <c r="K601" i="3" s="1"/>
  <c r="AE601" i="3" s="1"/>
  <c r="G601" i="3"/>
  <c r="F601" i="3" l="1"/>
  <c r="I601" i="3"/>
  <c r="J601" i="3"/>
  <c r="AD601" i="3" s="1"/>
  <c r="M601" i="3"/>
  <c r="N601" i="3" s="1"/>
  <c r="V601" i="3"/>
  <c r="A602" i="3"/>
  <c r="B602" i="3" s="1"/>
  <c r="W601" i="3" l="1"/>
  <c r="L601" i="3"/>
  <c r="P602" i="3"/>
  <c r="Q602" i="3" s="1"/>
  <c r="R602" i="3" s="1"/>
  <c r="S602" i="3" s="1"/>
  <c r="Z602" i="3"/>
  <c r="AC602" i="3"/>
  <c r="AA602" i="3"/>
  <c r="U601" i="3" l="1"/>
  <c r="Y600" i="3"/>
  <c r="T602" i="3"/>
  <c r="AG602" i="3" s="1"/>
  <c r="D602" i="3" l="1"/>
  <c r="E602" i="3"/>
  <c r="H602" i="3" s="1"/>
  <c r="AH602" i="3"/>
  <c r="K602" i="3" l="1"/>
  <c r="AE602" i="3" s="1"/>
  <c r="F602" i="3"/>
  <c r="G602" i="3"/>
  <c r="I602" i="3" l="1"/>
  <c r="J602" i="3"/>
  <c r="AD602" i="3" s="1"/>
  <c r="M602" i="3"/>
  <c r="N602" i="3" s="1"/>
  <c r="V602" i="3"/>
  <c r="A603" i="3"/>
  <c r="B603" i="3" s="1"/>
  <c r="W602" i="3" l="1"/>
  <c r="L602" i="3"/>
  <c r="AA603" i="3"/>
  <c r="AC603" i="3"/>
  <c r="Z603" i="3"/>
  <c r="P603" i="3"/>
  <c r="Q603" i="3" s="1"/>
  <c r="R603" i="3" s="1"/>
  <c r="S603" i="3" s="1"/>
  <c r="U602" i="3" l="1"/>
  <c r="Y601" i="3"/>
  <c r="T603" i="3"/>
  <c r="AG603" i="3" s="1"/>
  <c r="AH603" i="3" l="1"/>
  <c r="D603" i="3"/>
  <c r="G603" i="3" s="1"/>
  <c r="E603" i="3"/>
  <c r="H603" i="3" s="1"/>
  <c r="K603" i="3" s="1"/>
  <c r="AE603" i="3" s="1"/>
  <c r="F603" i="3" l="1"/>
  <c r="I603" i="3"/>
  <c r="J603" i="3"/>
  <c r="AD603" i="3" s="1"/>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AD607" i="3" s="1"/>
  <c r="M607" i="3"/>
  <c r="N607" i="3" s="1"/>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AD608" i="3" s="1"/>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P617" i="3"/>
  <c r="Q617" i="3" s="1"/>
  <c r="R617" i="3" s="1"/>
  <c r="S617" i="3" s="1"/>
  <c r="AA617" i="3"/>
  <c r="U616" i="3" l="1"/>
  <c r="Y615" i="3"/>
  <c r="T617" i="3"/>
  <c r="AG617" i="3" s="1"/>
  <c r="D617" i="3" l="1"/>
  <c r="G617" i="3" s="1"/>
  <c r="E617" i="3"/>
  <c r="H617" i="3" s="1"/>
  <c r="K617" i="3" s="1"/>
  <c r="AE617" i="3" s="1"/>
  <c r="AH617" i="3"/>
  <c r="F617" i="3" l="1"/>
  <c r="I617" i="3"/>
  <c r="J617" i="3"/>
  <c r="AD617" i="3" s="1"/>
  <c r="M617" i="3"/>
  <c r="N617" i="3" s="1"/>
  <c r="V617" i="3"/>
  <c r="A618" i="3"/>
  <c r="B618" i="3" s="1"/>
  <c r="W617" i="3" l="1"/>
  <c r="L617" i="3"/>
  <c r="P618" i="3"/>
  <c r="Q618" i="3" s="1"/>
  <c r="R618" i="3" s="1"/>
  <c r="S618" i="3" s="1"/>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AD618" i="3" s="1"/>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P627" i="3"/>
  <c r="Q627" i="3" s="1"/>
  <c r="R627" i="3" s="1"/>
  <c r="S627" i="3" s="1"/>
  <c r="AC627" i="3"/>
  <c r="AA627" i="3"/>
  <c r="L626" i="3" l="1"/>
  <c r="T627" i="3"/>
  <c r="AG627" i="3" l="1"/>
  <c r="U626" i="3"/>
  <c r="D627" i="3" s="1"/>
  <c r="AH627" i="3"/>
  <c r="Y625" i="3"/>
  <c r="G627" i="3" l="1"/>
  <c r="E627" i="3"/>
  <c r="H627" i="3" s="1"/>
  <c r="K627" i="3" l="1"/>
  <c r="AE627" i="3" s="1"/>
  <c r="I627" i="3"/>
  <c r="J627" i="3"/>
  <c r="AD627" i="3" s="1"/>
  <c r="M627" i="3"/>
  <c r="N627" i="3" s="1"/>
  <c r="F627" i="3"/>
  <c r="L627" i="3" l="1"/>
  <c r="V627" i="3"/>
  <c r="W627" i="3" s="1"/>
  <c r="A628" i="3"/>
  <c r="B628" i="3" s="1"/>
  <c r="Z628" i="3" l="1"/>
  <c r="AA628" i="3"/>
  <c r="P628" i="3"/>
  <c r="Q628" i="3" s="1"/>
  <c r="R628" i="3" s="1"/>
  <c r="S628" i="3" s="1"/>
  <c r="AC628" i="3"/>
  <c r="U627" i="3"/>
  <c r="Y626" i="3"/>
  <c r="T628" i="3" l="1"/>
  <c r="D628" i="3" l="1"/>
  <c r="E628" i="3"/>
  <c r="H628" i="3" s="1"/>
  <c r="AG628" i="3"/>
  <c r="AH628" i="3"/>
  <c r="F628" i="3" l="1"/>
  <c r="G628" i="3"/>
  <c r="K628" i="3"/>
  <c r="AE628" i="3" s="1"/>
  <c r="I628" i="3" l="1"/>
  <c r="J628" i="3"/>
  <c r="AD628" i="3" s="1"/>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A637" i="3"/>
  <c r="U636" i="3" l="1"/>
  <c r="Y635" i="3"/>
  <c r="T637" i="3"/>
  <c r="AG637" i="3" s="1"/>
  <c r="D637" i="3" l="1"/>
  <c r="AH637" i="3"/>
  <c r="E637" i="3"/>
  <c r="H637" i="3" s="1"/>
  <c r="F637" i="3" l="1"/>
  <c r="G637" i="3"/>
  <c r="K637" i="3"/>
  <c r="AE637" i="3" s="1"/>
  <c r="I637" i="3" l="1"/>
  <c r="J637" i="3"/>
  <c r="AD637" i="3" s="1"/>
  <c r="M637" i="3"/>
  <c r="N637" i="3" s="1"/>
  <c r="V637" i="3"/>
  <c r="A638" i="3"/>
  <c r="B638" i="3" s="1"/>
  <c r="W637" i="3" l="1"/>
  <c r="L637" i="3"/>
  <c r="P638" i="3"/>
  <c r="Q638" i="3" s="1"/>
  <c r="R638" i="3" s="1"/>
  <c r="S638" i="3" s="1"/>
  <c r="AC638" i="3"/>
  <c r="AA638" i="3"/>
  <c r="Z638" i="3"/>
  <c r="T638" i="3" l="1"/>
  <c r="AG638" i="3" s="1"/>
  <c r="U637" i="3"/>
  <c r="Y636" i="3"/>
  <c r="D638" i="3" l="1"/>
  <c r="G638" i="3" s="1"/>
  <c r="E638" i="3"/>
  <c r="H638" i="3" s="1"/>
  <c r="AH638" i="3"/>
  <c r="F638" i="3" l="1"/>
  <c r="I638" i="3"/>
  <c r="J638" i="3"/>
  <c r="AD638" i="3" s="1"/>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Z647" i="3"/>
  <c r="U646" i="3" l="1"/>
  <c r="Y645" i="3"/>
  <c r="T647" i="3"/>
  <c r="AG647" i="3" s="1"/>
  <c r="E647" i="3" l="1"/>
  <c r="H647" i="3" s="1"/>
  <c r="D647" i="3"/>
  <c r="AH647" i="3"/>
  <c r="F647" i="3" l="1"/>
  <c r="G647" i="3"/>
  <c r="K647" i="3"/>
  <c r="AE647" i="3" s="1"/>
  <c r="V647" i="3" l="1"/>
  <c r="A648" i="3"/>
  <c r="B648" i="3" s="1"/>
  <c r="I647" i="3"/>
  <c r="J647" i="3"/>
  <c r="AD647" i="3" s="1"/>
  <c r="M647" i="3"/>
  <c r="N647" i="3" s="1"/>
  <c r="W647" i="3" l="1"/>
  <c r="L647" i="3"/>
  <c r="AC648" i="3"/>
  <c r="AA648" i="3"/>
  <c r="P648" i="3"/>
  <c r="Q648" i="3" s="1"/>
  <c r="R648" i="3" s="1"/>
  <c r="S648" i="3" s="1"/>
  <c r="Z648" i="3"/>
  <c r="T648" i="3" l="1"/>
  <c r="AH648" i="3" s="1"/>
  <c r="U647" i="3"/>
  <c r="Y646" i="3"/>
  <c r="D648" i="3" l="1"/>
  <c r="AG648" i="3"/>
  <c r="E648" i="3"/>
  <c r="H648" i="3" s="1"/>
  <c r="F648" i="3" l="1"/>
  <c r="G648" i="3"/>
  <c r="K648" i="3"/>
  <c r="AE648" i="3" s="1"/>
  <c r="I648" i="3" l="1"/>
  <c r="J648" i="3"/>
  <c r="AD648" i="3" s="1"/>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P657" i="3"/>
  <c r="Q657" i="3" s="1"/>
  <c r="R657" i="3" s="1"/>
  <c r="S657" i="3" s="1"/>
  <c r="AA657" i="3"/>
  <c r="Z657" i="3"/>
  <c r="L656" i="3" l="1"/>
  <c r="T657" i="3"/>
  <c r="AH657" i="3" l="1"/>
  <c r="U656" i="3"/>
  <c r="E657" i="3" s="1"/>
  <c r="H657" i="3" s="1"/>
  <c r="AG657" i="3"/>
  <c r="Y655" i="3"/>
  <c r="D657" i="3" l="1"/>
  <c r="G657" i="3" s="1"/>
  <c r="K657" i="3"/>
  <c r="AE657" i="3" s="1"/>
  <c r="F657" i="3" l="1"/>
  <c r="I657" i="3"/>
  <c r="J657" i="3"/>
  <c r="AD657" i="3" s="1"/>
  <c r="M657" i="3"/>
  <c r="N657" i="3" s="1"/>
  <c r="V657" i="3"/>
  <c r="A658" i="3"/>
  <c r="B658" i="3" s="1"/>
  <c r="W657" i="3" l="1"/>
  <c r="L657" i="3"/>
  <c r="AC658" i="3"/>
  <c r="Z658" i="3"/>
  <c r="AA658" i="3"/>
  <c r="P658" i="3"/>
  <c r="Q658" i="3" s="1"/>
  <c r="R658" i="3" s="1"/>
  <c r="S658" i="3" s="1"/>
  <c r="U657" i="3" l="1"/>
  <c r="Y656" i="3"/>
  <c r="T658" i="3"/>
  <c r="AG658" i="3" s="1"/>
  <c r="E658" i="3" l="1"/>
  <c r="H658" i="3" s="1"/>
  <c r="D658" i="3"/>
  <c r="AH658" i="3"/>
  <c r="K658" i="3" l="1"/>
  <c r="AE658" i="3" s="1"/>
  <c r="F658" i="3"/>
  <c r="G658" i="3"/>
  <c r="I658" i="3" l="1"/>
  <c r="J658" i="3"/>
  <c r="AD658" i="3" s="1"/>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A667" i="3"/>
  <c r="U666" i="3" l="1"/>
  <c r="Y665" i="3"/>
  <c r="T667" i="3"/>
  <c r="AG667" i="3" s="1"/>
  <c r="D667" i="3" l="1"/>
  <c r="E667" i="3"/>
  <c r="H667" i="3" s="1"/>
  <c r="AH667" i="3"/>
  <c r="F667" i="3" l="1"/>
  <c r="G667" i="3"/>
  <c r="K667" i="3"/>
  <c r="AE667" i="3" s="1"/>
  <c r="I667" i="3" l="1"/>
  <c r="J667" i="3"/>
  <c r="AD667" i="3" s="1"/>
  <c r="M667" i="3"/>
  <c r="N667" i="3" s="1"/>
  <c r="V667" i="3"/>
  <c r="A668" i="3"/>
  <c r="B668" i="3" s="1"/>
  <c r="W667" i="3" l="1"/>
  <c r="L667" i="3"/>
  <c r="Z668" i="3"/>
  <c r="P668" i="3"/>
  <c r="Q668" i="3" s="1"/>
  <c r="R668" i="3" s="1"/>
  <c r="S668" i="3" s="1"/>
  <c r="AC668" i="3"/>
  <c r="AA668" i="3"/>
  <c r="T668" i="3" l="1"/>
  <c r="AH668" i="3" s="1"/>
  <c r="U667" i="3"/>
  <c r="Y666" i="3"/>
  <c r="D668" i="3" l="1"/>
  <c r="G668" i="3" s="1"/>
  <c r="AG668" i="3"/>
  <c r="E668" i="3"/>
  <c r="H668" i="3" s="1"/>
  <c r="F668" i="3" l="1"/>
  <c r="I668" i="3"/>
  <c r="J668" i="3"/>
  <c r="AD668" i="3" s="1"/>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A675" i="3"/>
  <c r="AC675" i="3"/>
  <c r="Z675" i="3"/>
  <c r="U674" i="3" l="1"/>
  <c r="Y673" i="3"/>
  <c r="T675" i="3"/>
  <c r="AH675" i="3" s="1"/>
  <c r="AG675" i="3" l="1"/>
  <c r="D675" i="3"/>
  <c r="E675" i="3"/>
  <c r="H675" i="3" s="1"/>
  <c r="F675" i="3" l="1"/>
  <c r="G675" i="3"/>
  <c r="K675" i="3"/>
  <c r="AE675" i="3" s="1"/>
  <c r="I675" i="3" l="1"/>
  <c r="J675" i="3"/>
  <c r="AD675" i="3" s="1"/>
  <c r="M675" i="3"/>
  <c r="N675" i="3" s="1"/>
  <c r="V675" i="3"/>
  <c r="A676" i="3"/>
  <c r="B676" i="3" s="1"/>
  <c r="W675" i="3" l="1"/>
  <c r="L675" i="3"/>
  <c r="AC676" i="3"/>
  <c r="P676" i="3"/>
  <c r="Q676" i="3" s="1"/>
  <c r="R676" i="3" s="1"/>
  <c r="S676" i="3" s="1"/>
  <c r="Z676" i="3"/>
  <c r="AA676" i="3"/>
  <c r="T676" i="3" l="1"/>
  <c r="U675" i="3"/>
  <c r="Y674" i="3"/>
  <c r="E676" i="3" l="1"/>
  <c r="H676" i="3" s="1"/>
  <c r="K676" i="3" s="1"/>
  <c r="AE676" i="3" s="1"/>
  <c r="AH676" i="3"/>
  <c r="D676" i="3"/>
  <c r="G676" i="3" s="1"/>
  <c r="AG676" i="3"/>
  <c r="F676" i="3" l="1"/>
  <c r="I676" i="3"/>
  <c r="J676" i="3"/>
  <c r="AD676" i="3" s="1"/>
  <c r="M676" i="3"/>
  <c r="N676" i="3" s="1"/>
  <c r="V676" i="3"/>
  <c r="A677" i="3"/>
  <c r="B677" i="3" s="1"/>
  <c r="W676" i="3" l="1"/>
  <c r="L676" i="3"/>
  <c r="AA677" i="3"/>
  <c r="AC677" i="3"/>
  <c r="Z677" i="3"/>
  <c r="P677" i="3"/>
  <c r="Q677" i="3" s="1"/>
  <c r="R677" i="3" s="1"/>
  <c r="S677" i="3" s="1"/>
  <c r="U676" i="3" l="1"/>
  <c r="Y675" i="3"/>
  <c r="T677" i="3"/>
  <c r="AG677" i="3" s="1"/>
  <c r="D677" i="3" l="1"/>
  <c r="G677" i="3" s="1"/>
  <c r="AH677" i="3"/>
  <c r="E677" i="3"/>
  <c r="H677" i="3" s="1"/>
  <c r="F677" i="3" l="1"/>
  <c r="I677" i="3"/>
  <c r="J677" i="3"/>
  <c r="AD677" i="3" s="1"/>
  <c r="M677" i="3"/>
  <c r="N677" i="3" s="1"/>
  <c r="K677" i="3"/>
  <c r="AE677" i="3" s="1"/>
  <c r="V677" i="3" l="1"/>
  <c r="W677" i="3" s="1"/>
  <c r="A678" i="3"/>
  <c r="B678" i="3" s="1"/>
  <c r="L677" i="3"/>
  <c r="U677" i="3" l="1"/>
  <c r="Y676" i="3"/>
  <c r="P678" i="3"/>
  <c r="Q678" i="3" s="1"/>
  <c r="R678" i="3" s="1"/>
  <c r="S678" i="3" s="1"/>
  <c r="Z678" i="3"/>
  <c r="AC678" i="3"/>
  <c r="AA678" i="3"/>
  <c r="T678" i="3" l="1"/>
  <c r="AH678" i="3" s="1"/>
  <c r="E678" i="3" l="1"/>
  <c r="H678" i="3" s="1"/>
  <c r="K678" i="3" s="1"/>
  <c r="AE678" i="3" s="1"/>
  <c r="D678" i="3"/>
  <c r="AG678" i="3"/>
  <c r="F678" i="3" l="1"/>
  <c r="G678" i="3"/>
  <c r="J678" i="3" s="1"/>
  <c r="AD678" i="3" s="1"/>
  <c r="V678" i="3"/>
  <c r="A679" i="3"/>
  <c r="B679" i="3" s="1"/>
  <c r="M678" i="3" l="1"/>
  <c r="N678" i="3" s="1"/>
  <c r="I678" i="3"/>
  <c r="W678" i="3" s="1"/>
  <c r="L678" i="3"/>
  <c r="P679" i="3"/>
  <c r="Q679" i="3" s="1"/>
  <c r="R679" i="3" s="1"/>
  <c r="S679" i="3" s="1"/>
  <c r="AA679" i="3"/>
  <c r="Z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I679" i="3"/>
  <c r="W679" i="3" s="1"/>
  <c r="J679" i="3"/>
  <c r="AD679" i="3" s="1"/>
  <c r="M679" i="3"/>
  <c r="N679" i="3" s="1"/>
  <c r="L679" i="3" l="1"/>
  <c r="T680" i="3"/>
  <c r="AH680" i="3" l="1"/>
  <c r="U679" i="3"/>
  <c r="E680" i="3" s="1"/>
  <c r="H680" i="3" s="1"/>
  <c r="AG680" i="3"/>
  <c r="Y678" i="3"/>
  <c r="D680" i="3" l="1"/>
  <c r="G680" i="3" s="1"/>
  <c r="K680" i="3"/>
  <c r="AE680" i="3" s="1"/>
  <c r="F680" i="3" l="1"/>
  <c r="I680" i="3"/>
  <c r="J680" i="3"/>
  <c r="AD680" i="3" s="1"/>
  <c r="M680" i="3"/>
  <c r="N680" i="3" s="1"/>
  <c r="V680" i="3"/>
  <c r="A681" i="3"/>
  <c r="B681" i="3" s="1"/>
  <c r="W680" i="3" l="1"/>
  <c r="L680"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Z682" i="3" l="1"/>
  <c r="P682" i="3"/>
  <c r="Q682" i="3" s="1"/>
  <c r="R682" i="3" s="1"/>
  <c r="S682" i="3" s="1"/>
  <c r="AC682" i="3"/>
  <c r="AA682" i="3"/>
  <c r="I681" i="3"/>
  <c r="W681" i="3" s="1"/>
  <c r="J681" i="3"/>
  <c r="AD681" i="3" s="1"/>
  <c r="M681" i="3"/>
  <c r="N681" i="3" s="1"/>
  <c r="L681" i="3" l="1"/>
  <c r="T682" i="3"/>
  <c r="U681" i="3" l="1"/>
  <c r="E682" i="3" s="1"/>
  <c r="H682" i="3" s="1"/>
  <c r="AG682" i="3"/>
  <c r="AH682" i="3"/>
  <c r="Y680" i="3"/>
  <c r="D682" i="3" l="1"/>
  <c r="G682" i="3" s="1"/>
  <c r="K682" i="3"/>
  <c r="AE682" i="3" s="1"/>
  <c r="F682" i="3" l="1"/>
  <c r="V682" i="3"/>
  <c r="A683" i="3"/>
  <c r="B683" i="3" s="1"/>
  <c r="I682" i="3"/>
  <c r="J682" i="3"/>
  <c r="AD682" i="3" s="1"/>
  <c r="M682" i="3"/>
  <c r="N682" i="3" s="1"/>
  <c r="W682" i="3" l="1"/>
  <c r="L682" i="3"/>
  <c r="P683" i="3"/>
  <c r="Q683" i="3" s="1"/>
  <c r="R683" i="3" s="1"/>
  <c r="S683" i="3" s="1"/>
  <c r="AC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AD683" i="3" s="1"/>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A687" i="3"/>
  <c r="AC687" i="3"/>
  <c r="U686" i="3" l="1"/>
  <c r="Y685" i="3"/>
  <c r="T687" i="3"/>
  <c r="AG687" i="3" s="1"/>
  <c r="AH687" i="3" l="1"/>
  <c r="D687" i="3"/>
  <c r="G687" i="3" s="1"/>
  <c r="E687" i="3"/>
  <c r="H687" i="3" s="1"/>
  <c r="K687" i="3" s="1"/>
  <c r="AE687" i="3" s="1"/>
  <c r="F687" i="3" l="1"/>
  <c r="I687" i="3"/>
  <c r="J687" i="3"/>
  <c r="AD687" i="3" s="1"/>
  <c r="M687" i="3"/>
  <c r="N687" i="3" s="1"/>
  <c r="V687" i="3"/>
  <c r="A688" i="3"/>
  <c r="B688" i="3" s="1"/>
  <c r="W687" i="3" l="1"/>
  <c r="L687" i="3"/>
  <c r="AC688" i="3"/>
  <c r="AA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AD688" i="3" s="1"/>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AD695" i="3" s="1"/>
  <c r="M695" i="3"/>
  <c r="N695" i="3" s="1"/>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AD696" i="3" s="1"/>
  <c r="M696" i="3"/>
  <c r="N696" i="3" s="1"/>
  <c r="W696" i="3" l="1"/>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AA698" i="3"/>
  <c r="Z698" i="3"/>
  <c r="AC698" i="3"/>
  <c r="P698" i="3"/>
  <c r="Q698" i="3" s="1"/>
  <c r="R698" i="3" s="1"/>
  <c r="S698" i="3" s="1"/>
  <c r="L697" i="3" l="1"/>
  <c r="U697" i="3" s="1"/>
  <c r="AD697" i="3"/>
  <c r="T698" i="3"/>
  <c r="Y696" i="3" l="1"/>
  <c r="AG698" i="3"/>
  <c r="E698" i="3"/>
  <c r="H698" i="3" s="1"/>
  <c r="K698" i="3" s="1"/>
  <c r="AE698" i="3" s="1"/>
  <c r="AH698" i="3"/>
  <c r="D698" i="3"/>
  <c r="F698" i="3" l="1"/>
  <c r="G698" i="3"/>
  <c r="J698" i="3" s="1"/>
  <c r="AD698" i="3" s="1"/>
  <c r="V698" i="3"/>
  <c r="A699" i="3"/>
  <c r="B699" i="3" s="1"/>
  <c r="M698" i="3" l="1"/>
  <c r="N698" i="3" s="1"/>
  <c r="I698" i="3"/>
  <c r="W698" i="3" s="1"/>
  <c r="L698" i="3"/>
  <c r="Z699" i="3"/>
  <c r="P699" i="3"/>
  <c r="Q699" i="3" s="1"/>
  <c r="R699" i="3" s="1"/>
  <c r="S699" i="3" s="1"/>
  <c r="AA699" i="3"/>
  <c r="AC699" i="3"/>
  <c r="T699" i="3" l="1"/>
  <c r="U698" i="3"/>
  <c r="Y697" i="3"/>
  <c r="D699" i="3" l="1"/>
  <c r="G699" i="3" s="1"/>
  <c r="AG699" i="3"/>
  <c r="AH699" i="3"/>
  <c r="E699" i="3"/>
  <c r="H699" i="3" s="1"/>
  <c r="K699" i="3" l="1"/>
  <c r="AE699" i="3" s="1"/>
  <c r="I699" i="3"/>
  <c r="J699" i="3"/>
  <c r="AD699" i="3" s="1"/>
  <c r="M699" i="3"/>
  <c r="N699" i="3" s="1"/>
  <c r="F699" i="3"/>
  <c r="L699" i="3" l="1"/>
  <c r="V699" i="3"/>
  <c r="W699" i="3" s="1"/>
  <c r="A700" i="3"/>
  <c r="B700" i="3" s="1"/>
  <c r="U699" i="3" l="1"/>
  <c r="Y698" i="3"/>
  <c r="Z700" i="3"/>
  <c r="P700" i="3"/>
  <c r="Q700" i="3" s="1"/>
  <c r="R700" i="3" s="1"/>
  <c r="S700" i="3" s="1"/>
  <c r="AC700" i="3"/>
  <c r="AA700" i="3"/>
  <c r="T700" i="3" l="1"/>
  <c r="D700" i="3" s="1"/>
  <c r="AH700" i="3" l="1"/>
  <c r="AG700" i="3"/>
  <c r="E700" i="3"/>
  <c r="H700" i="3" s="1"/>
  <c r="K700" i="3" s="1"/>
  <c r="AE700" i="3" s="1"/>
  <c r="G700" i="3"/>
  <c r="F700" i="3" l="1"/>
  <c r="I700" i="3"/>
  <c r="J700" i="3"/>
  <c r="AD700" i="3" s="1"/>
  <c r="M700" i="3"/>
  <c r="N700" i="3" s="1"/>
  <c r="V700" i="3"/>
  <c r="A701" i="3"/>
  <c r="B701" i="3" s="1"/>
  <c r="W700" i="3" l="1"/>
  <c r="L700" i="3"/>
  <c r="AC701" i="3"/>
  <c r="AA701" i="3"/>
  <c r="Z701" i="3"/>
  <c r="P701" i="3"/>
  <c r="Q701" i="3" s="1"/>
  <c r="R701" i="3" s="1"/>
  <c r="S701" i="3" s="1"/>
  <c r="U700" i="3" l="1"/>
  <c r="Y699" i="3"/>
  <c r="T701" i="3"/>
  <c r="AG701" i="3" s="1"/>
  <c r="AH701" i="3" l="1"/>
  <c r="E701" i="3"/>
  <c r="H701" i="3" s="1"/>
  <c r="D701" i="3"/>
  <c r="F701" i="3" l="1"/>
  <c r="G701" i="3"/>
  <c r="K701" i="3"/>
  <c r="AE701" i="3" s="1"/>
  <c r="I701" i="3" l="1"/>
  <c r="J701" i="3"/>
  <c r="AD701" i="3" s="1"/>
  <c r="M701" i="3"/>
  <c r="N701" i="3" s="1"/>
  <c r="V701" i="3"/>
  <c r="A702" i="3"/>
  <c r="B702" i="3" s="1"/>
  <c r="W701" i="3" l="1"/>
  <c r="L701" i="3"/>
  <c r="AC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AD702" i="3" s="1"/>
  <c r="M702" i="3"/>
  <c r="N702" i="3" s="1"/>
  <c r="W702" i="3" l="1"/>
  <c r="L702" i="3"/>
  <c r="AC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AD703" i="3" s="1"/>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AD707" i="3" s="1"/>
  <c r="M707" i="3"/>
  <c r="N707" i="3" s="1"/>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AD708" i="3" s="1"/>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Z717" i="3"/>
  <c r="AA717" i="3"/>
  <c r="U716" i="3" l="1"/>
  <c r="Y715" i="3"/>
  <c r="T717" i="3"/>
  <c r="AG717" i="3" s="1"/>
  <c r="E717" i="3" l="1"/>
  <c r="H717" i="3" s="1"/>
  <c r="K717" i="3" s="1"/>
  <c r="AE717" i="3" s="1"/>
  <c r="AH717" i="3"/>
  <c r="D717" i="3"/>
  <c r="V717" i="3" l="1"/>
  <c r="A718" i="3"/>
  <c r="B718" i="3" s="1"/>
  <c r="F717" i="3"/>
  <c r="G717" i="3"/>
  <c r="I717" i="3" l="1"/>
  <c r="W717" i="3" s="1"/>
  <c r="J717" i="3"/>
  <c r="AD717" i="3" s="1"/>
  <c r="M717" i="3"/>
  <c r="N717" i="3" s="1"/>
  <c r="P718" i="3"/>
  <c r="Q718" i="3" s="1"/>
  <c r="R718" i="3" s="1"/>
  <c r="S718" i="3" s="1"/>
  <c r="AC718" i="3"/>
  <c r="Z718" i="3"/>
  <c r="AA718" i="3"/>
  <c r="L717" i="3" l="1"/>
  <c r="T718" i="3"/>
  <c r="U717" i="3" l="1"/>
  <c r="E718" i="3" s="1"/>
  <c r="H718" i="3" s="1"/>
  <c r="AH718" i="3"/>
  <c r="AG718" i="3"/>
  <c r="Y716" i="3"/>
  <c r="K718" i="3" l="1"/>
  <c r="AE718" i="3" s="1"/>
  <c r="D718" i="3"/>
  <c r="V718" i="3" l="1"/>
  <c r="A719" i="3"/>
  <c r="B719" i="3" s="1"/>
  <c r="F718" i="3"/>
  <c r="G718" i="3"/>
  <c r="I718" i="3" l="1"/>
  <c r="W718" i="3" s="1"/>
  <c r="J718" i="3"/>
  <c r="AD718" i="3" s="1"/>
  <c r="M718" i="3"/>
  <c r="N718" i="3" s="1"/>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AD719" i="3" s="1"/>
  <c r="M719" i="3"/>
  <c r="N719" i="3" s="1"/>
  <c r="V719" i="3"/>
  <c r="A720" i="3"/>
  <c r="B720" i="3" s="1"/>
  <c r="W719" i="3" l="1"/>
  <c r="L719" i="3"/>
  <c r="P720" i="3"/>
  <c r="Q720" i="3" s="1"/>
  <c r="R720" i="3" s="1"/>
  <c r="S720" i="3" s="1"/>
  <c r="AA720" i="3"/>
  <c r="AC720" i="3"/>
  <c r="Z720" i="3"/>
  <c r="U719" i="3" l="1"/>
  <c r="Y718" i="3"/>
  <c r="T720" i="3"/>
  <c r="AG720" i="3" s="1"/>
  <c r="E720" i="3" l="1"/>
  <c r="H720" i="3" s="1"/>
  <c r="K720" i="3" s="1"/>
  <c r="AE720" i="3" s="1"/>
  <c r="D720" i="3"/>
  <c r="AH720" i="3"/>
  <c r="V720" i="3" l="1"/>
  <c r="A721" i="3"/>
  <c r="B721" i="3" s="1"/>
  <c r="F720" i="3"/>
  <c r="G720" i="3"/>
  <c r="I720" i="3" l="1"/>
  <c r="W720" i="3" s="1"/>
  <c r="J720" i="3"/>
  <c r="AD720" i="3" s="1"/>
  <c r="M720" i="3"/>
  <c r="N720" i="3" s="1"/>
  <c r="AA721" i="3"/>
  <c r="Z721" i="3"/>
  <c r="AC721" i="3"/>
  <c r="P721" i="3"/>
  <c r="Q721" i="3" s="1"/>
  <c r="R721" i="3" s="1"/>
  <c r="S721" i="3" s="1"/>
  <c r="T721" i="3" l="1"/>
  <c r="L720" i="3"/>
  <c r="AG721" i="3" l="1"/>
  <c r="U720" i="3"/>
  <c r="D721" i="3" s="1"/>
  <c r="AH721" i="3"/>
  <c r="Y719" i="3"/>
  <c r="G721" i="3" l="1"/>
  <c r="E721" i="3"/>
  <c r="H721" i="3" s="1"/>
  <c r="F721" i="3" l="1"/>
  <c r="I721" i="3"/>
  <c r="J721" i="3"/>
  <c r="AD721" i="3" s="1"/>
  <c r="M721" i="3"/>
  <c r="N721" i="3" s="1"/>
  <c r="K721" i="3"/>
  <c r="AE721" i="3" s="1"/>
  <c r="V721" i="3" l="1"/>
  <c r="W721" i="3" s="1"/>
  <c r="A722" i="3"/>
  <c r="B722" i="3" s="1"/>
  <c r="L721" i="3"/>
  <c r="U721" i="3" l="1"/>
  <c r="Y720" i="3"/>
  <c r="AA722" i="3"/>
  <c r="AC722" i="3"/>
  <c r="P722" i="3"/>
  <c r="Q722" i="3" s="1"/>
  <c r="R722" i="3" s="1"/>
  <c r="S722" i="3" s="1"/>
  <c r="Z722" i="3"/>
  <c r="T722" i="3" l="1"/>
  <c r="AH722" i="3" s="1"/>
  <c r="E722" i="3" l="1"/>
  <c r="H722" i="3" s="1"/>
  <c r="K722" i="3" s="1"/>
  <c r="AE722" i="3" s="1"/>
  <c r="D722" i="3"/>
  <c r="AG722" i="3"/>
  <c r="V722" i="3" l="1"/>
  <c r="A723" i="3"/>
  <c r="B723" i="3" s="1"/>
  <c r="F722" i="3"/>
  <c r="G722" i="3"/>
  <c r="I722" i="3" l="1"/>
  <c r="W722" i="3" s="1"/>
  <c r="J722" i="3"/>
  <c r="AD722" i="3" s="1"/>
  <c r="M722" i="3"/>
  <c r="N722" i="3" s="1"/>
  <c r="Z723" i="3"/>
  <c r="AA723" i="3"/>
  <c r="AC723" i="3"/>
  <c r="P723" i="3"/>
  <c r="Q723" i="3" s="1"/>
  <c r="R723" i="3" s="1"/>
  <c r="S723" i="3" s="1"/>
  <c r="T723" i="3" l="1"/>
  <c r="L722" i="3"/>
  <c r="U722" i="3" l="1"/>
  <c r="E723" i="3" s="1"/>
  <c r="H723" i="3" s="1"/>
  <c r="AG723" i="3"/>
  <c r="AH723" i="3"/>
  <c r="Y721" i="3"/>
  <c r="D723" i="3" l="1"/>
  <c r="G723" i="3" s="1"/>
  <c r="K723" i="3"/>
  <c r="AE723" i="3" s="1"/>
  <c r="F723" i="3" l="1"/>
  <c r="V723" i="3"/>
  <c r="A724" i="3"/>
  <c r="B724" i="3" s="1"/>
  <c r="I723" i="3"/>
  <c r="J723" i="3"/>
  <c r="AD723" i="3" s="1"/>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U724" i="3" l="1"/>
  <c r="Y723" i="3"/>
  <c r="T725" i="3"/>
  <c r="AG725" i="3" s="1"/>
  <c r="AH725" i="3" l="1"/>
  <c r="D725" i="3"/>
  <c r="G725" i="3" s="1"/>
  <c r="E725" i="3"/>
  <c r="H725" i="3" s="1"/>
  <c r="F725" i="3" l="1"/>
  <c r="I725" i="3"/>
  <c r="J725" i="3"/>
  <c r="AD725" i="3" s="1"/>
  <c r="M725" i="3"/>
  <c r="N725" i="3" s="1"/>
  <c r="K725" i="3"/>
  <c r="AE725" i="3" s="1"/>
  <c r="V725" i="3" l="1"/>
  <c r="W725" i="3" s="1"/>
  <c r="A726" i="3"/>
  <c r="B726" i="3" s="1"/>
  <c r="L725" i="3"/>
  <c r="U725" i="3" l="1"/>
  <c r="Y724" i="3"/>
  <c r="Z726" i="3"/>
  <c r="P726" i="3"/>
  <c r="Q726" i="3" s="1"/>
  <c r="R726" i="3" s="1"/>
  <c r="S726" i="3" s="1"/>
  <c r="AA726" i="3"/>
  <c r="AC726" i="3"/>
  <c r="T726" i="3" l="1"/>
  <c r="AG726" i="3" s="1"/>
  <c r="D726" i="3" l="1"/>
  <c r="G726" i="3" s="1"/>
  <c r="E726" i="3"/>
  <c r="H726" i="3" s="1"/>
  <c r="K726" i="3" s="1"/>
  <c r="AE726" i="3" s="1"/>
  <c r="AH726" i="3"/>
  <c r="F726" i="3" l="1"/>
  <c r="I726" i="3"/>
  <c r="J726" i="3"/>
  <c r="AD726" i="3" s="1"/>
  <c r="M726" i="3"/>
  <c r="N726" i="3" s="1"/>
  <c r="V726" i="3"/>
  <c r="A727" i="3"/>
  <c r="B727" i="3" s="1"/>
  <c r="W726" i="3" l="1"/>
  <c r="L726" i="3"/>
  <c r="P727" i="3"/>
  <c r="Q727" i="3" s="1"/>
  <c r="R727" i="3" s="1"/>
  <c r="S727" i="3" s="1"/>
  <c r="Z727" i="3"/>
  <c r="AA727" i="3"/>
  <c r="AC727" i="3"/>
  <c r="U726" i="3" l="1"/>
  <c r="Y725" i="3"/>
  <c r="T727" i="3"/>
  <c r="AH727" i="3" s="1"/>
  <c r="E727" i="3" l="1"/>
  <c r="H727" i="3" s="1"/>
  <c r="K727" i="3" s="1"/>
  <c r="AE727" i="3" s="1"/>
  <c r="D727" i="3"/>
  <c r="AG727" i="3"/>
  <c r="F727" i="3" l="1"/>
  <c r="G727" i="3"/>
  <c r="M727" i="3" s="1"/>
  <c r="N727" i="3" s="1"/>
  <c r="V727" i="3"/>
  <c r="A728" i="3"/>
  <c r="B728" i="3" s="1"/>
  <c r="I727" i="3" l="1"/>
  <c r="W727" i="3" s="1"/>
  <c r="J727" i="3"/>
  <c r="AA728" i="3"/>
  <c r="P728" i="3"/>
  <c r="Q728" i="3" s="1"/>
  <c r="R728" i="3" s="1"/>
  <c r="S728" i="3" s="1"/>
  <c r="AC728" i="3"/>
  <c r="Z728" i="3"/>
  <c r="L727" i="3" l="1"/>
  <c r="U727" i="3" s="1"/>
  <c r="AD727" i="3"/>
  <c r="T728" i="3"/>
  <c r="Y726" i="3" l="1"/>
  <c r="D728" i="3"/>
  <c r="G728" i="3" s="1"/>
  <c r="AG728" i="3"/>
  <c r="E728" i="3"/>
  <c r="H728" i="3" s="1"/>
  <c r="AH728" i="3"/>
  <c r="F728" i="3" l="1"/>
  <c r="I728" i="3"/>
  <c r="J728" i="3"/>
  <c r="AD728" i="3" s="1"/>
  <c r="M728" i="3"/>
  <c r="N728" i="3" s="1"/>
  <c r="K728" i="3"/>
  <c r="AE728" i="3" s="1"/>
  <c r="V728" i="3" l="1"/>
  <c r="W728" i="3" s="1"/>
  <c r="A729" i="3"/>
  <c r="B729" i="3" s="1"/>
  <c r="L728" i="3"/>
  <c r="U728" i="3" l="1"/>
  <c r="Y727" i="3"/>
  <c r="P729" i="3"/>
  <c r="Q729" i="3" s="1"/>
  <c r="R729" i="3" s="1"/>
  <c r="S729" i="3" s="1"/>
  <c r="AA729" i="3"/>
  <c r="AC729" i="3"/>
  <c r="Z729" i="3"/>
  <c r="T729" i="3" l="1"/>
  <c r="E729" i="3" s="1"/>
  <c r="H729" i="3" s="1"/>
  <c r="AH729" i="3" l="1"/>
  <c r="D729" i="3"/>
  <c r="F729" i="3" s="1"/>
  <c r="AG729" i="3"/>
  <c r="K729" i="3"/>
  <c r="AE729" i="3" s="1"/>
  <c r="G729" i="3" l="1"/>
  <c r="I729" i="3" s="1"/>
  <c r="V729" i="3"/>
  <c r="A730" i="3"/>
  <c r="B730" i="3" s="1"/>
  <c r="W729" i="3" l="1"/>
  <c r="J729" i="3"/>
  <c r="M729" i="3"/>
  <c r="N729" i="3" s="1"/>
  <c r="AA730" i="3"/>
  <c r="Z730" i="3"/>
  <c r="P730" i="3"/>
  <c r="Q730" i="3" s="1"/>
  <c r="R730" i="3" s="1"/>
  <c r="S730" i="3" s="1"/>
  <c r="AC730" i="3"/>
  <c r="L729" i="3" l="1"/>
  <c r="U729" i="3" s="1"/>
  <c r="AD729" i="3"/>
  <c r="T730" i="3"/>
  <c r="Y728" i="3" l="1"/>
  <c r="AG730" i="3"/>
  <c r="D730" i="3"/>
  <c r="E730" i="3"/>
  <c r="H730" i="3" s="1"/>
  <c r="AH730" i="3"/>
  <c r="K730" i="3" l="1"/>
  <c r="AE730" i="3" s="1"/>
  <c r="F730" i="3"/>
  <c r="G730" i="3"/>
  <c r="I730" i="3" l="1"/>
  <c r="J730" i="3"/>
  <c r="AD730" i="3" s="1"/>
  <c r="M730" i="3"/>
  <c r="N730" i="3" s="1"/>
  <c r="V730" i="3"/>
  <c r="A731" i="3"/>
  <c r="B731" i="3" s="1"/>
  <c r="W730" i="3" l="1"/>
  <c r="L730" i="3"/>
  <c r="P731" i="3"/>
  <c r="Q731" i="3" s="1"/>
  <c r="R731" i="3" s="1"/>
  <c r="S731" i="3" s="1"/>
  <c r="Z731" i="3"/>
  <c r="AA731" i="3"/>
  <c r="AC731" i="3"/>
  <c r="U730" i="3" l="1"/>
  <c r="Y729" i="3"/>
  <c r="T731" i="3"/>
  <c r="AG731" i="3" s="1"/>
  <c r="E731" i="3" l="1"/>
  <c r="H731" i="3" s="1"/>
  <c r="K731" i="3" s="1"/>
  <c r="AE731" i="3" s="1"/>
  <c r="AH731" i="3"/>
  <c r="D731" i="3"/>
  <c r="F731" i="3" l="1"/>
  <c r="G731" i="3"/>
  <c r="J731" i="3" s="1"/>
  <c r="AD731" i="3" s="1"/>
  <c r="V731" i="3"/>
  <c r="A732" i="3"/>
  <c r="B732" i="3" s="1"/>
  <c r="M731" i="3" l="1"/>
  <c r="N731" i="3" s="1"/>
  <c r="I731" i="3"/>
  <c r="W731" i="3" s="1"/>
  <c r="L731" i="3"/>
  <c r="AC732" i="3"/>
  <c r="Z732" i="3"/>
  <c r="AA732" i="3"/>
  <c r="P732" i="3"/>
  <c r="Q732" i="3" s="1"/>
  <c r="R732" i="3" s="1"/>
  <c r="S732" i="3" s="1"/>
  <c r="U731" i="3" l="1"/>
  <c r="Y730" i="3"/>
  <c r="T732" i="3"/>
  <c r="E732" i="3" l="1"/>
  <c r="H732" i="3" s="1"/>
  <c r="K732" i="3" s="1"/>
  <c r="AE732" i="3" s="1"/>
  <c r="D732" i="3"/>
  <c r="G732" i="3" s="1"/>
  <c r="AH732" i="3"/>
  <c r="AG732" i="3"/>
  <c r="F732" i="3" l="1"/>
  <c r="I732" i="3"/>
  <c r="J732" i="3"/>
  <c r="AD732" i="3" s="1"/>
  <c r="M732" i="3"/>
  <c r="N732" i="3" s="1"/>
  <c r="V732" i="3"/>
  <c r="A733" i="3"/>
  <c r="B733" i="3" s="1"/>
  <c r="W732" i="3" l="1"/>
  <c r="L732" i="3"/>
  <c r="AC733" i="3"/>
  <c r="P733" i="3"/>
  <c r="Q733" i="3" s="1"/>
  <c r="R733" i="3" s="1"/>
  <c r="S733" i="3" s="1"/>
  <c r="AA733" i="3"/>
  <c r="Z733" i="3"/>
  <c r="T733" i="3" l="1"/>
  <c r="AH733" i="3" s="1"/>
  <c r="U732" i="3"/>
  <c r="Y731" i="3"/>
  <c r="D733" i="3" l="1"/>
  <c r="G733" i="3" s="1"/>
  <c r="E733" i="3"/>
  <c r="H733" i="3" s="1"/>
  <c r="AG733" i="3"/>
  <c r="F733" i="3" l="1"/>
  <c r="I733" i="3"/>
  <c r="J733" i="3"/>
  <c r="AD733" i="3" s="1"/>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L734" i="3" l="1"/>
  <c r="Y733" i="3" s="1"/>
  <c r="AD734" i="3"/>
  <c r="T735" i="3"/>
  <c r="U734" i="3" l="1"/>
  <c r="E735" i="3" s="1"/>
  <c r="H735" i="3" s="1"/>
  <c r="AH735" i="3"/>
  <c r="AG735" i="3"/>
  <c r="D735" i="3" l="1"/>
  <c r="G735" i="3" s="1"/>
  <c r="M735" i="3" s="1"/>
  <c r="N735" i="3" s="1"/>
  <c r="K735" i="3"/>
  <c r="AE735" i="3" s="1"/>
  <c r="F735" i="3" l="1"/>
  <c r="I735" i="3"/>
  <c r="J735" i="3"/>
  <c r="V735" i="3"/>
  <c r="A736" i="3"/>
  <c r="B736" i="3" s="1"/>
  <c r="L735" i="3" l="1"/>
  <c r="U735" i="3" s="1"/>
  <c r="AD735" i="3"/>
  <c r="W735" i="3"/>
  <c r="Z736" i="3"/>
  <c r="P736" i="3"/>
  <c r="Q736" i="3" s="1"/>
  <c r="R736" i="3" s="1"/>
  <c r="S736" i="3" s="1"/>
  <c r="AA736" i="3"/>
  <c r="AC736" i="3"/>
  <c r="Y734" i="3" l="1"/>
  <c r="T736" i="3"/>
  <c r="E736" i="3" s="1"/>
  <c r="H736" i="3" s="1"/>
  <c r="AH736" i="3" l="1"/>
  <c r="D736" i="3"/>
  <c r="F736" i="3" s="1"/>
  <c r="K736" i="3"/>
  <c r="AE736" i="3" s="1"/>
  <c r="AG736" i="3"/>
  <c r="G736" i="3" l="1"/>
  <c r="M736" i="3" s="1"/>
  <c r="N736" i="3" s="1"/>
  <c r="V736" i="3"/>
  <c r="A737" i="3"/>
  <c r="B737" i="3" s="1"/>
  <c r="I736" i="3" l="1"/>
  <c r="W736" i="3" s="1"/>
  <c r="J736" i="3"/>
  <c r="AC737" i="3"/>
  <c r="P737" i="3"/>
  <c r="Q737" i="3" s="1"/>
  <c r="R737" i="3" s="1"/>
  <c r="S737" i="3" s="1"/>
  <c r="Z737" i="3"/>
  <c r="AA737" i="3"/>
  <c r="L736" i="3" l="1"/>
  <c r="U736" i="3" s="1"/>
  <c r="AD736" i="3"/>
  <c r="T737" i="3"/>
  <c r="Y735" i="3" l="1"/>
  <c r="AH737" i="3"/>
  <c r="D737" i="3"/>
  <c r="E737" i="3"/>
  <c r="H737" i="3" s="1"/>
  <c r="AG737" i="3"/>
  <c r="F737" i="3" l="1"/>
  <c r="G737" i="3"/>
  <c r="K737" i="3"/>
  <c r="AE737" i="3" s="1"/>
  <c r="V737" i="3" l="1"/>
  <c r="A738" i="3"/>
  <c r="B738" i="3" s="1"/>
  <c r="I737" i="3"/>
  <c r="J737" i="3"/>
  <c r="AD737" i="3" s="1"/>
  <c r="M737" i="3"/>
  <c r="N737" i="3" s="1"/>
  <c r="W737" i="3" l="1"/>
  <c r="L737" i="3"/>
  <c r="AA738" i="3"/>
  <c r="P738" i="3"/>
  <c r="Q738" i="3" s="1"/>
  <c r="R738" i="3" s="1"/>
  <c r="S738" i="3" s="1"/>
  <c r="AC738" i="3"/>
  <c r="Z738" i="3"/>
  <c r="U737" i="3" l="1"/>
  <c r="Y736" i="3"/>
  <c r="T738" i="3"/>
  <c r="E738" i="3" l="1"/>
  <c r="H738" i="3" s="1"/>
  <c r="K738" i="3" s="1"/>
  <c r="AE738" i="3" s="1"/>
  <c r="D738" i="3"/>
  <c r="AG738" i="3"/>
  <c r="AH738" i="3"/>
  <c r="V738" i="3" l="1"/>
  <c r="A739" i="3"/>
  <c r="B739" i="3" s="1"/>
  <c r="F738" i="3"/>
  <c r="G738" i="3"/>
  <c r="I738" i="3" l="1"/>
  <c r="W738" i="3" s="1"/>
  <c r="J738" i="3"/>
  <c r="AD738" i="3" s="1"/>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T746" i="3"/>
  <c r="Y744" i="3" l="1"/>
  <c r="D746" i="3"/>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I755" i="3"/>
  <c r="W755" i="3" s="1"/>
  <c r="J755" i="3"/>
  <c r="AD755" i="3" s="1"/>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AC757" i="3"/>
  <c r="P757" i="3"/>
  <c r="Q757" i="3" s="1"/>
  <c r="R757" i="3" s="1"/>
  <c r="S757" i="3" s="1"/>
  <c r="Z757" i="3"/>
  <c r="AA757" i="3"/>
  <c r="L756" i="3" l="1"/>
  <c r="U756" i="3" s="1"/>
  <c r="AD756" i="3"/>
  <c r="T757" i="3"/>
  <c r="Y755" i="3" l="1"/>
  <c r="E757" i="3"/>
  <c r="H757" i="3" s="1"/>
  <c r="K757" i="3" s="1"/>
  <c r="AE757" i="3" s="1"/>
  <c r="AH757" i="3"/>
  <c r="D757" i="3"/>
  <c r="AG757" i="3"/>
  <c r="V757" i="3" l="1"/>
  <c r="A758" i="3"/>
  <c r="B758" i="3" s="1"/>
  <c r="F757" i="3"/>
  <c r="G757" i="3"/>
  <c r="I757" i="3" l="1"/>
  <c r="W757" i="3" s="1"/>
  <c r="J757" i="3"/>
  <c r="AD757" i="3" s="1"/>
  <c r="M757" i="3"/>
  <c r="N757" i="3" s="1"/>
  <c r="AA758" i="3"/>
  <c r="Z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AD758" i="3" s="1"/>
  <c r="M758" i="3"/>
  <c r="N758" i="3" s="1"/>
  <c r="L758" i="3" l="1"/>
  <c r="W758" i="3"/>
  <c r="P759" i="3"/>
  <c r="Q759" i="3" s="1"/>
  <c r="R759" i="3" s="1"/>
  <c r="S759" i="3" s="1"/>
  <c r="Z759" i="3"/>
  <c r="AA759" i="3"/>
  <c r="AC759" i="3"/>
  <c r="U758" i="3" l="1"/>
  <c r="Y757" i="3"/>
  <c r="T759" i="3"/>
  <c r="D759" i="3" l="1"/>
  <c r="G759" i="3" s="1"/>
  <c r="AG759" i="3"/>
  <c r="E759" i="3"/>
  <c r="H759" i="3" s="1"/>
  <c r="AH759" i="3"/>
  <c r="F759" i="3" l="1"/>
  <c r="I759" i="3"/>
  <c r="J759" i="3"/>
  <c r="AD759" i="3" s="1"/>
  <c r="M759" i="3"/>
  <c r="N759" i="3" s="1"/>
  <c r="K759" i="3"/>
  <c r="AE759" i="3" s="1"/>
  <c r="V759" i="3" l="1"/>
  <c r="W759" i="3" s="1"/>
  <c r="A760" i="3"/>
  <c r="B760" i="3" s="1"/>
  <c r="L759" i="3"/>
  <c r="U759" i="3" l="1"/>
  <c r="Y758" i="3"/>
  <c r="AA760" i="3"/>
  <c r="AC760" i="3"/>
  <c r="Z760" i="3"/>
  <c r="P760" i="3"/>
  <c r="Q760" i="3" s="1"/>
  <c r="R760" i="3" s="1"/>
  <c r="S760" i="3" s="1"/>
  <c r="T760" i="3" l="1"/>
  <c r="E760" i="3" s="1"/>
  <c r="H760" i="3" s="1"/>
  <c r="AH760" i="3" l="1"/>
  <c r="AG760" i="3"/>
  <c r="D760" i="3"/>
  <c r="G760" i="3" s="1"/>
  <c r="K760" i="3"/>
  <c r="AE760" i="3" s="1"/>
  <c r="F760" i="3" l="1"/>
  <c r="I760" i="3"/>
  <c r="J760" i="3"/>
  <c r="AD760" i="3" s="1"/>
  <c r="M760" i="3"/>
  <c r="N760" i="3" s="1"/>
  <c r="V760" i="3"/>
  <c r="A761" i="3"/>
  <c r="B761" i="3" s="1"/>
  <c r="W760" i="3" l="1"/>
  <c r="L760" i="3"/>
  <c r="P761" i="3"/>
  <c r="Q761" i="3" s="1"/>
  <c r="R761" i="3" s="1"/>
  <c r="S761" i="3" s="1"/>
  <c r="Z761" i="3"/>
  <c r="AA761" i="3"/>
  <c r="AC761" i="3"/>
  <c r="T761" i="3" l="1"/>
  <c r="U760" i="3"/>
  <c r="Y759" i="3"/>
  <c r="D761" i="3" l="1"/>
  <c r="G761" i="3" s="1"/>
  <c r="AG761" i="3"/>
  <c r="AH761" i="3"/>
  <c r="E761" i="3"/>
  <c r="H761" i="3" s="1"/>
  <c r="F761" i="3" l="1"/>
  <c r="I761" i="3"/>
  <c r="J761" i="3"/>
  <c r="AD761" i="3" s="1"/>
  <c r="M761" i="3"/>
  <c r="N761" i="3" s="1"/>
  <c r="K761" i="3"/>
  <c r="AE761" i="3" s="1"/>
  <c r="V761" i="3" l="1"/>
  <c r="W761" i="3" s="1"/>
  <c r="A762" i="3"/>
  <c r="B762" i="3" s="1"/>
  <c r="L761" i="3"/>
  <c r="U761" i="3" l="1"/>
  <c r="Y760" i="3"/>
  <c r="AA762" i="3"/>
  <c r="Z762" i="3"/>
  <c r="AC762" i="3"/>
  <c r="P762" i="3"/>
  <c r="Q762" i="3" s="1"/>
  <c r="R762" i="3" s="1"/>
  <c r="S762" i="3" s="1"/>
  <c r="T762" i="3" l="1"/>
  <c r="D762" i="3" s="1"/>
  <c r="E762" i="3" l="1"/>
  <c r="H762" i="3" s="1"/>
  <c r="K762" i="3" s="1"/>
  <c r="AE762" i="3" s="1"/>
  <c r="AH762" i="3"/>
  <c r="AG762" i="3"/>
  <c r="G762" i="3"/>
  <c r="F762" i="3" l="1"/>
  <c r="I762" i="3"/>
  <c r="J762" i="3"/>
  <c r="AD762" i="3" s="1"/>
  <c r="M762" i="3"/>
  <c r="N762" i="3" s="1"/>
  <c r="V762" i="3"/>
  <c r="A763" i="3"/>
  <c r="B763" i="3" s="1"/>
  <c r="W762" i="3" l="1"/>
  <c r="L762" i="3"/>
  <c r="AC763" i="3"/>
  <c r="Z763" i="3"/>
  <c r="AA763" i="3"/>
  <c r="P763" i="3"/>
  <c r="Q763" i="3" s="1"/>
  <c r="R763" i="3" s="1"/>
  <c r="S763" i="3" s="1"/>
  <c r="U762" i="3" l="1"/>
  <c r="Y761" i="3"/>
  <c r="T763" i="3"/>
  <c r="D763" i="3" l="1"/>
  <c r="G763" i="3" s="1"/>
  <c r="AG763" i="3"/>
  <c r="AH763" i="3"/>
  <c r="E763" i="3"/>
  <c r="H763" i="3" s="1"/>
  <c r="K763" i="3" s="1"/>
  <c r="AE763" i="3" s="1"/>
  <c r="F763" i="3" l="1"/>
  <c r="I763" i="3"/>
  <c r="J763" i="3"/>
  <c r="AD763" i="3" s="1"/>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I764" i="3"/>
  <c r="W764" i="3" s="1"/>
  <c r="J764" i="3"/>
  <c r="AD764" i="3" s="1"/>
  <c r="M764" i="3"/>
  <c r="N764" i="3" s="1"/>
  <c r="T765" i="3" l="1"/>
  <c r="L764" i="3"/>
  <c r="AG765" i="3" l="1"/>
  <c r="AH765" i="3"/>
  <c r="U764" i="3"/>
  <c r="D765" i="3" s="1"/>
  <c r="Y763" i="3"/>
  <c r="E765" i="3" l="1"/>
  <c r="H765" i="3" s="1"/>
  <c r="K765" i="3" s="1"/>
  <c r="AE765" i="3" s="1"/>
  <c r="G765" i="3"/>
  <c r="F765" i="3" l="1"/>
  <c r="I765" i="3"/>
  <c r="J765" i="3"/>
  <c r="AD765" i="3" s="1"/>
  <c r="M765" i="3"/>
  <c r="N765" i="3" s="1"/>
  <c r="V765" i="3"/>
  <c r="A766" i="3"/>
  <c r="B766" i="3" s="1"/>
  <c r="W765" i="3" l="1"/>
  <c r="L765"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AD766" i="3" s="1"/>
  <c r="M766" i="3"/>
  <c r="N766" i="3" s="1"/>
  <c r="P767" i="3"/>
  <c r="Q767" i="3" s="1"/>
  <c r="R767" i="3" s="1"/>
  <c r="S767" i="3" s="1"/>
  <c r="AC767" i="3"/>
  <c r="AA767" i="3"/>
  <c r="Z767" i="3"/>
  <c r="T767" i="3" l="1"/>
  <c r="L766" i="3"/>
  <c r="AH767" i="3" l="1"/>
  <c r="AG767" i="3"/>
  <c r="U766" i="3"/>
  <c r="D767" i="3" s="1"/>
  <c r="Y765" i="3"/>
  <c r="E767" i="3" l="1"/>
  <c r="H767" i="3" s="1"/>
  <c r="K767" i="3" s="1"/>
  <c r="AE767" i="3" s="1"/>
  <c r="G767" i="3"/>
  <c r="F767" i="3" l="1"/>
  <c r="I767" i="3"/>
  <c r="J767" i="3"/>
  <c r="AD767" i="3" s="1"/>
  <c r="M767" i="3"/>
  <c r="N767" i="3" s="1"/>
  <c r="V767" i="3"/>
  <c r="A768" i="3"/>
  <c r="B768" i="3" s="1"/>
  <c r="W767" i="3" l="1"/>
  <c r="L767" i="3"/>
  <c r="AC768" i="3"/>
  <c r="AA768" i="3"/>
  <c r="P768" i="3"/>
  <c r="Q768" i="3" s="1"/>
  <c r="R768" i="3" s="1"/>
  <c r="S768" i="3" s="1"/>
  <c r="Z768" i="3"/>
  <c r="T768" i="3" l="1"/>
  <c r="AG768" i="3" s="1"/>
  <c r="U767" i="3"/>
  <c r="Y766" i="3"/>
  <c r="D768" i="3" l="1"/>
  <c r="G768" i="3" s="1"/>
  <c r="AH768" i="3"/>
  <c r="E768" i="3"/>
  <c r="H768" i="3" s="1"/>
  <c r="K768" i="3" l="1"/>
  <c r="AE768" i="3" s="1"/>
  <c r="I768" i="3"/>
  <c r="J768" i="3"/>
  <c r="AD768" i="3" s="1"/>
  <c r="M768" i="3"/>
  <c r="N768" i="3" s="1"/>
  <c r="F768" i="3"/>
  <c r="L768" i="3" l="1"/>
  <c r="V768" i="3"/>
  <c r="W768" i="3" s="1"/>
  <c r="A769" i="3"/>
  <c r="B769" i="3" s="1"/>
  <c r="AC769" i="3" l="1"/>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AD769" i="3" s="1"/>
  <c r="M769" i="3"/>
  <c r="N769" i="3" s="1"/>
  <c r="W769" i="3" l="1"/>
  <c r="L769" i="3"/>
  <c r="AC770" i="3"/>
  <c r="P770" i="3"/>
  <c r="Q770" i="3" s="1"/>
  <c r="R770" i="3" s="1"/>
  <c r="S770" i="3" s="1"/>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AA771" i="3"/>
  <c r="AC771" i="3"/>
  <c r="P771" i="3"/>
  <c r="Q771" i="3" s="1"/>
  <c r="R771" i="3" s="1"/>
  <c r="S771" i="3" s="1"/>
  <c r="Z771" i="3"/>
  <c r="L770" i="3" l="1"/>
  <c r="U770" i="3" s="1"/>
  <c r="AD770" i="3"/>
  <c r="T771" i="3"/>
  <c r="AH771" i="3" l="1"/>
  <c r="Y769" i="3"/>
  <c r="E771" i="3"/>
  <c r="H771" i="3" s="1"/>
  <c r="AG771" i="3"/>
  <c r="D771" i="3"/>
  <c r="K771" i="3" l="1"/>
  <c r="AE771" i="3" s="1"/>
  <c r="F771" i="3"/>
  <c r="G771" i="3"/>
  <c r="V771" i="3" l="1"/>
  <c r="A772" i="3"/>
  <c r="B772" i="3" s="1"/>
  <c r="I771" i="3"/>
  <c r="J771" i="3"/>
  <c r="AD771" i="3" s="1"/>
  <c r="M771" i="3"/>
  <c r="N771" i="3" s="1"/>
  <c r="L771" i="3" l="1"/>
  <c r="W771"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AD772" i="3" s="1"/>
  <c r="M772" i="3"/>
  <c r="N772" i="3" s="1"/>
  <c r="W772" i="3" l="1"/>
  <c r="L772" i="3"/>
  <c r="AA773" i="3"/>
  <c r="P773" i="3"/>
  <c r="Q773" i="3" s="1"/>
  <c r="R773" i="3" s="1"/>
  <c r="S773" i="3" s="1"/>
  <c r="Z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AC774" i="3"/>
  <c r="P774" i="3"/>
  <c r="Q774" i="3" s="1"/>
  <c r="R774" i="3" s="1"/>
  <c r="S774" i="3" s="1"/>
  <c r="AA774" i="3"/>
  <c r="Z774" i="3"/>
  <c r="L773" i="3" l="1"/>
  <c r="Y772" i="3" s="1"/>
  <c r="AD773" i="3"/>
  <c r="T774" i="3"/>
  <c r="AG774" i="3" l="1"/>
  <c r="U773" i="3"/>
  <c r="E774" i="3" s="1"/>
  <c r="H774" i="3" s="1"/>
  <c r="K774" i="3" s="1"/>
  <c r="AE774" i="3" s="1"/>
  <c r="AH774" i="3"/>
  <c r="D774" i="3" l="1"/>
  <c r="F774" i="3" s="1"/>
  <c r="V774" i="3"/>
  <c r="A775" i="3"/>
  <c r="B775" i="3" s="1"/>
  <c r="G774" i="3" l="1"/>
  <c r="M774" i="3" s="1"/>
  <c r="N774" i="3" s="1"/>
  <c r="P775" i="3"/>
  <c r="Q775" i="3" s="1"/>
  <c r="R775" i="3" s="1"/>
  <c r="S775" i="3" s="1"/>
  <c r="Z775" i="3"/>
  <c r="AD775" i="3"/>
  <c r="AA775" i="3"/>
  <c r="AC775" i="3"/>
  <c r="J774" i="3" l="1"/>
  <c r="L774" i="3" s="1"/>
  <c r="Y773" i="3" s="1"/>
  <c r="I774" i="3"/>
  <c r="W774"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A778" i="3"/>
  <c r="AC778" i="3"/>
  <c r="U777" i="3" l="1"/>
  <c r="Y776" i="3"/>
  <c r="T778" i="3"/>
  <c r="AH778" i="3" s="1"/>
  <c r="E778" i="3" l="1"/>
  <c r="H778" i="3" s="1"/>
  <c r="K778" i="3" s="1"/>
  <c r="AE778" i="3" s="1"/>
  <c r="AG778" i="3"/>
  <c r="D778" i="3"/>
  <c r="G778" i="3" s="1"/>
  <c r="F778" i="3" l="1"/>
  <c r="I778" i="3"/>
  <c r="J778" i="3"/>
  <c r="AD778" i="3" s="1"/>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P785" i="3"/>
  <c r="Q785" i="3" s="1"/>
  <c r="R785" i="3" s="1"/>
  <c r="S785" i="3" s="1"/>
  <c r="AC785" i="3"/>
  <c r="Z785" i="3"/>
  <c r="U784" i="3" l="1"/>
  <c r="Y783" i="3"/>
  <c r="T785" i="3"/>
  <c r="AH785" i="3" s="1"/>
  <c r="E785" i="3" l="1"/>
  <c r="H785" i="3" s="1"/>
  <c r="AG785" i="3"/>
  <c r="D785" i="3"/>
  <c r="K785" i="3" l="1"/>
  <c r="AE785" i="3" s="1"/>
  <c r="F785" i="3"/>
  <c r="G785" i="3"/>
  <c r="I785" i="3" l="1"/>
  <c r="J785" i="3"/>
  <c r="AD785" i="3" s="1"/>
  <c r="M785" i="3"/>
  <c r="N785" i="3" s="1"/>
  <c r="V785" i="3"/>
  <c r="A786" i="3"/>
  <c r="B786" i="3" s="1"/>
  <c r="W785" i="3" l="1"/>
  <c r="L785" i="3"/>
  <c r="Z786" i="3"/>
  <c r="AA786" i="3"/>
  <c r="P786" i="3"/>
  <c r="Q786" i="3" s="1"/>
  <c r="R786" i="3" s="1"/>
  <c r="S786" i="3" s="1"/>
  <c r="AC786" i="3"/>
  <c r="U785" i="3" l="1"/>
  <c r="Y784" i="3"/>
  <c r="T786" i="3"/>
  <c r="E786" i="3" l="1"/>
  <c r="H786" i="3" s="1"/>
  <c r="K786" i="3" s="1"/>
  <c r="AE786" i="3" s="1"/>
  <c r="AG786" i="3"/>
  <c r="D786" i="3"/>
  <c r="G786" i="3" s="1"/>
  <c r="AH786" i="3"/>
  <c r="F786" i="3" l="1"/>
  <c r="I786" i="3"/>
  <c r="J786" i="3"/>
  <c r="AD786" i="3" s="1"/>
  <c r="M786" i="3"/>
  <c r="N786" i="3" s="1"/>
  <c r="V786" i="3"/>
  <c r="A787" i="3"/>
  <c r="B787" i="3" s="1"/>
  <c r="L786" i="3" l="1"/>
  <c r="W786" i="3"/>
  <c r="AC787" i="3"/>
  <c r="P787" i="3"/>
  <c r="Q787" i="3" s="1"/>
  <c r="R787" i="3" s="1"/>
  <c r="S787" i="3" s="1"/>
  <c r="Z787" i="3"/>
  <c r="AA787" i="3"/>
  <c r="U786" i="3" l="1"/>
  <c r="Y785" i="3"/>
  <c r="T787" i="3"/>
  <c r="D787" i="3" l="1"/>
  <c r="G787" i="3" s="1"/>
  <c r="AH787" i="3"/>
  <c r="E787" i="3"/>
  <c r="H787" i="3" s="1"/>
  <c r="AG787" i="3"/>
  <c r="F787" i="3" l="1"/>
  <c r="I787" i="3"/>
  <c r="J787" i="3"/>
  <c r="AD787" i="3" s="1"/>
  <c r="M787" i="3"/>
  <c r="N787" i="3" s="1"/>
  <c r="K787" i="3"/>
  <c r="AE787" i="3" s="1"/>
  <c r="V787" i="3" l="1"/>
  <c r="W787" i="3" s="1"/>
  <c r="A788" i="3"/>
  <c r="B788" i="3" s="1"/>
  <c r="L787" i="3"/>
  <c r="U787" i="3" l="1"/>
  <c r="Y786" i="3"/>
  <c r="AC788" i="3"/>
  <c r="Z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W788" i="3"/>
  <c r="P789" i="3"/>
  <c r="Q789" i="3" s="1"/>
  <c r="R789" i="3" s="1"/>
  <c r="S789" i="3" s="1"/>
  <c r="AC789" i="3"/>
  <c r="AA789" i="3"/>
  <c r="Z789" i="3"/>
  <c r="L788" i="3" l="1"/>
  <c r="U788" i="3" s="1"/>
  <c r="AD788" i="3"/>
  <c r="T789" i="3"/>
  <c r="Y787" i="3" l="1"/>
  <c r="D789" i="3"/>
  <c r="G789" i="3" s="1"/>
  <c r="E789" i="3"/>
  <c r="H789" i="3" s="1"/>
  <c r="AH789" i="3"/>
  <c r="AG789" i="3"/>
  <c r="F789" i="3" l="1"/>
  <c r="I789" i="3"/>
  <c r="J789" i="3"/>
  <c r="AD789" i="3" s="1"/>
  <c r="M789" i="3"/>
  <c r="N789" i="3" s="1"/>
  <c r="K789" i="3"/>
  <c r="AE789" i="3" s="1"/>
  <c r="L789" i="3" l="1"/>
  <c r="V789" i="3"/>
  <c r="W789" i="3" s="1"/>
  <c r="A790" i="3"/>
  <c r="B790" i="3" s="1"/>
  <c r="AA790" i="3" l="1"/>
  <c r="AC790" i="3"/>
  <c r="Z790" i="3"/>
  <c r="P790" i="3"/>
  <c r="Q790" i="3" s="1"/>
  <c r="R790" i="3" s="1"/>
  <c r="S790" i="3" s="1"/>
  <c r="U789" i="3"/>
  <c r="Y788" i="3"/>
  <c r="T790" i="3" l="1"/>
  <c r="D790" i="3" s="1"/>
  <c r="AG790" i="3" l="1"/>
  <c r="G790" i="3"/>
  <c r="AH790" i="3"/>
  <c r="E790" i="3"/>
  <c r="H790" i="3" s="1"/>
  <c r="F790" i="3" l="1"/>
  <c r="I790" i="3"/>
  <c r="J790" i="3"/>
  <c r="AD790" i="3" s="1"/>
  <c r="M790" i="3"/>
  <c r="N790" i="3" s="1"/>
  <c r="K790" i="3"/>
  <c r="AE790" i="3" s="1"/>
  <c r="V790" i="3" l="1"/>
  <c r="W790" i="3" s="1"/>
  <c r="A791" i="3"/>
  <c r="B791" i="3" s="1"/>
  <c r="L790" i="3"/>
  <c r="U790" i="3" l="1"/>
  <c r="Y789" i="3"/>
  <c r="P791" i="3"/>
  <c r="Q791" i="3" s="1"/>
  <c r="R791" i="3" s="1"/>
  <c r="S791" i="3" s="1"/>
  <c r="AA791" i="3"/>
  <c r="AC791" i="3"/>
  <c r="Z791" i="3"/>
  <c r="T791" i="3" l="1"/>
  <c r="AG791" i="3" s="1"/>
  <c r="E791" i="3" l="1"/>
  <c r="H791" i="3" s="1"/>
  <c r="K791" i="3" s="1"/>
  <c r="AE791" i="3" s="1"/>
  <c r="D791" i="3"/>
  <c r="G791" i="3" s="1"/>
  <c r="AH791" i="3"/>
  <c r="F791" i="3" l="1"/>
  <c r="I791" i="3"/>
  <c r="J791" i="3"/>
  <c r="AD791" i="3" s="1"/>
  <c r="M791" i="3"/>
  <c r="N791" i="3" s="1"/>
  <c r="V791" i="3"/>
  <c r="A792" i="3"/>
  <c r="B792" i="3" s="1"/>
  <c r="W791" i="3" l="1"/>
  <c r="L791" i="3"/>
  <c r="P792" i="3"/>
  <c r="Q792" i="3" s="1"/>
  <c r="R792" i="3" s="1"/>
  <c r="S792" i="3" s="1"/>
  <c r="AC792" i="3"/>
  <c r="Z792" i="3"/>
  <c r="AA792" i="3"/>
  <c r="U791" i="3" l="1"/>
  <c r="Y790" i="3"/>
  <c r="T792" i="3"/>
  <c r="AG792" i="3" s="1"/>
  <c r="AH792" i="3" l="1"/>
  <c r="D792" i="3"/>
  <c r="E792" i="3"/>
  <c r="H792" i="3" s="1"/>
  <c r="F792" i="3" l="1"/>
  <c r="G792" i="3"/>
  <c r="K792" i="3"/>
  <c r="AE792" i="3" s="1"/>
  <c r="I792" i="3" l="1"/>
  <c r="J792" i="3"/>
  <c r="AD792" i="3" s="1"/>
  <c r="M792" i="3"/>
  <c r="N792" i="3" s="1"/>
  <c r="V792" i="3"/>
  <c r="A793" i="3"/>
  <c r="B793" i="3" s="1"/>
  <c r="L792" i="3" l="1"/>
  <c r="W792"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Z794" i="3"/>
  <c r="AC794" i="3"/>
  <c r="P794" i="3"/>
  <c r="Q794" i="3" s="1"/>
  <c r="R794" i="3" s="1"/>
  <c r="S794" i="3" s="1"/>
  <c r="AA794" i="3"/>
  <c r="L793" i="3" l="1"/>
  <c r="Y792" i="3" s="1"/>
  <c r="AD793" i="3"/>
  <c r="T794" i="3"/>
  <c r="U793" i="3" l="1"/>
  <c r="D794" i="3" s="1"/>
  <c r="AH794" i="3"/>
  <c r="AG794" i="3"/>
  <c r="E794" i="3" l="1"/>
  <c r="H794" i="3" s="1"/>
  <c r="K794" i="3" s="1"/>
  <c r="AE794" i="3" s="1"/>
  <c r="G794" i="3"/>
  <c r="F794" i="3" l="1"/>
  <c r="I794" i="3"/>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T798" i="3" l="1"/>
  <c r="U797" i="3"/>
  <c r="Y796" i="3"/>
  <c r="E798" i="3" l="1"/>
  <c r="H798" i="3" s="1"/>
  <c r="K798" i="3" s="1"/>
  <c r="AE798" i="3" s="1"/>
  <c r="D798" i="3"/>
  <c r="G798" i="3" s="1"/>
  <c r="AH798" i="3"/>
  <c r="AG798" i="3"/>
  <c r="F798" i="3" l="1"/>
  <c r="I798" i="3"/>
  <c r="J798" i="3"/>
  <c r="AD798" i="3" s="1"/>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C808" i="3"/>
  <c r="U807" i="3" l="1"/>
  <c r="Y806" i="3"/>
  <c r="T808" i="3"/>
  <c r="AH808" i="3" s="1"/>
  <c r="D808" i="3" l="1"/>
  <c r="G808" i="3" s="1"/>
  <c r="E808" i="3"/>
  <c r="H808" i="3" s="1"/>
  <c r="K808" i="3" s="1"/>
  <c r="AE808" i="3" s="1"/>
  <c r="AG808" i="3"/>
  <c r="F808" i="3" l="1"/>
  <c r="I808" i="3"/>
  <c r="J808" i="3"/>
  <c r="AD808" i="3" s="1"/>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AD818" i="3" s="1"/>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P828" i="3"/>
  <c r="Q828" i="3" s="1"/>
  <c r="R828" i="3" s="1"/>
  <c r="S828" i="3" s="1"/>
  <c r="AC828" i="3"/>
  <c r="AA828" i="3"/>
  <c r="Z828" i="3"/>
  <c r="U827" i="3" l="1"/>
  <c r="Y826" i="3"/>
  <c r="T828" i="3"/>
  <c r="D828" i="3" l="1"/>
  <c r="G828" i="3" s="1"/>
  <c r="AG828" i="3"/>
  <c r="AH828" i="3"/>
  <c r="E828" i="3"/>
  <c r="H828" i="3" s="1"/>
  <c r="F828" i="3" l="1"/>
  <c r="I828" i="3"/>
  <c r="J828" i="3"/>
  <c r="AD828" i="3" s="1"/>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U837" i="3" l="1"/>
  <c r="Y836" i="3"/>
  <c r="T838" i="3"/>
  <c r="AH838" i="3" s="1"/>
  <c r="E838" i="3" l="1"/>
  <c r="H838" i="3" s="1"/>
  <c r="D838" i="3"/>
  <c r="AG838" i="3"/>
  <c r="K838" i="3" l="1"/>
  <c r="AE838" i="3" s="1"/>
  <c r="F838" i="3"/>
  <c r="G838" i="3"/>
  <c r="V838" i="3" l="1"/>
  <c r="A839" i="3"/>
  <c r="B839" i="3" s="1"/>
  <c r="I838" i="3"/>
  <c r="J838" i="3"/>
  <c r="AD838" i="3" s="1"/>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AD848" i="3" s="1"/>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AD858" i="3" s="1"/>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Z868" i="3"/>
  <c r="AA868" i="3"/>
  <c r="AC868" i="3"/>
  <c r="P868" i="3"/>
  <c r="Q868" i="3" s="1"/>
  <c r="R868" i="3" s="1"/>
  <c r="S868" i="3" s="1"/>
  <c r="T868" i="3" l="1"/>
  <c r="U867" i="3"/>
  <c r="Y866" i="3"/>
  <c r="E868" i="3" l="1"/>
  <c r="H868" i="3" s="1"/>
  <c r="K868" i="3" s="1"/>
  <c r="AE868" i="3" s="1"/>
  <c r="AH868" i="3"/>
  <c r="D868" i="3"/>
  <c r="G868" i="3" s="1"/>
  <c r="AG868" i="3"/>
  <c r="F868" i="3" l="1"/>
  <c r="I868" i="3"/>
  <c r="J868" i="3"/>
  <c r="AD868" i="3" s="1"/>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C878" i="3"/>
  <c r="AA878" i="3"/>
  <c r="P878" i="3"/>
  <c r="Q878" i="3" s="1"/>
  <c r="R878" i="3" s="1"/>
  <c r="S878" i="3" s="1"/>
  <c r="T878" i="3" l="1"/>
  <c r="E878" i="3" s="1"/>
  <c r="H878" i="3" s="1"/>
  <c r="D878" i="3" l="1"/>
  <c r="G878" i="3" s="1"/>
  <c r="AG878" i="3"/>
  <c r="AH878" i="3"/>
  <c r="K878" i="3"/>
  <c r="AE878" i="3" s="1"/>
  <c r="F878" i="3" l="1"/>
  <c r="I878" i="3"/>
  <c r="J878" i="3"/>
  <c r="AD878" i="3" s="1"/>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A888" i="3"/>
  <c r="Z888" i="3"/>
  <c r="P888" i="3"/>
  <c r="Q888" i="3" s="1"/>
  <c r="R888" i="3" s="1"/>
  <c r="S888" i="3" s="1"/>
  <c r="T888" i="3" l="1"/>
  <c r="U887" i="3"/>
  <c r="Y886" i="3"/>
  <c r="E888" i="3" l="1"/>
  <c r="H888" i="3" s="1"/>
  <c r="K888" i="3" s="1"/>
  <c r="AE888" i="3" s="1"/>
  <c r="D888" i="3"/>
  <c r="G888" i="3" s="1"/>
  <c r="AG888" i="3"/>
  <c r="AH888" i="3"/>
  <c r="F888" i="3" l="1"/>
  <c r="I888" i="3"/>
  <c r="J888" i="3"/>
  <c r="AD888" i="3" s="1"/>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P898" i="3"/>
  <c r="Q898" i="3" s="1"/>
  <c r="R898" i="3" s="1"/>
  <c r="S898" i="3" s="1"/>
  <c r="Z898" i="3"/>
  <c r="AC898" i="3"/>
  <c r="U897" i="3"/>
  <c r="Y896" i="3"/>
  <c r="T898" i="3" l="1"/>
  <c r="D898" i="3" s="1"/>
  <c r="G898" i="3" l="1"/>
  <c r="AG898" i="3"/>
  <c r="E898" i="3"/>
  <c r="H898" i="3" s="1"/>
  <c r="AH898" i="3"/>
  <c r="F898" i="3" l="1"/>
  <c r="I898" i="3"/>
  <c r="J898" i="3"/>
  <c r="AD898" i="3" s="1"/>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C908" i="3"/>
  <c r="T908" i="3" l="1"/>
  <c r="L907" i="3"/>
  <c r="AG908" i="3" l="1"/>
  <c r="AH908" i="3"/>
  <c r="U907" i="3"/>
  <c r="E908" i="3" s="1"/>
  <c r="H908" i="3" s="1"/>
  <c r="Y906" i="3"/>
  <c r="D908" i="3" l="1"/>
  <c r="G908" i="3" s="1"/>
  <c r="K908" i="3"/>
  <c r="AE908" i="3" s="1"/>
  <c r="F908" i="3" l="1"/>
  <c r="I908" i="3"/>
  <c r="J908" i="3"/>
  <c r="AD908" i="3" s="1"/>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A928" i="3"/>
  <c r="Z928" i="3"/>
  <c r="P928" i="3"/>
  <c r="Q928" i="3" s="1"/>
  <c r="R928" i="3" s="1"/>
  <c r="S928" i="3" s="1"/>
  <c r="T928" i="3" l="1"/>
  <c r="D928" i="3" s="1"/>
  <c r="AH928" i="3" l="1"/>
  <c r="E928" i="3"/>
  <c r="H928" i="3" s="1"/>
  <c r="K928" i="3" s="1"/>
  <c r="AE928" i="3" s="1"/>
  <c r="AG928" i="3"/>
  <c r="G928" i="3"/>
  <c r="F928" i="3" l="1"/>
  <c r="I928" i="3"/>
  <c r="J928" i="3"/>
  <c r="AD928" i="3" s="1"/>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T938" i="3" l="1"/>
  <c r="AG938" i="3" s="1"/>
  <c r="U937" i="3"/>
  <c r="Y936" i="3"/>
  <c r="D938" i="3" l="1"/>
  <c r="AH938" i="3"/>
  <c r="E938" i="3"/>
  <c r="H938" i="3" s="1"/>
  <c r="F938" i="3" l="1"/>
  <c r="G938" i="3"/>
  <c r="J938" i="3" s="1"/>
  <c r="AD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L967" i="3" l="1"/>
  <c r="T968" i="3"/>
  <c r="AH968" i="3" l="1"/>
  <c r="AG968" i="3"/>
  <c r="U967" i="3"/>
  <c r="E968" i="3" s="1"/>
  <c r="H968" i="3" s="1"/>
  <c r="Y966" i="3"/>
  <c r="K968" i="3" l="1"/>
  <c r="AE968" i="3" s="1"/>
  <c r="D968" i="3"/>
  <c r="V968" i="3" l="1"/>
  <c r="A969" i="3"/>
  <c r="B969" i="3" s="1"/>
  <c r="F968" i="3"/>
  <c r="G968" i="3"/>
  <c r="I968" i="3" l="1"/>
  <c r="W968" i="3" s="1"/>
  <c r="J968" i="3"/>
  <c r="AD968" i="3" s="1"/>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Z978" i="3"/>
  <c r="AA978" i="3"/>
  <c r="P978" i="3"/>
  <c r="Q978" i="3" s="1"/>
  <c r="R978" i="3" s="1"/>
  <c r="S978" i="3" s="1"/>
  <c r="T978" i="3" l="1"/>
  <c r="U977" i="3"/>
  <c r="Y976" i="3"/>
  <c r="D978" i="3" l="1"/>
  <c r="G978" i="3" s="1"/>
  <c r="E978" i="3"/>
  <c r="H978" i="3" s="1"/>
  <c r="K978" i="3" s="1"/>
  <c r="AE978" i="3" s="1"/>
  <c r="AH978" i="3"/>
  <c r="AG978" i="3"/>
  <c r="F978" i="3" l="1"/>
  <c r="I978" i="3"/>
  <c r="J978" i="3"/>
  <c r="AD978" i="3" s="1"/>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C998" i="3"/>
  <c r="AA998" i="3"/>
  <c r="T998" i="3" l="1"/>
  <c r="AG998" i="3" s="1"/>
  <c r="U997" i="3"/>
  <c r="Y996" i="3"/>
  <c r="E998" i="3" l="1"/>
  <c r="H998" i="3" s="1"/>
  <c r="K998" i="3" s="1"/>
  <c r="AE998" i="3" s="1"/>
  <c r="AH998" i="3"/>
  <c r="D998" i="3"/>
  <c r="V998" i="3" l="1"/>
  <c r="A999" i="3"/>
  <c r="B999" i="3" s="1"/>
  <c r="F998" i="3"/>
  <c r="G998" i="3"/>
  <c r="I998" i="3" l="1"/>
  <c r="W998" i="3" s="1"/>
  <c r="J998" i="3"/>
  <c r="AD998" i="3" s="1"/>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I43" i="1"/>
  <c r="K43" i="1"/>
  <c r="H27" i="1"/>
  <c r="J31" i="7" s="1"/>
  <c r="L45" i="1"/>
  <c r="M45" i="1"/>
  <c r="K45" i="1"/>
  <c r="H45" i="1"/>
  <c r="I46" i="1"/>
  <c r="H46" i="1"/>
  <c r="J27" i="1"/>
  <c r="D164" i="1" s="1"/>
  <c r="M46" i="1"/>
  <c r="K27" i="1"/>
  <c r="K31" i="7" s="1"/>
  <c r="K24" i="1"/>
  <c r="S26" i="6" s="1"/>
  <c r="L43" i="1"/>
  <c r="L46" i="1"/>
  <c r="I27" i="1"/>
  <c r="B164" i="1" s="1"/>
  <c r="J43" i="1"/>
  <c r="I45" i="1"/>
  <c r="J46" i="1"/>
  <c r="H29" i="1"/>
  <c r="F155" i="1" s="1"/>
  <c r="M31" i="7"/>
  <c r="E121" i="7"/>
  <c r="F121" i="7" s="1"/>
  <c r="H116" i="7"/>
  <c r="H58" i="7"/>
  <c r="E64" i="7"/>
  <c r="F64" i="7" s="1"/>
  <c r="H55" i="7" l="1"/>
  <c r="H112" i="7"/>
  <c r="H53" i="7"/>
  <c r="P32" i="1"/>
  <c r="P33" i="1"/>
  <c r="I67" i="7"/>
  <c r="H43" i="1"/>
  <c r="K46" i="1"/>
  <c r="H47" i="1"/>
  <c r="M47" i="1"/>
  <c r="L47" i="1"/>
  <c r="K47" i="1"/>
  <c r="K29" i="1" s="1"/>
  <c r="M29" i="1" s="1"/>
  <c r="J47" i="1"/>
  <c r="J29" i="1"/>
  <c r="P31"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F22" i="1"/>
  <c r="D180" i="1"/>
  <c r="F201" i="1"/>
  <c r="D163" i="1"/>
  <c r="F200" i="1"/>
  <c r="D165" i="1"/>
  <c r="D173" i="1"/>
  <c r="D184" i="1"/>
  <c r="F168" i="1"/>
  <c r="F169" i="1"/>
  <c r="D193" i="1"/>
  <c r="F186" i="1"/>
  <c r="F170" i="1"/>
  <c r="H44" i="7"/>
  <c r="D174" i="1"/>
  <c r="D172" i="1"/>
  <c r="F176" i="1"/>
  <c r="D182" i="1"/>
  <c r="D192" i="1"/>
  <c r="D186" i="1"/>
  <c r="F164" i="1"/>
  <c r="F199" i="1"/>
  <c r="D196" i="1"/>
  <c r="F183" i="1"/>
  <c r="D191" i="1"/>
  <c r="F189" i="1"/>
  <c r="F163" i="1"/>
  <c r="F177" i="1"/>
  <c r="D166" i="1"/>
  <c r="D187" i="1"/>
  <c r="D198" i="1"/>
  <c r="F195" i="1"/>
  <c r="H11" i="7"/>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B152" i="1" l="1"/>
  <c r="H115" i="7"/>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<sst xmlns="http://schemas.openxmlformats.org/spreadsheetml/2006/main" count="1735" uniqueCount="576">
  <si>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</si>
  <si>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</si>
  <si>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</si>
  <si>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</si>
  <si>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</si>
  <si>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</si>
  <si>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</si>
  <si>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</si>
  <si>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</si>
  <si>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</si>
  <si>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</si>
  <si>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</si>
  <si>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</si>
  <si>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</si>
  <si>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</si>
  <si>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</si>
  <si>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</si>
  <si>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</si>
  <si>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</si>
  <si>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</si>
  <si>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</si>
  <si>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</si>
  <si>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</si>
  <si>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</si>
  <si>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</si>
  <si>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</si>
  <si>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</si>
  <si>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</si>
  <si>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</si>
  <si>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</si>
  <si>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</si>
  <si>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</si>
  <si>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</si>
  <si>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</si>
  <si>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</si>
  <si>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</si>
  <si>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</si>
  <si>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</si>
  <si>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</si>
  <si>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</si>
  <si>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</si>
  <si>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</si>
  <si>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</si>
  <si>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</si>
  <si>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</si>
  <si>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</si>
  <si>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</si>
  <si>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</si>
  <si>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</si>
  <si>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</si>
  <si>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</si>
  <si>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</si>
  <si>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</si>
  <si>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</si>
  <si>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</si>
  <si>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</si>
  <si>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</si>
  <si>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</si>
  <si>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</si>
  <si>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</si>
  <si>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</si>
  <si>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</si>
  <si>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</si>
  <si>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</si>
  <si>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</si>
  <si>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</si>
  <si>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</si>
  <si>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</si>
  <si>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</si>
  <si>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</si>
  <si>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</si>
  <si>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</si>
  <si>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</si>
  <si>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</si>
  <si>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</si>
  <si>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</si>
  <si>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</si>
  <si>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</si>
  <si>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</si>
  <si>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</si>
  <si>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</si>
  <si>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</si>
  <si>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</si>
  <si>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</si>
  <si>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</si>
  <si>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</si>
  <si>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</si>
  <si>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</si>
  <si>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</si>
  <si>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</si>
  <si>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</si>
  <si>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</si>
  <si>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</si>
  <si>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</si>
  <si>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</si>
  <si>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</si>
  <si>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</si>
  <si>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</si>
  <si>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</si>
  <si>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</si>
  <si>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</si>
  <si>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</si>
  <si>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</si>
  <si>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</si>
  <si>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</si>
  <si>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</si>
  <si>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</si>
  <si>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</si>
  <si>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</si>
  <si>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</si>
  <si>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</si>
  <si>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</si>
  <si>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</si>
  <si>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</si>
  <si>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</si>
  <si>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</si>
  <si>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</si>
  <si>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</si>
  <si>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</si>
  <si>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</si>
  <si>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</si>
  <si>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</si>
  <si>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</si>
  <si>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</si>
  <si>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</si>
  <si>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</si>
  <si>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</si>
  <si>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</si>
  <si>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</si>
  <si>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</si>
  <si>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</si>
  <si>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</si>
  <si>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</si>
  <si>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</si>
  <si>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</si>
  <si>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</si>
  <si>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</si>
  <si>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</si>
  <si>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</si>
  <si>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</si>
  <si>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</si>
  <si>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</si>
  <si>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</si>
  <si>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</si>
  <si>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</si>
  <si>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</si>
  <si>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</si>
  <si>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</si>
  <si>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</si>
  <si>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</si>
  <si>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</si>
  <si>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</si>
  <si>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</si>
  <si>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</si>
  <si>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</si>
  <si>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</si>
  <si>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</si>
  <si>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</si>
  <si>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</si>
  <si>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</si>
  <si>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</si>
  <si>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</si>
  <si>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</si>
  <si>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</si>
  <si>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</si>
  <si>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</si>
  <si>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</si>
  <si>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</si>
  <si>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</si>
  <si>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</si>
  <si>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</si>
  <si>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</si>
  <si>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</si>
  <si>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</si>
  <si>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</si>
  <si>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</si>
  <si>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</si>
  <si>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</si>
  <si>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</si>
  <si>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</si>
  <si>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</si>
  <si>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</si>
  <si>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</si>
  <si>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</si>
  <si>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</si>
  <si>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</si>
  <si>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</si>
  <si>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</si>
  <si>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</si>
  <si>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</si>
  <si>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</si>
  <si>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</si>
  <si>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</si>
  <si>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</si>
  <si>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</si>
  <si>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</si>
  <si>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</si>
  <si>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</si>
  <si>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</si>
  <si>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</si>
  <si>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</si>
  <si>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</si>
  <si>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</si>
  <si>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</si>
  <si>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</si>
  <si>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</si>
  <si>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</si>
  <si>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</si>
  <si>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</si>
  <si>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</si>
  <si>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</si>
  <si>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</si>
  <si>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</si>
  <si>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</si>
  <si>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</si>
  <si>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</si>
  <si>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</si>
  <si>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</si>
  <si>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</si>
  <si>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</si>
  <si>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</si>
  <si>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</si>
  <si>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</si>
  <si>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</si>
  <si>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</si>
  <si>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</si>
  <si>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</si>
  <si>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</si>
  <si>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</si>
  <si>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</si>
  <si>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</si>
  <si>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</si>
  <si>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</si>
  <si>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</si>
  <si>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</si>
  <si>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</si>
  <si>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</si>
  <si>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</si>
  <si>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</si>
  <si>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</si>
  <si>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</si>
  <si>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</si>
  <si>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</si>
  <si>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</si>
  <si>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</si>
  <si>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</si>
  <si>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</si>
  <si>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</si>
  <si>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</si>
  <si>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</si>
  <si>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</si>
  <si>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</si>
  <si>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</si>
  <si>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</si>
  <si>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</si>
  <si>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</si>
  <si>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</si>
  <si>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</si>
  <si>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</si>
  <si>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</si>
  <si>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</si>
  <si>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</si>
  <si>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</si>
  <si>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</si>
  <si>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</si>
  <si>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</si>
  <si>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</si>
  <si>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</si>
  <si>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</si>
  <si>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</si>
  <si>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</si>
  <si>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</si>
  <si>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</si>
  <si>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</si>
  <si>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</si>
  <si>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</si>
  <si>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</si>
  <si>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</si>
  <si>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</si>
  <si>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</si>
  <si>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</si>
  <si>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</si>
  <si>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</si>
  <si>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</si>
  <si>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</si>
  <si>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</si>
  <si>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</si>
  <si>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</si>
  <si>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</si>
  <si>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</si>
  <si>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</si>
  <si>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</si>
  <si>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</si>
  <si>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</si>
  <si>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</si>
  <si>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</si>
  <si>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</si>
  <si>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</si>
  <si>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</si>
  <si>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</si>
  <si>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</si>
  <si>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</si>
  <si>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</si>
  <si>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</si>
  <si>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</si>
  <si>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</si>
  <si>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</si>
  <si>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</si>
  <si>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</si>
  <si>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</si>
  <si>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</si>
  <si>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</si>
  <si>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</si>
  <si>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</si>
  <si>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</si>
  <si>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</si>
  <si>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</si>
  <si>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</si>
  <si>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</si>
  <si>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</si>
  <si>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</si>
  <si>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</si>
  <si>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</si>
  <si>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</si>
  <si>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</si>
  <si>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</si>
  <si>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</si>
  <si>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</si>
  <si>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</si>
  <si>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</si>
  <si>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</si>
  <si>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</si>
  <si>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</si>
  <si>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</si>
  <si>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</si>
  <si>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</si>
  <si>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</si>
  <si>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</si>
  <si>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</si>
  <si>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</si>
  <si>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</si>
  <si>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</si>
  <si>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</si>
  <si>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</si>
  <si>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</si>
  <si>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</si>
  <si>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</si>
  <si>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</si>
  <si>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</si>
  <si>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</si>
  <si>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</si>
  <si>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</si>
  <si>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</si>
  <si>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</si>
  <si>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</si>
  <si>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</si>
  <si>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</si>
  <si>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</si>
  <si>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</si>
  <si>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</si>
  <si>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</si>
  <si>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</si>
  <si>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</si>
  <si>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</si>
  <si>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</si>
  <si>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</si>
  <si>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</si>
  <si>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</si>
  <si>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</si>
  <si>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</si>
  <si>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</si>
  <si>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</si>
  <si>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</si>
  <si>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</si>
  <si>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</si>
  <si>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</si>
  <si>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</si>
  <si>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</si>
  <si>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</si>
  <si>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</si>
  <si>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</si>
  <si>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</si>
  <si>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</si>
  <si>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</si>
  <si>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</si>
  <si>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</si>
  <si>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</si>
  <si>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</si>
  <si>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</si>
  <si>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</si>
  <si>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</si>
  <si>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</si>
  <si>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</si>
  <si>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</si>
  <si>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</si>
  <si>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</si>
  <si>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</si>
  <si>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</si>
  <si>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</si>
  <si>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</si>
  <si>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</si>
  <si>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</si>
  <si>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</si>
  <si>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</si>
  <si>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</si>
  <si>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</si>
  <si>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</si>
  <si>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</si>
  <si>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</si>
  <si>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</si>
  <si>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</si>
  <si>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</si>
  <si>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</si>
  <si>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</si>
  <si>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</si>
  <si>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</si>
  <si>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</si>
  <si>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</si>
  <si>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</si>
  <si>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</si>
  <si>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</si>
  <si>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</si>
  <si>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</si>
  <si>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</si>
  <si>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</si>
  <si>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</si>
  <si>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</si>
  <si>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</si>
  <si>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</si>
  <si>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</si>
  <si>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</si>
  <si>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</si>
  <si>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</si>
  <si>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</si>
  <si>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</si>
  <si>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</si>
  <si>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</si>
  <si>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</si>
  <si>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</si>
  <si>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</si>
  <si>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</si>
  <si>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</si>
  <si>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</si>
  <si>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</si>
  <si>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</si>
  <si>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</si>
  <si>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</si>
  <si>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</si>
  <si>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</si>
  <si>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</si>
  <si>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</si>
  <si>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</si>
  <si>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</si>
  <si>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</si>
  <si>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</si>
  <si>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</si>
  <si>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</si>
  <si>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</si>
  <si>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</si>
  <si>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</si>
  <si>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</si>
  <si>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</si>
  <si>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</si>
  <si>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</si>
  <si>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</si>
  <si>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</si>
  <si>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</si>
  <si>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</si>
  <si>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</si>
  <si>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</si>
  <si>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</si>
  <si>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</si>
  <si>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</si>
  <si>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</si>
  <si>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</si>
  <si>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</si>
  <si>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</si>
  <si>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</si>
  <si>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</si>
  <si>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</si>
  <si>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</si>
  <si>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</si>
  <si>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</si>
  <si>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</si>
  <si>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</si>
  <si>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</si>
  <si>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</si>
  <si>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</si>
  <si>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</si>
  <si>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</si>
  <si>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</si>
  <si>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</si>
  <si>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</si>
  <si>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</si>
  <si>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</si>
  <si>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</si>
  <si>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</si>
  <si>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</si>
  <si>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</si>
  <si>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</si>
  <si>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</si>
  <si>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</si>
  <si>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</si>
  <si>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</si>
  <si>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</si>
  <si>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</si>
  <si>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</si>
  <si>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</si>
  <si>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</si>
  <si>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</si>
  <si>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</si>
  <si>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</si>
  <si>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</si>
  <si>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</si>
  <si>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</si>
  <si>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</si>
  <si>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</si>
  <si>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</si>
  <si>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</si>
  <si>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</si>
  <si>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</si>
  <si>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</si>
  <si>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</si>
  <si>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</si>
  <si>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</si>
  <si>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</si>
  <si>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</si>
  <si>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</si>
  <si>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</si>
  <si>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</si>
  <si>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</si>
  <si>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</si>
  <si>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</si>
  <si>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</si>
  <si>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</si>
  <si>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</si>
  <si>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</si>
  <si>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</si>
  <si>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</si>
  <si>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</si>
  <si>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</si>
  <si>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</si>
  <si>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</si>
  <si>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</si>
  <si>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</si>
  <si>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</si>
  <si>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</si>
  <si>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</si>
  <si>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</si>
  <si>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</si>
  <si>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</si>
  <si>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</si>
  <si>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</si>
  <si>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</si>
  <si>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</si>
  <si>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</si>
  <si>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</si>
  <si>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</si>
  <si>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</si>
  <si>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</si>
  <si>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</si>
  <si>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</si>
  <si>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</si>
  <si>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</si>
  <si>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</si>
  <si>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</si>
  <si>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</si>
  <si>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Fusée expérimentale.</t>
  </si>
  <si>
    <t>L'AéroIPSA</t>
  </si>
  <si>
    <t>Conique (droite)</t>
  </si>
  <si>
    <t>Plusieurs diamètres.</t>
  </si>
  <si>
    <t>SP02</t>
  </si>
  <si>
    <t>sans propu</t>
  </si>
  <si>
    <t>Cnalpha</t>
  </si>
  <si>
    <t>MS</t>
  </si>
  <si>
    <t>OpenRocket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</si>
</sst>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77" fontId="2" fillId="4" borderId="2" xfId="2" applyNumberFormat="1" applyFont="1" applyFill="1" applyBorder="1" applyAlignment="1" applyProtection="1">
      <alignment horizontal="center"/>
      <protection locked="0"/>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165" fontId="33" fillId="5" borderId="2" xfId="2" applyNumberFormat="1"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0" fontId="45" fillId="0" borderId="83" xfId="2" applyFont="1" applyBorder="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2" fillId="12" borderId="15" xfId="0" applyFont="1" applyFill="1" applyBorder="1" applyAlignment="1" applyProtection="1">
      <alignment horizontal="center"/>
      <protection hidden="1"/>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166" fontId="2" fillId="17" borderId="46" xfId="0" applyNumberFormat="1" applyFont="1" applyFill="1" applyBorder="1" applyAlignment="1">
      <alignment horizontal="center" vertic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0" fillId="0" borderId="33" xfId="0" applyBorder="1" applyAlignment="1">
      <alignment horizontal="center"/>
    </xf>
    <xf numFmtId="0" fontId="0" fillId="0" borderId="0" xfId="0" applyAlignment="1">
      <alignment horizontal="center"/>
    </xf>
    <xf numFmtId="0" fontId="0" fillId="0" borderId="0" xfId="0"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0" borderId="33" xfId="0" applyBorder="1" applyAlignment="1" applyProtection="1">
      <alignment horizontal="center"/>
      <protection locked="0"/>
    </xf>
    <xf numFmtId="0" fontId="0" fillId="30" borderId="21" xfId="0" applyFill="1" applyBorder="1" applyAlignment="1">
      <alignment horizontal="center"/>
    </xf>
    <xf numFmtId="0" fontId="0" fillId="30" borderId="23" xfId="0" applyFill="1"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165" fontId="2" fillId="0" borderId="12" xfId="0" applyNumberFormat="1" applyFont="1" applyBorder="1" applyAlignment="1">
      <alignment horizontal="center" vertical="center"/>
    </xf>
    <xf numFmtId="0" fontId="2" fillId="0" borderId="102" xfId="0" applyFont="1" applyBorder="1" applyAlignment="1">
      <alignment horizontal="center" vertical="center"/>
    </xf>
    <xf numFmtId="0" fontId="2" fillId="0" borderId="12" xfId="0" applyFont="1" applyBorder="1" applyAlignment="1">
      <alignment horizontal="center" vertical="center"/>
    </xf>
    <xf numFmtId="1" fontId="2" fillId="0" borderId="12" xfId="0" applyNumberFormat="1"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-1</c:v>
                </c:pt>
                <c:pt idx="1">
                  <c:v>-1</c:v>
                </c:pt>
                <c:pt idx="2">
                  <c:v>-1</c:v>
                </c:pt>
                <c:pt idx="3">
                  <c:v>-61</c:v>
                </c:pt>
                <c:pt idx="4">
                  <c:v>-1070</c:v>
                </c:pt>
                <c:pt idx="5">
                  <c:v>-1120</c:v>
                </c:pt>
                <c:pt idx="6">
                  <c:v>-1120</c:v>
                </c:pt>
                <c:pt idx="7">
                  <c:v>-1120</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52</c:v>
                </c:pt>
                <c:pt idx="1">
                  <c:v>197</c:v>
                </c:pt>
                <c:pt idx="2">
                  <c:v>197</c:v>
                </c:pt>
                <c:pt idx="3">
                  <c:v>52</c:v>
                </c:pt>
                <c:pt idx="4">
                  <c:v>52</c:v>
                </c:pt>
              </c:numCache>
            </c:numRef>
          </c:xVal>
          <c:yVal>
            <c:numRef>
              <c:f>Stabilito!$C$132:$C$136</c:f>
              <c:numCache>
                <c:formatCode>0</c:formatCode>
                <c:ptCount val="5"/>
                <c:pt idx="0">
                  <c:v>-850</c:v>
                </c:pt>
                <c:pt idx="1">
                  <c:v>-1030</c:v>
                </c:pt>
                <c:pt idx="2">
                  <c:v>-1110</c:v>
                </c:pt>
                <c:pt idx="3">
                  <c:v>-1040</c:v>
                </c:pt>
                <c:pt idx="4">
                  <c:v>-850</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-1</c:v>
                </c:pt>
                <c:pt idx="1">
                  <c:v>-1</c:v>
                </c:pt>
                <c:pt idx="2">
                  <c:v>-1</c:v>
                </c:pt>
                <c:pt idx="3">
                  <c:v>-61</c:v>
                </c:pt>
                <c:pt idx="4">
                  <c:v>-1070</c:v>
                </c:pt>
                <c:pt idx="5">
                  <c:v>-1120</c:v>
                </c:pt>
                <c:pt idx="6">
                  <c:v>-1120</c:v>
                </c:pt>
                <c:pt idx="7">
                  <c:v>-1120</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-52</c:v>
                </c:pt>
                <c:pt idx="1">
                  <c:v>-197</c:v>
                </c:pt>
                <c:pt idx="2">
                  <c:v>-197</c:v>
                </c:pt>
                <c:pt idx="3">
                  <c:v>-52</c:v>
                </c:pt>
                <c:pt idx="4">
                  <c:v>-52</c:v>
                </c:pt>
              </c:numCache>
            </c:numRef>
          </c:xVal>
          <c:yVal>
            <c:numRef>
              <c:f>Stabilito!$C$132:$C$136</c:f>
              <c:numCache>
                <c:formatCode>0</c:formatCode>
                <c:ptCount val="5"/>
                <c:pt idx="0">
                  <c:v>-850</c:v>
                </c:pt>
                <c:pt idx="1">
                  <c:v>-1030</c:v>
                </c:pt>
                <c:pt idx="2">
                  <c:v>-1110</c:v>
                </c:pt>
                <c:pt idx="3">
                  <c:v>-1040</c:v>
                </c:pt>
                <c:pt idx="4">
                  <c:v>-850</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-495.01210367833738</c:v>
                </c:pt>
                <c:pt idx="1">
                  <c:v>-495</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108.6951459173211</c:v>
                </c:pt>
                <c:pt idx="2">
                  <c:v>108.6951459173211</c:v>
                </c:pt>
                <c:pt idx="3">
                  <c:v>0</c:v>
                </c:pt>
              </c:numCache>
            </c:numRef>
          </c:xVal>
          <c:yVal>
            <c:numRef>
              <c:f>Stabilito!$C$151:$C$154</c:f>
              <c:numCache>
                <c:formatCode>0</c:formatCode>
                <c:ptCount val="4"/>
                <c:pt idx="0">
                  <c:v>-836.17122860587619</c:v>
                </c:pt>
                <c:pt idx="1">
                  <c:v>-836.17122860587619</c:v>
                </c:pt>
                <c:pt idx="2">
                  <c:v>-836.17122860587619</c:v>
                </c:pt>
                <c:pt idx="3">
                  <c:v>-836.17122860587619</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373.33333333333331</c:v>
                </c:pt>
                <c:pt idx="1">
                  <c:v>-373.33333333333331</c:v>
                </c:pt>
              </c:numCache>
            </c:numRef>
          </c:xVal>
          <c:yVal>
            <c:numRef>
              <c:f>Stabilito!$C$168:$C$169</c:f>
              <c:numCache>
                <c:formatCode>0</c:formatCode>
                <c:ptCount val="2"/>
                <c:pt idx="0">
                  <c:v>-1131.2</c:v>
                </c:pt>
                <c:pt idx="1">
                  <c:v>-1131.2</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0</c:v>
                </c:pt>
                <c:pt idx="1">
                  <c:v>0</c:v>
                </c:pt>
                <c:pt idx="2">
                  <c:v>0</c:v>
                </c:pt>
                <c:pt idx="3">
                  <c:v>0</c:v>
                </c:pt>
                <c:pt idx="4">
                  <c:v>0</c:v>
                </c:pt>
              </c:numCache>
            </c:numRef>
          </c:xVal>
          <c:yVal>
            <c:numRef>
              <c:f>Stabilito!$C$170:$C$174</c:f>
              <c:numCache>
                <c:formatCode>0</c:formatCode>
                <c:ptCount val="5"/>
                <c:pt idx="0">
                  <c:v>-1110</c:v>
                </c:pt>
                <c:pt idx="1">
                  <c:v>-1110</c:v>
                </c:pt>
                <c:pt idx="2">
                  <c:v>-1110</c:v>
                </c:pt>
                <c:pt idx="3">
                  <c:v>-1110</c:v>
                </c:pt>
                <c:pt idx="4">
                  <c:v>-1110</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-0.1</c:v>
                </c:pt>
                <c:pt idx="2">
                  <c:v>-0.25</c:v>
                </c:pt>
                <c:pt idx="3">
                  <c:v>-0.5</c:v>
                </c:pt>
                <c:pt idx="4">
                  <c:v>-0.75</c:v>
                </c:pt>
                <c:pt idx="5">
                  <c:v>-1</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-0.1</c:v>
                </c:pt>
                <c:pt idx="2">
                  <c:v>-0.25</c:v>
                </c:pt>
                <c:pt idx="3">
                  <c:v>-0.5</c:v>
                </c:pt>
                <c:pt idx="4">
                  <c:v>-0.75</c:v>
                </c:pt>
                <c:pt idx="5">
                  <c:v>-1</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-197</c:v>
                </c:pt>
                <c:pt idx="1">
                  <c:v>-124.5</c:v>
                </c:pt>
                <c:pt idx="2">
                  <c:v>-52</c:v>
                </c:pt>
              </c:numCache>
            </c:numRef>
          </c:xVal>
          <c:yVal>
            <c:numRef>
              <c:f>Stabilito!$C$137:$C$139</c:f>
              <c:numCache>
                <c:formatCode>0</c:formatCode>
                <c:ptCount val="3"/>
                <c:pt idx="0">
                  <c:v>-1147.3333333333333</c:v>
                </c:pt>
                <c:pt idx="1">
                  <c:v>-1147.3333333333333</c:v>
                </c:pt>
                <c:pt idx="2">
                  <c:v>-1147.3333333333333</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-234.33333333333334</c:v>
                </c:pt>
                <c:pt idx="1">
                  <c:v>-234.33333333333334</c:v>
                </c:pt>
                <c:pt idx="2">
                  <c:v>-234.33333333333334</c:v>
                </c:pt>
              </c:numCache>
            </c:numRef>
          </c:xVal>
          <c:yVal>
            <c:numRef>
              <c:f>Stabilito!$C$143:$C$145</c:f>
              <c:numCache>
                <c:formatCode>0</c:formatCode>
                <c:ptCount val="3"/>
                <c:pt idx="0">
                  <c:v>-850</c:v>
                </c:pt>
                <c:pt idx="1">
                  <c:v>-940</c:v>
                </c:pt>
                <c:pt idx="2">
                  <c:v>-1030</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-253</c:v>
                </c:pt>
                <c:pt idx="1">
                  <c:v>-253</c:v>
                </c:pt>
                <c:pt idx="2">
                  <c:v>-253</c:v>
                </c:pt>
              </c:numCache>
            </c:numRef>
          </c:xVal>
          <c:yVal>
            <c:numRef>
              <c:f>Stabilito!$C$146:$C$148</c:f>
              <c:numCache>
                <c:formatCode>0</c:formatCode>
                <c:ptCount val="3"/>
                <c:pt idx="0">
                  <c:v>-1030</c:v>
                </c:pt>
                <c:pt idx="1">
                  <c:v>-1070</c:v>
                </c:pt>
                <c:pt idx="2">
                  <c:v>-1110</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253</c:v>
                </c:pt>
                <c:pt idx="1">
                  <c:v>253</c:v>
                </c:pt>
                <c:pt idx="2">
                  <c:v>253</c:v>
                </c:pt>
              </c:numCache>
            </c:numRef>
          </c:xVal>
          <c:yVal>
            <c:numRef>
              <c:f>Stabilito!$C$140:$C$142</c:f>
              <c:numCache>
                <c:formatCode>0</c:formatCode>
                <c:ptCount val="3"/>
                <c:pt idx="0">
                  <c:v>-850</c:v>
                </c:pt>
                <c:pt idx="1">
                  <c:v>-945</c:v>
                </c:pt>
                <c:pt idx="2">
                  <c:v>-1040</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-253</c:v>
                </c:pt>
                <c:pt idx="1">
                  <c:v>-253</c:v>
                </c:pt>
                <c:pt idx="2">
                  <c:v>-253</c:v>
                </c:pt>
              </c:numCache>
            </c:numRef>
          </c:xVal>
          <c:yVal>
            <c:numRef>
              <c:f>Stabilito!$C$155:$C$157</c:f>
              <c:numCache>
                <c:formatCode>0</c:formatCode>
                <c:ptCount val="3"/>
                <c:pt idx="0">
                  <c:v>-495.00605183916866</c:v>
                </c:pt>
                <c:pt idx="1">
                  <c:v>-665.58864022252237</c:v>
                </c:pt>
                <c:pt idx="2">
                  <c:v>-836.17122860587619</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52 mm</c:v>
                </c:pt>
              </c:strCache>
            </c:strRef>
          </c:tx>
          <c:xVal>
            <c:numRef>
              <c:f>Abaco!$D$43:$D$51</c:f>
              <c:numCache>
                <c:formatCode>General\ "kg"</c:formatCode>
                <c:ptCount val="9"/>
                <c:pt idx="0">
                  <c:v>1E-4</c:v>
                </c:pt>
                <c:pt idx="1">
                  <c:v>1.2703500000000001</c:v>
                </c:pt>
                <c:pt idx="2">
                  <c:v>2.5406000000000004</c:v>
                </c:pt>
                <c:pt idx="3">
                  <c:v>3.8108500000000007</c:v>
                </c:pt>
                <c:pt idx="4">
                  <c:v>5.0811000000000002</c:v>
                </c:pt>
                <c:pt idx="5">
                  <c:v>6.3513500000000001</c:v>
                </c:pt>
                <c:pt idx="6">
                  <c:v>7.6216000000000008</c:v>
                </c:pt>
                <c:pt idx="7">
                  <c:v>8.8918499999999998</c:v>
                </c:pt>
                <c:pt idx="8">
                  <c:v>10.162100000000001</c:v>
                </c:pt>
              </c:numCache>
            </c:numRef>
          </c:xVal>
          <c:yVal>
            <c:numRef>
              <c:f>Abaco!$K$43:$K$51</c:f>
              <c:numCache>
                <c:formatCode>General" m/s"</c:formatCode>
                <c:ptCount val="9"/>
                <c:pt idx="0">
                  <c:v>0.80796981852254368</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104 mm</c:v>
                </c:pt>
              </c:strCache>
            </c:strRef>
          </c:tx>
          <c:xVal>
            <c:numRef>
              <c:f>Abaco!$D$52:$D$60</c:f>
              <c:numCache>
                <c:formatCode>General\ "kg"</c:formatCode>
                <c:ptCount val="9"/>
                <c:pt idx="0">
                  <c:v>1E-4</c:v>
                </c:pt>
                <c:pt idx="1">
                  <c:v>1.2703500000000001</c:v>
                </c:pt>
                <c:pt idx="2">
                  <c:v>2.5406000000000004</c:v>
                </c:pt>
                <c:pt idx="3">
                  <c:v>3.8108500000000007</c:v>
                </c:pt>
                <c:pt idx="4">
                  <c:v>5.0811000000000002</c:v>
                </c:pt>
                <c:pt idx="5">
                  <c:v>6.3513500000000001</c:v>
                </c:pt>
                <c:pt idx="6">
                  <c:v>7.6216000000000008</c:v>
                </c:pt>
                <c:pt idx="7">
                  <c:v>8.8918499999999998</c:v>
                </c:pt>
                <c:pt idx="8">
                  <c:v>10.162100000000001</c:v>
                </c:pt>
              </c:numCache>
            </c:numRef>
          </c:xVal>
          <c:yVal>
            <c:numRef>
              <c:f>Abaco!$K$52:$K$60</c:f>
              <c:numCache>
                <c:formatCode>General" m/s"</c:formatCode>
                <c:ptCount val="9"/>
                <c:pt idx="0">
                  <c:v>0.40398490927024355</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156 mm</c:v>
                </c:pt>
              </c:strCache>
            </c:strRef>
          </c:tx>
          <c:xVal>
            <c:numRef>
              <c:f>Abaco!$D$61:$D$69</c:f>
              <c:numCache>
                <c:formatCode>General\ "kg"</c:formatCode>
                <c:ptCount val="9"/>
                <c:pt idx="0">
                  <c:v>1E-4</c:v>
                </c:pt>
                <c:pt idx="1">
                  <c:v>1.2703500000000001</c:v>
                </c:pt>
                <c:pt idx="2">
                  <c:v>2.5406000000000004</c:v>
                </c:pt>
                <c:pt idx="3">
                  <c:v>3.8108500000000007</c:v>
                </c:pt>
                <c:pt idx="4">
                  <c:v>5.0811000000000002</c:v>
                </c:pt>
                <c:pt idx="5">
                  <c:v>6.3513500000000001</c:v>
                </c:pt>
                <c:pt idx="6">
                  <c:v>7.6216000000000008</c:v>
                </c:pt>
                <c:pt idx="7">
                  <c:v>8.8918499999999998</c:v>
                </c:pt>
                <c:pt idx="8">
                  <c:v>10.162100000000001</c:v>
                </c:pt>
              </c:numCache>
            </c:numRef>
          </c:xVal>
          <c:yVal>
            <c:numRef>
              <c:f>Abaco!$K$61:$K$69</c:f>
              <c:numCache>
                <c:formatCode>General" m/s"</c:formatCode>
                <c:ptCount val="9"/>
                <c:pt idx="0">
                  <c:v>0.26932327284682905</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52 mm</c:v>
                </c:pt>
              </c:strCache>
            </c:strRef>
          </c:tx>
          <c:xVal>
            <c:numRef>
              <c:f>Abaco!$D$43:$D$51</c:f>
              <c:numCache>
                <c:formatCode>General\ "kg"</c:formatCode>
                <c:ptCount val="9"/>
                <c:pt idx="0">
                  <c:v>1E-4</c:v>
                </c:pt>
                <c:pt idx="1">
                  <c:v>1.2703500000000001</c:v>
                </c:pt>
                <c:pt idx="2">
                  <c:v>2.5406000000000004</c:v>
                </c:pt>
                <c:pt idx="3">
                  <c:v>3.8108500000000007</c:v>
                </c:pt>
                <c:pt idx="4">
                  <c:v>5.0811000000000002</c:v>
                </c:pt>
                <c:pt idx="5">
                  <c:v>6.3513500000000001</c:v>
                </c:pt>
                <c:pt idx="6">
                  <c:v>7.6216000000000008</c:v>
                </c:pt>
                <c:pt idx="7">
                  <c:v>8.8918499999999998</c:v>
                </c:pt>
                <c:pt idx="8">
                  <c:v>10.162100000000001</c:v>
                </c:pt>
              </c:numCache>
            </c:numRef>
          </c:xVal>
          <c:yVal>
            <c:numRef>
              <c:f>Abaco!$L$43:$L$51</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104 mm</c:v>
                </c:pt>
              </c:strCache>
            </c:strRef>
          </c:tx>
          <c:xVal>
            <c:numRef>
              <c:f>Abaco!$D$52:$D$60</c:f>
              <c:numCache>
                <c:formatCode>General\ "kg"</c:formatCode>
                <c:ptCount val="9"/>
                <c:pt idx="0">
                  <c:v>1E-4</c:v>
                </c:pt>
                <c:pt idx="1">
                  <c:v>1.2703500000000001</c:v>
                </c:pt>
                <c:pt idx="2">
                  <c:v>2.5406000000000004</c:v>
                </c:pt>
                <c:pt idx="3">
                  <c:v>3.8108500000000007</c:v>
                </c:pt>
                <c:pt idx="4">
                  <c:v>5.0811000000000002</c:v>
                </c:pt>
                <c:pt idx="5">
                  <c:v>6.3513500000000001</c:v>
                </c:pt>
                <c:pt idx="6">
                  <c:v>7.6216000000000008</c:v>
                </c:pt>
                <c:pt idx="7">
                  <c:v>8.8918499999999998</c:v>
                </c:pt>
                <c:pt idx="8">
                  <c:v>10.162100000000001</c:v>
                </c:pt>
              </c:numCache>
            </c:numRef>
          </c:xVal>
          <c:yVal>
            <c:numRef>
              <c:f>Abaco!$L$52:$L$60</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156 mm</c:v>
                </c:pt>
              </c:strCache>
            </c:strRef>
          </c:tx>
          <c:xVal>
            <c:numRef>
              <c:f>Abaco!$D$61:$D$69</c:f>
              <c:numCache>
                <c:formatCode>General\ "kg"</c:formatCode>
                <c:ptCount val="9"/>
                <c:pt idx="0">
                  <c:v>1E-4</c:v>
                </c:pt>
                <c:pt idx="1">
                  <c:v>1.2703500000000001</c:v>
                </c:pt>
                <c:pt idx="2">
                  <c:v>2.5406000000000004</c:v>
                </c:pt>
                <c:pt idx="3">
                  <c:v>3.8108500000000007</c:v>
                </c:pt>
                <c:pt idx="4">
                  <c:v>5.0811000000000002</c:v>
                </c:pt>
                <c:pt idx="5">
                  <c:v>6.3513500000000001</c:v>
                </c:pt>
                <c:pt idx="6">
                  <c:v>7.6216000000000008</c:v>
                </c:pt>
                <c:pt idx="7">
                  <c:v>8.8918499999999998</c:v>
                </c:pt>
                <c:pt idx="8">
                  <c:v>10.162100000000001</c:v>
                </c:pt>
              </c:numCache>
            </c:numRef>
          </c:xVal>
          <c:yVal>
            <c:numRef>
              <c:f>Abaco!$L$61:$L$69</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52 mm</c:v>
                </c:pt>
              </c:strCache>
            </c:strRef>
          </c:tx>
          <c:xVal>
            <c:numRef>
              <c:f>Abaco!$D$43:$D$51</c:f>
              <c:numCache>
                <c:formatCode>General\ "kg"</c:formatCode>
                <c:ptCount val="9"/>
                <c:pt idx="0">
                  <c:v>1E-4</c:v>
                </c:pt>
                <c:pt idx="1">
                  <c:v>1.2703500000000001</c:v>
                </c:pt>
                <c:pt idx="2">
                  <c:v>2.5406000000000004</c:v>
                </c:pt>
                <c:pt idx="3">
                  <c:v>3.8108500000000007</c:v>
                </c:pt>
                <c:pt idx="4">
                  <c:v>5.0811000000000002</c:v>
                </c:pt>
                <c:pt idx="5">
                  <c:v>6.3513500000000001</c:v>
                </c:pt>
                <c:pt idx="6">
                  <c:v>7.6216000000000008</c:v>
                </c:pt>
                <c:pt idx="7">
                  <c:v>8.8918499999999998</c:v>
                </c:pt>
                <c:pt idx="8">
                  <c:v>10.162100000000001</c:v>
                </c:pt>
              </c:numCache>
            </c:numRef>
          </c:xVal>
          <c:yVal>
            <c:numRef>
              <c:f>Abaco!$M$43:$M$51</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104 mm</c:v>
                </c:pt>
              </c:strCache>
            </c:strRef>
          </c:tx>
          <c:xVal>
            <c:numRef>
              <c:f>Abaco!$D$52:$D$60</c:f>
              <c:numCache>
                <c:formatCode>General\ "kg"</c:formatCode>
                <c:ptCount val="9"/>
                <c:pt idx="0">
                  <c:v>1E-4</c:v>
                </c:pt>
                <c:pt idx="1">
                  <c:v>1.2703500000000001</c:v>
                </c:pt>
                <c:pt idx="2">
                  <c:v>2.5406000000000004</c:v>
                </c:pt>
                <c:pt idx="3">
                  <c:v>3.8108500000000007</c:v>
                </c:pt>
                <c:pt idx="4">
                  <c:v>5.0811000000000002</c:v>
                </c:pt>
                <c:pt idx="5">
                  <c:v>6.3513500000000001</c:v>
                </c:pt>
                <c:pt idx="6">
                  <c:v>7.6216000000000008</c:v>
                </c:pt>
                <c:pt idx="7">
                  <c:v>8.8918499999999998</c:v>
                </c:pt>
                <c:pt idx="8">
                  <c:v>10.162100000000001</c:v>
                </c:pt>
              </c:numCache>
            </c:numRef>
          </c:xVal>
          <c:yVal>
            <c:numRef>
              <c:f>Abaco!$M$52:$M$60</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156 mm</c:v>
                </c:pt>
              </c:strCache>
            </c:strRef>
          </c:tx>
          <c:xVal>
            <c:numRef>
              <c:f>Abaco!$D$61:$D$69</c:f>
              <c:numCache>
                <c:formatCode>General\ "kg"</c:formatCode>
                <c:ptCount val="9"/>
                <c:pt idx="0">
                  <c:v>1E-4</c:v>
                </c:pt>
                <c:pt idx="1">
                  <c:v>1.2703500000000001</c:v>
                </c:pt>
                <c:pt idx="2">
                  <c:v>2.5406000000000004</c:v>
                </c:pt>
                <c:pt idx="3">
                  <c:v>3.8108500000000007</c:v>
                </c:pt>
                <c:pt idx="4">
                  <c:v>5.0811000000000002</c:v>
                </c:pt>
                <c:pt idx="5">
                  <c:v>6.3513500000000001</c:v>
                </c:pt>
                <c:pt idx="6">
                  <c:v>7.6216000000000008</c:v>
                </c:pt>
                <c:pt idx="7">
                  <c:v>8.8918499999999998</c:v>
                </c:pt>
                <c:pt idx="8">
                  <c:v>10.162100000000001</c:v>
                </c:pt>
              </c:numCache>
            </c:numRef>
          </c:xVal>
          <c:yVal>
            <c:numRef>
              <c:f>Abaco!$M$61:$M$69</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3.2803762012263347</c:v>
                </c:pt>
                <c:pt idx="1">
                  <c:v>3.2803762012263347</c:v>
                </c:pt>
                <c:pt idx="2">
                  <c:v>3.2804925827488094</c:v>
                </c:pt>
                <c:pt idx="3">
                  <c:v>3.2804925827488094</c:v>
                </c:pt>
              </c:numCache>
            </c:numRef>
          </c:xVal>
          <c:yVal>
            <c:numRef>
              <c:f>Stabilito!$C$190:$C$193</c:f>
              <c:numCache>
                <c:formatCode>0.00</c:formatCode>
                <c:ptCount val="4"/>
                <c:pt idx="0">
                  <c:v>15.677184507305929</c:v>
                </c:pt>
                <c:pt idx="1">
                  <c:v>15.677184507305929</c:v>
                </c:pt>
                <c:pt idx="2">
                  <c:v>15.677184507305929</c:v>
                </c:pt>
                <c:pt idx="3">
                  <c:v>15.677184507305929</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3.2804925827488094</c:v>
                </c:pt>
                <c:pt idx="1">
                  <c:v>3.2803762012263347</c:v>
                </c:pt>
              </c:numCache>
            </c:numRef>
          </c:xVal>
          <c:yVal>
            <c:numRef>
              <c:f>Stabilito!$C$193:$C$194</c:f>
              <c:numCache>
                <c:formatCode>0.00</c:formatCode>
                <c:ptCount val="2"/>
                <c:pt idx="0">
                  <c:v>15.677184507305929</c:v>
                </c:pt>
                <c:pt idx="1">
                  <c:v>15.677184507305929</c:v>
                </c:pt>
              </c:numCache>
            </c:numRef>
          </c:yVal>
          <c:smooth val="0"/>
          <c:extLst>
            <c:ext xmlns:c16="http://schemas.microsoft.com/office/drawing/2014/chart" uri="{C3380CC4-5D6E-409C-BE32-E72D297353CC}">
              <c16:uniqueId val="{0000000B-DD97-4068-951F-4990D529CDCA}"/>
            </c:ext>
          </c:extLst>
        </c:ser>
        <c:ser>
          <c:idx val="12"/>
          <c:order val="12"/>
          <c:tx>
            <c:strRef>
              <c:f>Stabilito!$U$29</c:f>
              <c:strCache>
                <c:ptCount val="1"/>
                <c:pt idx="0">
                  <c:v>OpenRocket</c:v>
                </c:pt>
              </c:strCache>
            </c:strRef>
          </c:tx>
          <c:xVal>
            <c:numRef>
              <c:f>Stabilito!$U$31:$U$32</c:f>
              <c:numCache>
                <c:formatCode>General</c:formatCode>
                <c:ptCount val="2"/>
                <c:pt idx="0">
                  <c:v>4.0199999999999996</c:v>
                </c:pt>
                <c:pt idx="1">
                  <c:v>3.89</c:v>
                </c:pt>
              </c:numCache>
            </c:numRef>
          </c:xVal>
          <c:yVal>
            <c:numRef>
              <c:f>Stabilito!$V$31:$V$32</c:f>
              <c:numCache>
                <c:formatCode>General</c:formatCode>
                <c:ptCount val="2"/>
                <c:pt idx="0">
                  <c:v>14.656000000000001</c:v>
                </c:pt>
                <c:pt idx="1">
                  <c:v>14.656000000000001</c:v>
                </c:pt>
              </c:numCache>
            </c:numRef>
          </c:yVal>
          <c:smooth val="0"/>
          <c:extLst>
            <c:ext xmlns:c16="http://schemas.microsoft.com/office/drawing/2014/chart" uri="{C3380CC4-5D6E-409C-BE32-E72D297353CC}">
              <c16:uniqueId val="{00000002-E137-474A-8196-CBD1A34BCA24}"/>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1278.7603699735841</c:v>
                </c:pt>
              </c:numCache>
            </c:numRef>
          </c:xVal>
          <c:yVal>
            <c:numRef>
              <c:f>Trajecto!$C$121</c:f>
              <c:numCache>
                <c:formatCode>0</c:formatCode>
                <c:ptCount val="1"/>
                <c:pt idx="0">
                  <c:v>1278.7603699735841</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98.964688107976272</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133.91970829318311</c:v>
                </c:pt>
                <c:pt idx="101">
                  <c:v>#N/A</c:v>
                </c:pt>
                <c:pt idx="102">
                  <c:v>#N/A</c:v>
                </c:pt>
                <c:pt idx="103">
                  <c:v>#N/A</c:v>
                </c:pt>
                <c:pt idx="104">
                  <c:v>#N/A</c:v>
                </c:pt>
                <c:pt idx="105">
                  <c:v>#N/A</c:v>
                </c:pt>
                <c:pt idx="106">
                  <c:v>#N/A</c:v>
                </c:pt>
                <c:pt idx="107">
                  <c:v>#N/A</c:v>
                </c:pt>
                <c:pt idx="108">
                  <c:v>#N/A</c:v>
                </c:pt>
                <c:pt idx="109">
                  <c:v>#N/A</c:v>
                </c:pt>
                <c:pt idx="110">
                  <c:v>165.45441289091337</c:v>
                </c:pt>
                <c:pt idx="111">
                  <c:v>#N/A</c:v>
                </c:pt>
                <c:pt idx="112">
                  <c:v>#N/A</c:v>
                </c:pt>
                <c:pt idx="113">
                  <c:v>#N/A</c:v>
                </c:pt>
                <c:pt idx="114">
                  <c:v>#N/A</c:v>
                </c:pt>
                <c:pt idx="115">
                  <c:v>#N/A</c:v>
                </c:pt>
                <c:pt idx="116">
                  <c:v>#N/A</c:v>
                </c:pt>
                <c:pt idx="117">
                  <c:v>#N/A</c:v>
                </c:pt>
                <c:pt idx="118">
                  <c:v>#N/A</c:v>
                </c:pt>
                <c:pt idx="119">
                  <c:v>#N/A</c:v>
                </c:pt>
                <c:pt idx="120">
                  <c:v>194.37310510523108</c:v>
                </c:pt>
                <c:pt idx="121">
                  <c:v>#N/A</c:v>
                </c:pt>
                <c:pt idx="122">
                  <c:v>#N/A</c:v>
                </c:pt>
                <c:pt idx="123">
                  <c:v>#N/A</c:v>
                </c:pt>
                <c:pt idx="124">
                  <c:v>#N/A</c:v>
                </c:pt>
                <c:pt idx="125">
                  <c:v>#N/A</c:v>
                </c:pt>
                <c:pt idx="126">
                  <c:v>#N/A</c:v>
                </c:pt>
                <c:pt idx="127">
                  <c:v>#N/A</c:v>
                </c:pt>
                <c:pt idx="128">
                  <c:v>#N/A</c:v>
                </c:pt>
                <c:pt idx="129">
                  <c:v>#N/A</c:v>
                </c:pt>
                <c:pt idx="130">
                  <c:v>221.2641987556533</c:v>
                </c:pt>
                <c:pt idx="131">
                  <c:v>#N/A</c:v>
                </c:pt>
                <c:pt idx="132">
                  <c:v>#N/A</c:v>
                </c:pt>
                <c:pt idx="133">
                  <c:v>#N/A</c:v>
                </c:pt>
                <c:pt idx="134">
                  <c:v>#N/A</c:v>
                </c:pt>
                <c:pt idx="135">
                  <c:v>#N/A</c:v>
                </c:pt>
                <c:pt idx="136">
                  <c:v>#N/A</c:v>
                </c:pt>
                <c:pt idx="137">
                  <c:v>#N/A</c:v>
                </c:pt>
                <c:pt idx="138">
                  <c:v>#N/A</c:v>
                </c:pt>
                <c:pt idx="139">
                  <c:v>#N/A</c:v>
                </c:pt>
                <c:pt idx="140">
                  <c:v>246.56207203955313</c:v>
                </c:pt>
                <c:pt idx="141">
                  <c:v>#N/A</c:v>
                </c:pt>
                <c:pt idx="142">
                  <c:v>#N/A</c:v>
                </c:pt>
                <c:pt idx="143">
                  <c:v>#N/A</c:v>
                </c:pt>
                <c:pt idx="144">
                  <c:v>#N/A</c:v>
                </c:pt>
                <c:pt idx="145">
                  <c:v>#N/A</c:v>
                </c:pt>
                <c:pt idx="146">
                  <c:v>#N/A</c:v>
                </c:pt>
                <c:pt idx="147">
                  <c:v>#N/A</c:v>
                </c:pt>
                <c:pt idx="148">
                  <c:v>#N/A</c:v>
                </c:pt>
                <c:pt idx="149">
                  <c:v>#N/A</c:v>
                </c:pt>
                <c:pt idx="150">
                  <c:v>270.5991732907753</c:v>
                </c:pt>
                <c:pt idx="151">
                  <c:v>#N/A</c:v>
                </c:pt>
                <c:pt idx="152">
                  <c:v>#N/A</c:v>
                </c:pt>
                <c:pt idx="153">
                  <c:v>#N/A</c:v>
                </c:pt>
                <c:pt idx="154">
                  <c:v>#N/A</c:v>
                </c:pt>
                <c:pt idx="155">
                  <c:v>#N/A</c:v>
                </c:pt>
                <c:pt idx="156">
                  <c:v>#N/A</c:v>
                </c:pt>
                <c:pt idx="157">
                  <c:v>#N/A</c:v>
                </c:pt>
                <c:pt idx="158">
                  <c:v>#N/A</c:v>
                </c:pt>
                <c:pt idx="159">
                  <c:v>#N/A</c:v>
                </c:pt>
                <c:pt idx="160">
                  <c:v>293.63776898181868</c:v>
                </c:pt>
                <c:pt idx="161">
                  <c:v>#N/A</c:v>
                </c:pt>
                <c:pt idx="162">
                  <c:v>#N/A</c:v>
                </c:pt>
                <c:pt idx="163">
                  <c:v>#N/A</c:v>
                </c:pt>
                <c:pt idx="164">
                  <c:v>#N/A</c:v>
                </c:pt>
                <c:pt idx="165">
                  <c:v>#N/A</c:v>
                </c:pt>
                <c:pt idx="166">
                  <c:v>#N/A</c:v>
                </c:pt>
                <c:pt idx="167">
                  <c:v>#N/A</c:v>
                </c:pt>
                <c:pt idx="168">
                  <c:v>#N/A</c:v>
                </c:pt>
                <c:pt idx="169">
                  <c:v>#N/A</c:v>
                </c:pt>
                <c:pt idx="170">
                  <c:v>315.88988914266145</c:v>
                </c:pt>
                <c:pt idx="171">
                  <c:v>#N/A</c:v>
                </c:pt>
                <c:pt idx="172">
                  <c:v>#N/A</c:v>
                </c:pt>
                <c:pt idx="173">
                  <c:v>#N/A</c:v>
                </c:pt>
                <c:pt idx="174">
                  <c:v>#N/A</c:v>
                </c:pt>
                <c:pt idx="175">
                  <c:v>#N/A</c:v>
                </c:pt>
                <c:pt idx="176">
                  <c:v>#N/A</c:v>
                </c:pt>
                <c:pt idx="177">
                  <c:v>#N/A</c:v>
                </c:pt>
                <c:pt idx="178">
                  <c:v>#N/A</c:v>
                </c:pt>
                <c:pt idx="179">
                  <c:v>#N/A</c:v>
                </c:pt>
                <c:pt idx="180">
                  <c:v>337.52964188194414</c:v>
                </c:pt>
                <c:pt idx="181">
                  <c:v>#N/A</c:v>
                </c:pt>
                <c:pt idx="182">
                  <c:v>#N/A</c:v>
                </c:pt>
                <c:pt idx="183">
                  <c:v>#N/A</c:v>
                </c:pt>
                <c:pt idx="184">
                  <c:v>#N/A</c:v>
                </c:pt>
                <c:pt idx="185">
                  <c:v>#N/A</c:v>
                </c:pt>
                <c:pt idx="186">
                  <c:v>#N/A</c:v>
                </c:pt>
                <c:pt idx="187">
                  <c:v>#N/A</c:v>
                </c:pt>
                <c:pt idx="188">
                  <c:v>#N/A</c:v>
                </c:pt>
                <c:pt idx="189">
                  <c:v>#N/A</c:v>
                </c:pt>
                <c:pt idx="190">
                  <c:v>358.69941576200409</c:v>
                </c:pt>
                <c:pt idx="191">
                  <c:v>#N/A</c:v>
                </c:pt>
                <c:pt idx="192">
                  <c:v>#N/A</c:v>
                </c:pt>
                <c:pt idx="193">
                  <c:v>#N/A</c:v>
                </c:pt>
                <c:pt idx="194">
                  <c:v>#N/A</c:v>
                </c:pt>
                <c:pt idx="195">
                  <c:v>#N/A</c:v>
                </c:pt>
                <c:pt idx="196">
                  <c:v>#N/A</c:v>
                </c:pt>
                <c:pt idx="197">
                  <c:v>#N/A</c:v>
                </c:pt>
                <c:pt idx="198">
                  <c:v>#N/A</c:v>
                </c:pt>
                <c:pt idx="199">
                  <c:v>#N/A</c:v>
                </c:pt>
                <c:pt idx="200">
                  <c:v>379.50909398815458</c:v>
                </c:pt>
                <c:pt idx="201">
                  <c:v>#N/A</c:v>
                </c:pt>
                <c:pt idx="202">
                  <c:v>#N/A</c:v>
                </c:pt>
                <c:pt idx="203">
                  <c:v>#N/A</c:v>
                </c:pt>
                <c:pt idx="204">
                  <c:v>#N/A</c:v>
                </c:pt>
                <c:pt idx="205">
                  <c:v>#N/A</c:v>
                </c:pt>
                <c:pt idx="206">
                  <c:v>#N/A</c:v>
                </c:pt>
                <c:pt idx="207">
                  <c:v>#N/A</c:v>
                </c:pt>
                <c:pt idx="208">
                  <c:v>#N/A</c:v>
                </c:pt>
                <c:pt idx="209">
                  <c:v>#N/A</c:v>
                </c:pt>
                <c:pt idx="210">
                  <c:v>400.02598671392263</c:v>
                </c:pt>
                <c:pt idx="211">
                  <c:v>#N/A</c:v>
                </c:pt>
                <c:pt idx="212">
                  <c:v>#N/A</c:v>
                </c:pt>
                <c:pt idx="213">
                  <c:v>#N/A</c:v>
                </c:pt>
                <c:pt idx="214">
                  <c:v>#N/A</c:v>
                </c:pt>
                <c:pt idx="215">
                  <c:v>#N/A</c:v>
                </c:pt>
                <c:pt idx="216">
                  <c:v>#N/A</c:v>
                </c:pt>
                <c:pt idx="217">
                  <c:v>#N/A</c:v>
                </c:pt>
                <c:pt idx="218">
                  <c:v>#N/A</c:v>
                </c:pt>
                <c:pt idx="219">
                  <c:v>#N/A</c:v>
                </c:pt>
                <c:pt idx="220">
                  <c:v>420.2610955040675</c:v>
                </c:pt>
                <c:pt idx="221">
                  <c:v>#N/A</c:v>
                </c:pt>
                <c:pt idx="222">
                  <c:v>#N/A</c:v>
                </c:pt>
                <c:pt idx="223">
                  <c:v>#N/A</c:v>
                </c:pt>
                <c:pt idx="224">
                  <c:v>#N/A</c:v>
                </c:pt>
                <c:pt idx="225">
                  <c:v>#N/A</c:v>
                </c:pt>
                <c:pt idx="226">
                  <c:v>#N/A</c:v>
                </c:pt>
                <c:pt idx="227">
                  <c:v>#N/A</c:v>
                </c:pt>
                <c:pt idx="228">
                  <c:v>#N/A</c:v>
                </c:pt>
                <c:pt idx="229">
                  <c:v>#N/A</c:v>
                </c:pt>
                <c:pt idx="230">
                  <c:v>440.17226857770737</c:v>
                </c:pt>
                <c:pt idx="231">
                  <c:v>#N/A</c:v>
                </c:pt>
                <c:pt idx="232">
                  <c:v>#N/A</c:v>
                </c:pt>
                <c:pt idx="233">
                  <c:v>#N/A</c:v>
                </c:pt>
                <c:pt idx="234">
                  <c:v>#N/A</c:v>
                </c:pt>
                <c:pt idx="235">
                  <c:v>#N/A</c:v>
                </c:pt>
                <c:pt idx="236">
                  <c:v>#N/A</c:v>
                </c:pt>
                <c:pt idx="237">
                  <c:v>#N/A</c:v>
                </c:pt>
                <c:pt idx="238">
                  <c:v>#N/A</c:v>
                </c:pt>
                <c:pt idx="239">
                  <c:v>#N/A</c:v>
                </c:pt>
                <c:pt idx="240">
                  <c:v>459.68639561102634</c:v>
                </c:pt>
                <c:pt idx="241">
                  <c:v>#N/A</c:v>
                </c:pt>
                <c:pt idx="242">
                  <c:v>#N/A</c:v>
                </c:pt>
                <c:pt idx="243">
                  <c:v>#N/A</c:v>
                </c:pt>
                <c:pt idx="244">
                  <c:v>#N/A</c:v>
                </c:pt>
                <c:pt idx="245">
                  <c:v>#N/A</c:v>
                </c:pt>
                <c:pt idx="246">
                  <c:v>#N/A</c:v>
                </c:pt>
                <c:pt idx="247">
                  <c:v>#N/A</c:v>
                </c:pt>
                <c:pt idx="248">
                  <c:v>#N/A</c:v>
                </c:pt>
                <c:pt idx="249">
                  <c:v>#N/A</c:v>
                </c:pt>
                <c:pt idx="250">
                  <c:v>478.71995326776721</c:v>
                </c:pt>
                <c:pt idx="251">
                  <c:v>#N/A</c:v>
                </c:pt>
                <c:pt idx="252">
                  <c:v>#N/A</c:v>
                </c:pt>
                <c:pt idx="253">
                  <c:v>#N/A</c:v>
                </c:pt>
                <c:pt idx="254">
                  <c:v>#N/A</c:v>
                </c:pt>
                <c:pt idx="255">
                  <c:v>#N/A</c:v>
                </c:pt>
                <c:pt idx="256">
                  <c:v>#N/A</c:v>
                </c:pt>
                <c:pt idx="257">
                  <c:v>#N/A</c:v>
                </c:pt>
                <c:pt idx="258">
                  <c:v>#N/A</c:v>
                </c:pt>
                <c:pt idx="259">
                  <c:v>#N/A</c:v>
                </c:pt>
                <c:pt idx="260">
                  <c:v>497.19081118556312</c:v>
                </c:pt>
                <c:pt idx="261">
                  <c:v>#N/A</c:v>
                </c:pt>
                <c:pt idx="262">
                  <c:v>#N/A</c:v>
                </c:pt>
                <c:pt idx="263">
                  <c:v>#N/A</c:v>
                </c:pt>
                <c:pt idx="264">
                  <c:v>#N/A</c:v>
                </c:pt>
                <c:pt idx="265">
                  <c:v>#N/A</c:v>
                </c:pt>
                <c:pt idx="266">
                  <c:v>#N/A</c:v>
                </c:pt>
                <c:pt idx="267">
                  <c:v>#N/A</c:v>
                </c:pt>
                <c:pt idx="268">
                  <c:v>#N/A</c:v>
                </c:pt>
                <c:pt idx="269">
                  <c:v>#N/A</c:v>
                </c:pt>
                <c:pt idx="270">
                  <c:v>515.02444947139179</c:v>
                </c:pt>
                <c:pt idx="271">
                  <c:v>#N/A</c:v>
                </c:pt>
                <c:pt idx="272">
                  <c:v>#N/A</c:v>
                </c:pt>
                <c:pt idx="273">
                  <c:v>#N/A</c:v>
                </c:pt>
                <c:pt idx="274">
                  <c:v>#N/A</c:v>
                </c:pt>
                <c:pt idx="275">
                  <c:v>#N/A</c:v>
                </c:pt>
                <c:pt idx="276">
                  <c:v>#N/A</c:v>
                </c:pt>
                <c:pt idx="277">
                  <c:v>#N/A</c:v>
                </c:pt>
                <c:pt idx="278">
                  <c:v>#N/A</c:v>
                </c:pt>
                <c:pt idx="279">
                  <c:v>#N/A</c:v>
                </c:pt>
                <c:pt idx="280">
                  <c:v>532.15727434547262</c:v>
                </c:pt>
                <c:pt idx="281">
                  <c:v>#N/A</c:v>
                </c:pt>
                <c:pt idx="282">
                  <c:v>#N/A</c:v>
                </c:pt>
                <c:pt idx="283">
                  <c:v>#N/A</c:v>
                </c:pt>
                <c:pt idx="284">
                  <c:v>#N/A</c:v>
                </c:pt>
                <c:pt idx="285">
                  <c:v>#N/A</c:v>
                </c:pt>
                <c:pt idx="286">
                  <c:v>#N/A</c:v>
                </c:pt>
                <c:pt idx="287">
                  <c:v>#N/A</c:v>
                </c:pt>
                <c:pt idx="288">
                  <c:v>#N/A</c:v>
                </c:pt>
                <c:pt idx="289">
                  <c:v>#N/A</c:v>
                </c:pt>
                <c:pt idx="290">
                  <c:v>548.53826657305251</c:v>
                </c:pt>
                <c:pt idx="291">
                  <c:v>#N/A</c:v>
                </c:pt>
                <c:pt idx="292">
                  <c:v>#N/A</c:v>
                </c:pt>
                <c:pt idx="293">
                  <c:v>#N/A</c:v>
                </c:pt>
                <c:pt idx="294">
                  <c:v>#N/A</c:v>
                </c:pt>
                <c:pt idx="295">
                  <c:v>#N/A</c:v>
                </c:pt>
                <c:pt idx="296">
                  <c:v>#N/A</c:v>
                </c:pt>
                <c:pt idx="297">
                  <c:v>#N/A</c:v>
                </c:pt>
                <c:pt idx="298">
                  <c:v>#N/A</c:v>
                </c:pt>
                <c:pt idx="299">
                  <c:v>#N/A</c:v>
                </c:pt>
                <c:pt idx="300">
                  <c:v>564.12953413886953</c:v>
                </c:pt>
                <c:pt idx="301">
                  <c:v>#N/A</c:v>
                </c:pt>
                <c:pt idx="302">
                  <c:v>#N/A</c:v>
                </c:pt>
                <c:pt idx="303">
                  <c:v>#N/A</c:v>
                </c:pt>
                <c:pt idx="304">
                  <c:v>#N/A</c:v>
                </c:pt>
                <c:pt idx="305">
                  <c:v>#N/A</c:v>
                </c:pt>
                <c:pt idx="306">
                  <c:v>#N/A</c:v>
                </c:pt>
                <c:pt idx="307">
                  <c:v>#N/A</c:v>
                </c:pt>
                <c:pt idx="308">
                  <c:v>#N/A</c:v>
                </c:pt>
                <c:pt idx="309">
                  <c:v>#N/A</c:v>
                </c:pt>
                <c:pt idx="310">
                  <c:v>578.90609023425986</c:v>
                </c:pt>
                <c:pt idx="311">
                  <c:v>#N/A</c:v>
                </c:pt>
                <c:pt idx="312">
                  <c:v>#N/A</c:v>
                </c:pt>
                <c:pt idx="313">
                  <c:v>#N/A</c:v>
                </c:pt>
                <c:pt idx="314">
                  <c:v>#N/A</c:v>
                </c:pt>
                <c:pt idx="315">
                  <c:v>#N/A</c:v>
                </c:pt>
                <c:pt idx="316">
                  <c:v>#N/A</c:v>
                </c:pt>
                <c:pt idx="317">
                  <c:v>#N/A</c:v>
                </c:pt>
                <c:pt idx="318">
                  <c:v>#N/A</c:v>
                </c:pt>
                <c:pt idx="319">
                  <c:v>#N/A</c:v>
                </c:pt>
                <c:pt idx="320">
                  <c:v>592.85508047712153</c:v>
                </c:pt>
                <c:pt idx="321">
                  <c:v>#N/A</c:v>
                </c:pt>
                <c:pt idx="322">
                  <c:v>#N/A</c:v>
                </c:pt>
                <c:pt idx="323">
                  <c:v>#N/A</c:v>
                </c:pt>
                <c:pt idx="324">
                  <c:v>#N/A</c:v>
                </c:pt>
                <c:pt idx="325">
                  <c:v>#N/A</c:v>
                </c:pt>
                <c:pt idx="326">
                  <c:v>#N/A</c:v>
                </c:pt>
                <c:pt idx="327">
                  <c:v>#N/A</c:v>
                </c:pt>
                <c:pt idx="328">
                  <c:v>#N/A</c:v>
                </c:pt>
                <c:pt idx="329">
                  <c:v>#N/A</c:v>
                </c:pt>
                <c:pt idx="330">
                  <c:v>605.97463776597908</c:v>
                </c:pt>
                <c:pt idx="331">
                  <c:v>#N/A</c:v>
                </c:pt>
                <c:pt idx="332">
                  <c:v>#N/A</c:v>
                </c:pt>
                <c:pt idx="333">
                  <c:v>#N/A</c:v>
                </c:pt>
                <c:pt idx="334">
                  <c:v>#N/A</c:v>
                </c:pt>
                <c:pt idx="335">
                  <c:v>#N/A</c:v>
                </c:pt>
                <c:pt idx="336">
                  <c:v>#N/A</c:v>
                </c:pt>
                <c:pt idx="337">
                  <c:v>#N/A</c:v>
                </c:pt>
                <c:pt idx="338">
                  <c:v>#N/A</c:v>
                </c:pt>
                <c:pt idx="339">
                  <c:v>#N/A</c:v>
                </c:pt>
                <c:pt idx="340">
                  <c:v>618.272512972031</c:v>
                </c:pt>
                <c:pt idx="341">
                  <c:v>#N/A</c:v>
                </c:pt>
                <c:pt idx="342">
                  <c:v>#N/A</c:v>
                </c:pt>
                <c:pt idx="343">
                  <c:v>#N/A</c:v>
                </c:pt>
                <c:pt idx="344">
                  <c:v>#N/A</c:v>
                </c:pt>
                <c:pt idx="345">
                  <c:v>#N/A</c:v>
                </c:pt>
                <c:pt idx="346">
                  <c:v>#N/A</c:v>
                </c:pt>
                <c:pt idx="347">
                  <c:v>#N/A</c:v>
                </c:pt>
                <c:pt idx="348">
                  <c:v>#N/A</c:v>
                </c:pt>
                <c:pt idx="349">
                  <c:v>#N/A</c:v>
                </c:pt>
                <c:pt idx="350">
                  <c:v>629.76460294870503</c:v>
                </c:pt>
                <c:pt idx="351">
                  <c:v>#N/A</c:v>
                </c:pt>
                <c:pt idx="352">
                  <c:v>#N/A</c:v>
                </c:pt>
                <c:pt idx="353">
                  <c:v>#N/A</c:v>
                </c:pt>
                <c:pt idx="354">
                  <c:v>#N/A</c:v>
                </c:pt>
                <c:pt idx="355">
                  <c:v>#N/A</c:v>
                </c:pt>
                <c:pt idx="356">
                  <c:v>#N/A</c:v>
                </c:pt>
                <c:pt idx="357">
                  <c:v>#N/A</c:v>
                </c:pt>
                <c:pt idx="358">
                  <c:v>#N/A</c:v>
                </c:pt>
                <c:pt idx="359">
                  <c:v>#N/A</c:v>
                </c:pt>
                <c:pt idx="360">
                  <c:v>640.47347135034045</c:v>
                </c:pt>
                <c:pt idx="361">
                  <c:v>#N/A</c:v>
                </c:pt>
                <c:pt idx="362">
                  <c:v>#N/A</c:v>
                </c:pt>
                <c:pt idx="363">
                  <c:v>#N/A</c:v>
                </c:pt>
                <c:pt idx="364">
                  <c:v>#N/A</c:v>
                </c:pt>
                <c:pt idx="365">
                  <c:v>#N/A</c:v>
                </c:pt>
                <c:pt idx="366">
                  <c:v>#N/A</c:v>
                </c:pt>
                <c:pt idx="367">
                  <c:v>#N/A</c:v>
                </c:pt>
                <c:pt idx="368">
                  <c:v>#N/A</c:v>
                </c:pt>
                <c:pt idx="369">
                  <c:v>#N/A</c:v>
                </c:pt>
                <c:pt idx="370">
                  <c:v>650.42693291784565</c:v>
                </c:pt>
                <c:pt idx="371">
                  <c:v>#N/A</c:v>
                </c:pt>
                <c:pt idx="372">
                  <c:v>#N/A</c:v>
                </c:pt>
                <c:pt idx="373">
                  <c:v>#N/A</c:v>
                </c:pt>
                <c:pt idx="374">
                  <c:v>#N/A</c:v>
                </c:pt>
                <c:pt idx="375">
                  <c:v>#N/A</c:v>
                </c:pt>
                <c:pt idx="376">
                  <c:v>#N/A</c:v>
                </c:pt>
                <c:pt idx="377">
                  <c:v>#N/A</c:v>
                </c:pt>
                <c:pt idx="378">
                  <c:v>#N/A</c:v>
                </c:pt>
                <c:pt idx="379">
                  <c:v>#N/A</c:v>
                </c:pt>
                <c:pt idx="380">
                  <c:v>659.65674937098925</c:v>
                </c:pt>
                <c:pt idx="381">
                  <c:v>#N/A</c:v>
                </c:pt>
                <c:pt idx="382">
                  <c:v>#N/A</c:v>
                </c:pt>
                <c:pt idx="383">
                  <c:v>#N/A</c:v>
                </c:pt>
                <c:pt idx="384">
                  <c:v>#N/A</c:v>
                </c:pt>
                <c:pt idx="385">
                  <c:v>#N/A</c:v>
                </c:pt>
                <c:pt idx="386">
                  <c:v>#N/A</c:v>
                </c:pt>
                <c:pt idx="387">
                  <c:v>#N/A</c:v>
                </c:pt>
                <c:pt idx="388">
                  <c:v>#N/A</c:v>
                </c:pt>
                <c:pt idx="389">
                  <c:v>#N/A</c:v>
                </c:pt>
                <c:pt idx="390">
                  <c:v>668.19746580944491</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487.84771914632313</c:v>
                </c:pt>
                <c:pt idx="1">
                  <c:v>489.54749991237134</c:v>
                </c:pt>
                <c:pt idx="2">
                  <c:v>491.24421526644198</c:v>
                </c:pt>
                <c:pt idx="3">
                  <c:v>492.93787303695672</c:v>
                </c:pt>
                <c:pt idx="4">
                  <c:v>494.62848101626298</c:v>
                </c:pt>
                <c:pt idx="5">
                  <c:v>496.31604696085458</c:v>
                </c:pt>
                <c:pt idx="6">
                  <c:v>498.00057859159074</c:v>
                </c:pt>
                <c:pt idx="7">
                  <c:v>499.68208359391315</c:v>
                </c:pt>
                <c:pt idx="8">
                  <c:v>501.36056961806173</c:v>
                </c:pt>
                <c:pt idx="9">
                  <c:v>503.03604427928838</c:v>
                </c:pt>
                <c:pt idx="10">
                  <c:v>504.7085151580693</c:v>
                </c:pt>
                <c:pt idx="11">
                  <c:v>506.37798979090064</c:v>
                </c:pt>
                <c:pt idx="12">
                  <c:v>508.04447566131068</c:v>
                </c:pt>
                <c:pt idx="13">
                  <c:v>509.70798020991657</c:v>
                </c:pt>
                <c:pt idx="14">
                  <c:v>511.36851084425524</c:v>
                </c:pt>
                <c:pt idx="15">
                  <c:v>513.02607493897665</c:v>
                </c:pt>
                <c:pt idx="16">
                  <c:v>514.68067983603555</c:v>
                </c:pt>
                <c:pt idx="17">
                  <c:v>516.33233284488142</c:v>
                </c:pt>
                <c:pt idx="18">
                  <c:v>517.98104124264773</c:v>
                </c:pt>
                <c:pt idx="19">
                  <c:v>519.62681227433916</c:v>
                </c:pt>
                <c:pt idx="20">
                  <c:v>521.26965315301788</c:v>
                </c:pt>
                <c:pt idx="21">
                  <c:v>522.90957106469807</c:v>
                </c:pt>
                <c:pt idx="22">
                  <c:v>524.54657317313365</c:v>
                </c:pt>
                <c:pt idx="23">
                  <c:v>526.18066661508101</c:v>
                </c:pt>
                <c:pt idx="24">
                  <c:v>527.81185849566828</c:v>
                </c:pt>
                <c:pt idx="25">
                  <c:v>529.44015588858008</c:v>
                </c:pt>
                <c:pt idx="26">
                  <c:v>531.06556583624081</c:v>
                </c:pt>
                <c:pt idx="27">
                  <c:v>532.68809534999707</c:v>
                </c:pt>
                <c:pt idx="28">
                  <c:v>534.30775141029812</c:v>
                </c:pt>
                <c:pt idx="29">
                  <c:v>535.92454096687516</c:v>
                </c:pt>
                <c:pt idx="30">
                  <c:v>537.53847093891966</c:v>
                </c:pt>
                <c:pt idx="31">
                  <c:v>539.1495482152601</c:v>
                </c:pt>
                <c:pt idx="32">
                  <c:v>540.75777965453733</c:v>
                </c:pt>
                <c:pt idx="33">
                  <c:v>542.36317208537901</c:v>
                </c:pt>
                <c:pt idx="34">
                  <c:v>543.96573230657214</c:v>
                </c:pt>
                <c:pt idx="35">
                  <c:v>545.56546708723522</c:v>
                </c:pt>
                <c:pt idx="36">
                  <c:v>547.16238316698843</c:v>
                </c:pt>
                <c:pt idx="37">
                  <c:v>548.75648725612291</c:v>
                </c:pt>
                <c:pt idx="38">
                  <c:v>550.34778603576865</c:v>
                </c:pt>
                <c:pt idx="39">
                  <c:v>551.93628615806131</c:v>
                </c:pt>
                <c:pt idx="40">
                  <c:v>553.52199424630771</c:v>
                </c:pt>
                <c:pt idx="41">
                  <c:v>555.1049168951505</c:v>
                </c:pt>
                <c:pt idx="42">
                  <c:v>556.68506067073088</c:v>
                </c:pt>
                <c:pt idx="43">
                  <c:v>558.26243211085102</c:v>
                </c:pt>
                <c:pt idx="44">
                  <c:v>559.83703772513468</c:v>
                </c:pt>
                <c:pt idx="45">
                  <c:v>561.40888399518678</c:v>
                </c:pt>
                <c:pt idx="46">
                  <c:v>562.97797737475241</c:v>
                </c:pt>
                <c:pt idx="47">
                  <c:v>564.54432428987388</c:v>
                </c:pt>
                <c:pt idx="48">
                  <c:v>566.10793113904708</c:v>
                </c:pt>
                <c:pt idx="49">
                  <c:v>567.66880429337675</c:v>
                </c:pt>
                <c:pt idx="50">
                  <c:v>569.22695009673043</c:v>
                </c:pt>
                <c:pt idx="51">
                  <c:v>570.7823748658916</c:v>
                </c:pt>
                <c:pt idx="52">
                  <c:v>572.33508489071141</c:v>
                </c:pt>
                <c:pt idx="53">
                  <c:v>573.88508643425985</c:v>
                </c:pt>
                <c:pt idx="54">
                  <c:v>575.43238573297504</c:v>
                </c:pt>
                <c:pt idx="55">
                  <c:v>576.97698899681222</c:v>
                </c:pt>
                <c:pt idx="56">
                  <c:v>578.51890240939133</c:v>
                </c:pt>
                <c:pt idx="57">
                  <c:v>580.05813212814371</c:v>
                </c:pt>
                <c:pt idx="58">
                  <c:v>581.59468428445757</c:v>
                </c:pt>
                <c:pt idx="59">
                  <c:v>583.12856498382257</c:v>
                </c:pt>
                <c:pt idx="60">
                  <c:v>584.65978030597341</c:v>
                </c:pt>
                <c:pt idx="61">
                  <c:v>586.18833630503241</c:v>
                </c:pt>
                <c:pt idx="62">
                  <c:v>587.71423900965078</c:v>
                </c:pt>
                <c:pt idx="63">
                  <c:v>589.23749442314966</c:v>
                </c:pt>
                <c:pt idx="64">
                  <c:v>590.75810852365919</c:v>
                </c:pt>
                <c:pt idx="65">
                  <c:v>592.27608726425751</c:v>
                </c:pt>
                <c:pt idx="66">
                  <c:v>593.79143657310817</c:v>
                </c:pt>
                <c:pt idx="67">
                  <c:v>595.30416235359689</c:v>
                </c:pt>
                <c:pt idx="68">
                  <c:v>596.81427048446733</c:v>
                </c:pt>
                <c:pt idx="69">
                  <c:v>598.32176681995577</c:v>
                </c:pt>
                <c:pt idx="70">
                  <c:v>599.82665718992519</c:v>
                </c:pt>
                <c:pt idx="71">
                  <c:v>601.32894739999801</c:v>
                </c:pt>
                <c:pt idx="72">
                  <c:v>602.82864323168815</c:v>
                </c:pt>
                <c:pt idx="73">
                  <c:v>604.32575044253224</c:v>
                </c:pt>
                <c:pt idx="74">
                  <c:v>605.82027476621977</c:v>
                </c:pt>
                <c:pt idx="75">
                  <c:v>607.31222191272241</c:v>
                </c:pt>
                <c:pt idx="76">
                  <c:v>608.80159756842238</c:v>
                </c:pt>
                <c:pt idx="77">
                  <c:v>610.28840739624025</c:v>
                </c:pt>
                <c:pt idx="78">
                  <c:v>611.7726570357612</c:v>
                </c:pt>
                <c:pt idx="79">
                  <c:v>613.25435210336127</c:v>
                </c:pt>
                <c:pt idx="80">
                  <c:v>614.73349819233215</c:v>
                </c:pt>
                <c:pt idx="81">
                  <c:v>616.21010087300522</c:v>
                </c:pt>
                <c:pt idx="82">
                  <c:v>617.68416569287479</c:v>
                </c:pt>
                <c:pt idx="83">
                  <c:v>619.15569817672076</c:v>
                </c:pt>
                <c:pt idx="84">
                  <c:v>620.62470382672996</c:v>
                </c:pt>
                <c:pt idx="85">
                  <c:v>622.09118812261715</c:v>
                </c:pt>
                <c:pt idx="86">
                  <c:v>623.55515652174472</c:v>
                </c:pt>
                <c:pt idx="87">
                  <c:v>625.01661445924208</c:v>
                </c:pt>
                <c:pt idx="88">
                  <c:v>626.47556734812383</c:v>
                </c:pt>
                <c:pt idx="89">
                  <c:v>627.93202057940744</c:v>
                </c:pt>
                <c:pt idx="90">
                  <c:v>629.38597952222983</c:v>
                </c:pt>
                <c:pt idx="91">
                  <c:v>630.83744952396364</c:v>
                </c:pt>
                <c:pt idx="92">
                  <c:v>632.2864359103321</c:v>
                </c:pt>
                <c:pt idx="93">
                  <c:v>633.73294398552378</c:v>
                </c:pt>
                <c:pt idx="94">
                  <c:v>635.17697903230578</c:v>
                </c:pt>
                <c:pt idx="95">
                  <c:v>636.61854631213714</c:v>
                </c:pt>
                <c:pt idx="96">
                  <c:v>638.05765106528065</c:v>
                </c:pt>
                <c:pt idx="97">
                  <c:v>639.4942985109144</c:v>
                </c:pt>
                <c:pt idx="98">
                  <c:v>640.92849384724241</c:v>
                </c:pt>
                <c:pt idx="99">
                  <c:v>642.3602422516044</c:v>
                </c:pt>
                <c:pt idx="100">
                  <c:v>643.78954888058536</c:v>
                </c:pt>
                <c:pt idx="101">
                  <c:v>657.94871532799118</c:v>
                </c:pt>
                <c:pt idx="102">
                  <c:v>671.86700405861131</c:v>
                </c:pt>
                <c:pt idx="103">
                  <c:v>685.54937555243544</c:v>
                </c:pt>
                <c:pt idx="104">
                  <c:v>699.0005965053731</c:v>
                </c:pt>
                <c:pt idx="105">
                  <c:v>712.22524958382871</c:v>
                </c:pt>
                <c:pt idx="106">
                  <c:v>725.22774256274602</c:v>
                </c:pt>
                <c:pt idx="107">
                  <c:v>738.01231689342058</c:v>
                </c:pt>
                <c:pt idx="108">
                  <c:v>750.58305574335475</c:v>
                </c:pt>
                <c:pt idx="109">
                  <c:v>762.94389154680221</c:v>
                </c:pt>
                <c:pt idx="110">
                  <c:v>775.0986131013741</c:v>
                </c:pt>
                <c:pt idx="111">
                  <c:v>787.05087224311683</c:v>
                </c:pt>
                <c:pt idx="112">
                  <c:v>798.80419012979246</c:v>
                </c:pt>
                <c:pt idx="113">
                  <c:v>810.36196315966163</c:v>
                </c:pt>
                <c:pt idx="114">
                  <c:v>821.72746855086632</c:v>
                </c:pt>
                <c:pt idx="115">
                  <c:v>832.90386960450553</c:v>
                </c:pt>
                <c:pt idx="116">
                  <c:v>843.89422067267617</c:v>
                </c:pt>
                <c:pt idx="117">
                  <c:v>854.70147185109124</c:v>
                </c:pt>
                <c:pt idx="118">
                  <c:v>865.32847341437673</c:v>
                </c:pt>
                <c:pt idx="119">
                  <c:v>875.77798001076678</c:v>
                </c:pt>
                <c:pt idx="120">
                  <c:v>886.05265463165722</c:v>
                </c:pt>
                <c:pt idx="121">
                  <c:v>896.15507237032307</c:v>
                </c:pt>
                <c:pt idx="122">
                  <c:v>906.08772398305143</c:v>
                </c:pt>
                <c:pt idx="123">
                  <c:v>915.85301926497209</c:v>
                </c:pt>
                <c:pt idx="124">
                  <c:v>925.45329025198259</c:v>
                </c:pt>
                <c:pt idx="125">
                  <c:v>934.89079425934881</c:v>
                </c:pt>
                <c:pt idx="126">
                  <c:v>944.16771676681401</c:v>
                </c:pt>
                <c:pt idx="127">
                  <c:v>953.2861741593606</c:v>
                </c:pt>
                <c:pt idx="128">
                  <c:v>962.2482163321356</c:v>
                </c:pt>
                <c:pt idx="129">
                  <c:v>971.05582916746494</c:v>
                </c:pt>
                <c:pt idx="130">
                  <c:v>979.71093689134671</c:v>
                </c:pt>
                <c:pt idx="131">
                  <c:v>988.21540431631229</c:v>
                </c:pt>
                <c:pt idx="132">
                  <c:v>996.57103897708896</c:v>
                </c:pt>
                <c:pt idx="133">
                  <c:v>1004.7795931650708</c:v>
                </c:pt>
                <c:pt idx="134">
                  <c:v>1012.8427658672133</c:v>
                </c:pt>
                <c:pt idx="135">
                  <c:v>1020.7622046146042</c:v>
                </c:pt>
                <c:pt idx="136">
                  <c:v>1028.5395072456247</c:v>
                </c:pt>
                <c:pt idx="137">
                  <c:v>1036.1762235883048</c:v>
                </c:pt>
                <c:pt idx="138">
                  <c:v>1043.6738570661876</c:v>
                </c:pt>
                <c:pt idx="139">
                  <c:v>1051.0338662317449</c:v>
                </c:pt>
                <c:pt idx="140">
                  <c:v>1058.2576662311437</c:v>
                </c:pt>
                <c:pt idx="141">
                  <c:v>1065.346630203923</c:v>
                </c:pt>
                <c:pt idx="142">
                  <c:v>1072.3020906209308</c:v>
                </c:pt>
                <c:pt idx="143">
                  <c:v>1079.1253405636689</c:v>
                </c:pt>
                <c:pt idx="144">
                  <c:v>1085.8176349480054</c:v>
                </c:pt>
                <c:pt idx="145">
                  <c:v>1092.3801916950399</c:v>
                </c:pt>
                <c:pt idx="146">
                  <c:v>1098.8141928517475</c:v>
                </c:pt>
                <c:pt idx="147">
                  <c:v>1105.1207856638746</c:v>
                </c:pt>
                <c:pt idx="148">
                  <c:v>1111.3010836034182</c:v>
                </c:pt>
                <c:pt idx="149">
                  <c:v>1117.3561673528898</c:v>
                </c:pt>
                <c:pt idx="150">
                  <c:v>1123.2870857484438</c:v>
                </c:pt>
                <c:pt idx="151">
                  <c:v>1129.0948566838345</c:v>
                </c:pt>
                <c:pt idx="152">
                  <c:v>1134.7804679770584</c:v>
                </c:pt>
                <c:pt idx="153">
                  <c:v>1140.3448782014441</c:v>
                </c:pt>
                <c:pt idx="154">
                  <c:v>1145.7890174828528</c:v>
                </c:pt>
                <c:pt idx="155">
                  <c:v>1151.1137882645739</c:v>
                </c:pt>
                <c:pt idx="156">
                  <c:v>1156.3200660414132</c:v>
                </c:pt>
                <c:pt idx="157">
                  <c:v>1161.4087000644024</c:v>
                </c:pt>
                <c:pt idx="158">
                  <c:v>1166.3805140174893</c:v>
                </c:pt>
                <c:pt idx="159">
                  <c:v>1171.2363066674991</c:v>
                </c:pt>
                <c:pt idx="160">
                  <c:v>1175.9768524886076</c:v>
                </c:pt>
                <c:pt idx="161">
                  <c:v>1180.6029022625078</c:v>
                </c:pt>
                <c:pt idx="162">
                  <c:v>1185.1151836554016</c:v>
                </c:pt>
                <c:pt idx="163">
                  <c:v>1189.5144017729108</c:v>
                </c:pt>
                <c:pt idx="164">
                  <c:v>1193.8012396939553</c:v>
                </c:pt>
                <c:pt idx="165">
                  <c:v>1197.976358984615</c:v>
                </c:pt>
                <c:pt idx="166">
                  <c:v>1202.0404001929639</c:v>
                </c:pt>
                <c:pt idx="167">
                  <c:v>1205.9939833258341</c:v>
                </c:pt>
                <c:pt idx="168">
                  <c:v>1209.8377083084536</c:v>
                </c:pt>
                <c:pt idx="169">
                  <c:v>1213.5721554278839</c:v>
                </c:pt>
                <c:pt idx="170">
                  <c:v>1217.1978857611732</c:v>
                </c:pt>
                <c:pt idx="171">
                  <c:v>1220.7154415891405</c:v>
                </c:pt>
                <c:pt idx="172">
                  <c:v>1224.1253467967069</c:v>
                </c:pt>
                <c:pt idx="173">
                  <c:v>1227.4281072607021</c:v>
                </c:pt>
                <c:pt idx="174">
                  <c:v>1230.624211226087</c:v>
                </c:pt>
                <c:pt idx="175">
                  <c:v>1233.7141296715674</c:v>
                </c:pt>
                <c:pt idx="176">
                  <c:v>1236.6983166655994</c:v>
                </c:pt>
                <c:pt idx="177">
                  <c:v>1239.5772097138356</c:v>
                </c:pt>
                <c:pt idx="178">
                  <c:v>1242.3512300991213</c:v>
                </c:pt>
                <c:pt idx="179">
                  <c:v>1245.0207832152057</c:v>
                </c:pt>
                <c:pt idx="180">
                  <c:v>1247.5862588954283</c:v>
                </c:pt>
                <c:pt idx="181">
                  <c:v>1250.0480317377217</c:v>
                </c:pt>
                <c:pt idx="182">
                  <c:v>1252.4064614273927</c:v>
                </c:pt>
                <c:pt idx="183">
                  <c:v>1254.6618930592631</c:v>
                </c:pt>
                <c:pt idx="184">
                  <c:v>1256.8146574608986</c:v>
                </c:pt>
                <c:pt idx="185">
                  <c:v>1258.865071518811</c:v>
                </c:pt>
                <c:pt idx="186">
                  <c:v>1260.8134385096978</c:v>
                </c:pt>
                <c:pt idx="187">
                  <c:v>1262.6600484389724</c:v>
                </c:pt>
                <c:pt idx="188">
                  <c:v>1264.4051783890393</c:v>
                </c:pt>
                <c:pt idx="189">
                  <c:v>1266.0490928799818</c:v>
                </c:pt>
                <c:pt idx="190">
                  <c:v>1267.5920442455317</c:v>
                </c:pt>
                <c:pt idx="191">
                  <c:v>1269.034273027391</c:v>
                </c:pt>
                <c:pt idx="192">
                  <c:v>1270.3760083911432</c:v>
                </c:pt>
                <c:pt idx="193">
                  <c:v>1271.617468567121</c:v>
                </c:pt>
                <c:pt idx="194">
                  <c:v>1272.7588613196524</c:v>
                </c:pt>
                <c:pt idx="195">
                  <c:v>1273.8003844480759</c:v>
                </c:pt>
                <c:pt idx="196">
                  <c:v>1274.7422263227554</c:v>
                </c:pt>
                <c:pt idx="197">
                  <c:v>1275.5845664590117</c:v>
                </c:pt>
                <c:pt idx="198">
                  <c:v>1276.3275761313846</c:v>
                </c:pt>
                <c:pt idx="199">
                  <c:v>1276.9714190299326</c:v>
                </c:pt>
                <c:pt idx="200">
                  <c:v>1277.5162519593375</c:v>
                </c:pt>
                <c:pt idx="201">
                  <c:v>1277.962225580425</c:v>
                </c:pt>
                <c:pt idx="202">
                  <c:v>1278.3094851923549</c:v>
                </c:pt>
                <c:pt idx="203">
                  <c:v>1278.5581715522369</c:v>
                </c:pt>
                <c:pt idx="204">
                  <c:v>1278.7084217273461</c:v>
                </c:pt>
                <c:pt idx="205">
                  <c:v>1278.7603699735841</c:v>
                </c:pt>
                <c:pt idx="206">
                  <c:v>1278.7141486324208</c:v>
                </c:pt>
                <c:pt idx="207">
                  <c:v>1278.5698890374308</c:v>
                </c:pt>
                <c:pt idx="208">
                  <c:v>1278.3277224207634</c:v>
                </c:pt>
                <c:pt idx="209">
                  <c:v>1277.9877808095591</c:v>
                </c:pt>
                <c:pt idx="210">
                  <c:v>1277.5501979024734</c:v>
                </c:pt>
                <c:pt idx="211">
                  <c:v>1277.0151099170664</c:v>
                </c:pt>
                <c:pt idx="212">
                  <c:v>1276.382656399828</c:v>
                </c:pt>
                <c:pt idx="213">
                  <c:v>1275.6529809919193</c:v>
                </c:pt>
                <c:pt idx="214">
                  <c:v>1274.8262321452212</c:v>
                </c:pt>
                <c:pt idx="215">
                  <c:v>1273.9025637848597</c:v>
                </c:pt>
                <c:pt idx="216">
                  <c:v>1272.8821359159369</c:v>
                </c:pt>
                <c:pt idx="217">
                  <c:v>1271.7651151736172</c:v>
                </c:pt>
                <c:pt idx="218">
                  <c:v>1270.551675316965</c:v>
                </c:pt>
                <c:pt idx="219">
                  <c:v>1269.2419976679562</c:v>
                </c:pt>
                <c:pt idx="220">
                  <c:v>1267.8362714978782</c:v>
                </c:pt>
                <c:pt idx="221">
                  <c:v>1266.3346943638992</c:v>
                </c:pt>
                <c:pt idx="222">
                  <c:v>1264.7374723989662</c:v>
                </c:pt>
                <c:pt idx="223">
                  <c:v>1263.0448205583823</c:v>
                </c:pt>
                <c:pt idx="224">
                  <c:v>1261.2569628264775</c:v>
                </c:pt>
                <c:pt idx="225">
                  <c:v>1259.3741323867403</c:v>
                </c:pt>
                <c:pt idx="226">
                  <c:v>1257.3965717586509</c:v>
                </c:pt>
                <c:pt idx="227">
                  <c:v>1255.3245329042825</c:v>
                </c:pt>
                <c:pt idx="228">
                  <c:v>1253.1582773075249</c:v>
                </c:pt>
                <c:pt idx="229">
                  <c:v>1250.8980760285604</c:v>
                </c:pt>
                <c:pt idx="230">
                  <c:v>1248.5442097359914</c:v>
                </c:pt>
                <c:pt idx="231">
                  <c:v>1246.0969687187971</c:v>
                </c:pt>
                <c:pt idx="232">
                  <c:v>1243.5566528800744</c:v>
                </c:pt>
                <c:pt idx="233">
                  <c:v>1240.9235717143245</c:v>
                </c:pt>
                <c:pt idx="234">
                  <c:v>1238.1980442698605</c:v>
                </c:pt>
                <c:pt idx="235">
                  <c:v>1235.3803990977381</c:v>
                </c:pt>
                <c:pt idx="236">
                  <c:v>1232.4709741884647</c:v>
                </c:pt>
                <c:pt idx="237">
                  <c:v>1229.4701168976078</c:v>
                </c:pt>
                <c:pt idx="238">
                  <c:v>1226.3781838612988</c:v>
                </c:pt>
                <c:pt idx="239">
                  <c:v>1223.1955409025245</c:v>
                </c:pt>
                <c:pt idx="240">
                  <c:v>1219.9225629290072</c:v>
                </c:pt>
                <c:pt idx="241">
                  <c:v>1216.5596338233881</c:v>
                </c:pt>
                <c:pt idx="242">
                  <c:v>1213.1071463263595</c:v>
                </c:pt>
                <c:pt idx="243">
                  <c:v>1209.5655019133262</c:v>
                </c:pt>
                <c:pt idx="244">
                  <c:v>1205.9351106651243</c:v>
                </c:pt>
                <c:pt idx="245">
                  <c:v>1202.2163911332755</c:v>
                </c:pt>
                <c:pt idx="246">
                  <c:v>1198.409770200213</c:v>
                </c:pt>
                <c:pt idx="247">
                  <c:v>1194.5156829348782</c:v>
                </c:pt>
                <c:pt idx="248">
                  <c:v>1190.5345724440592</c:v>
                </c:pt>
                <c:pt idx="249">
                  <c:v>1186.4668897198069</c:v>
                </c:pt>
                <c:pt idx="250">
                  <c:v>1182.3130934832463</c:v>
                </c:pt>
                <c:pt idx="251">
                  <c:v>1178.0736500250771</c:v>
                </c:pt>
                <c:pt idx="252">
                  <c:v>1173.7490330430362</c:v>
                </c:pt>
                <c:pt idx="253">
                  <c:v>1169.3397234765819</c:v>
                </c:pt>
                <c:pt idx="254">
                  <c:v>1164.8462093390424</c:v>
                </c:pt>
                <c:pt idx="255">
                  <c:v>1160.2689855474571</c:v>
                </c:pt>
                <c:pt idx="256">
                  <c:v>1155.6085537503316</c:v>
                </c:pt>
                <c:pt idx="257">
                  <c:v>1150.8654221535116</c:v>
                </c:pt>
                <c:pt idx="258">
                  <c:v>1146.0401053443752</c:v>
                </c:pt>
                <c:pt idx="259">
                  <c:v>1141.1331241145328</c:v>
                </c:pt>
                <c:pt idx="260">
                  <c:v>1136.1450052812165</c:v>
                </c:pt>
                <c:pt idx="261">
                  <c:v>1131.0762815075348</c:v>
                </c:pt>
                <c:pt idx="262">
                  <c:v>1125.9274911217594</c:v>
                </c:pt>
                <c:pt idx="263">
                  <c:v>1120.6991779358075</c:v>
                </c:pt>
                <c:pt idx="264">
                  <c:v>1115.3918910630759</c:v>
                </c:pt>
                <c:pt idx="265">
                  <c:v>1110.006184735779</c:v>
                </c:pt>
                <c:pt idx="266">
                  <c:v>1104.5426181219357</c:v>
                </c:pt>
                <c:pt idx="267">
                  <c:v>1099.0017551421492</c:v>
                </c:pt>
                <c:pt idx="268">
                  <c:v>1093.384164286316</c:v>
                </c:pt>
                <c:pt idx="269">
                  <c:v>1087.6904184303962</c:v>
                </c:pt>
                <c:pt idx="270">
                  <c:v>1081.9210946533767</c:v>
                </c:pt>
                <c:pt idx="271">
                  <c:v>1076.07677405455</c:v>
                </c:pt>
                <c:pt idx="272">
                  <c:v>1070.1580415712317</c:v>
                </c:pt>
                <c:pt idx="273">
                  <c:v>1064.1654857970332</c:v>
                </c:pt>
                <c:pt idx="274">
                  <c:v>1058.0996988008023</c:v>
                </c:pt>
                <c:pt idx="275">
                  <c:v>1051.9612759463462</c:v>
                </c:pt>
                <c:pt idx="276">
                  <c:v>1045.7508157130374</c:v>
                </c:pt>
                <c:pt idx="277">
                  <c:v>1039.4689195174112</c:v>
                </c:pt>
                <c:pt idx="278">
                  <c:v>1033.1161915358521</c:v>
                </c:pt>
                <c:pt idx="279">
                  <c:v>1026.6932385284649</c:v>
                </c:pt>
                <c:pt idx="280">
                  <c:v>1020.2006696642253</c:v>
                </c:pt>
                <c:pt idx="281">
                  <c:v>1013.6390963474981</c:v>
                </c:pt>
                <c:pt idx="282">
                  <c:v>1007.0091320460108</c:v>
                </c:pt>
                <c:pt idx="283">
                  <c:v>1000.3113921203641</c:v>
                </c:pt>
                <c:pt idx="284">
                  <c:v>993.54649365516059</c:v>
                </c:pt>
                <c:pt idx="285">
                  <c:v>986.71505529182718</c:v>
                </c:pt>
                <c:pt idx="286">
                  <c:v>979.81769706320529</c:v>
                </c:pt>
                <c:pt idx="287">
                  <c:v>972.85504022997827</c:v>
                </c:pt>
                <c:pt idx="288">
                  <c:v>965.82770711900434</c:v>
                </c:pt>
                <c:pt idx="289">
                  <c:v>958.73632096361735</c:v>
                </c:pt>
                <c:pt idx="290">
                  <c:v>951.58150574595743</c:v>
                </c:pt>
                <c:pt idx="291">
                  <c:v>944.36388604138847</c:v>
                </c:pt>
                <c:pt idx="292">
                  <c:v>937.08408686505754</c:v>
                </c:pt>
                <c:pt idx="293">
                  <c:v>929.7427335206479</c:v>
                </c:pt>
                <c:pt idx="294">
                  <c:v>922.34045145137338</c:v>
                </c:pt>
                <c:pt idx="295">
                  <c:v>914.87786609326122</c:v>
                </c:pt>
                <c:pt idx="296">
                  <c:v>907.35560273076499</c:v>
                </c:pt>
                <c:pt idx="297">
                  <c:v>899.77428635474814</c:v>
                </c:pt>
                <c:pt idx="298">
                  <c:v>892.13454152287466</c:v>
                </c:pt>
                <c:pt idx="299">
                  <c:v>884.43699222244197</c:v>
                </c:pt>
                <c:pt idx="300">
                  <c:v>876.68226173568655</c:v>
                </c:pt>
                <c:pt idx="301">
                  <c:v>868.87097250759155</c:v>
                </c:pt>
                <c:pt idx="302">
                  <c:v>861.00374601622309</c:v>
                </c:pt>
                <c:pt idx="303">
                  <c:v>853.08120264561728</c:v>
                </c:pt>
                <c:pt idx="304">
                  <c:v>845.10396156124045</c:v>
                </c:pt>
                <c:pt idx="305">
                  <c:v>837.07264058804014</c:v>
                </c:pt>
                <c:pt idx="306">
                  <c:v>828.9878560911028</c:v>
                </c:pt>
                <c:pt idx="307">
                  <c:v>820.85022285893217</c:v>
                </c:pt>
                <c:pt idx="308">
                  <c:v>812.66035398935878</c:v>
                </c:pt>
                <c:pt idx="309">
                  <c:v>804.41886077809068</c:v>
                </c:pt>
                <c:pt idx="310">
                  <c:v>796.12635260991055</c:v>
                </c:pt>
                <c:pt idx="311">
                  <c:v>787.78343685252446</c:v>
                </c:pt>
                <c:pt idx="312">
                  <c:v>779.39071875306479</c:v>
                </c:pt>
                <c:pt idx="313">
                  <c:v>770.94880133724666</c:v>
                </c:pt>
                <c:pt idx="314">
                  <c:v>762.45828531117672</c:v>
                </c:pt>
                <c:pt idx="315">
                  <c:v>753.91976896581082</c:v>
                </c:pt>
                <c:pt idx="316">
                  <c:v>745.33384808405401</c:v>
                </c:pt>
                <c:pt idx="317">
                  <c:v>736.70111585049585</c:v>
                </c:pt>
                <c:pt idx="318">
                  <c:v>728.02216276377249</c:v>
                </c:pt>
                <c:pt idx="319">
                  <c:v>719.29757655154287</c:v>
                </c:pt>
                <c:pt idx="320">
                  <c:v>710.52794208806836</c:v>
                </c:pt>
                <c:pt idx="321">
                  <c:v>701.71384131438015</c:v>
                </c:pt>
                <c:pt idx="322">
                  <c:v>692.85585316101935</c:v>
                </c:pt>
                <c:pt idx="323">
                  <c:v>683.95455347333257</c:v>
                </c:pt>
                <c:pt idx="324">
                  <c:v>675.0105149393039</c:v>
                </c:pt>
                <c:pt idx="325">
                  <c:v>666.02430701990409</c:v>
                </c:pt>
                <c:pt idx="326">
                  <c:v>656.99649588193495</c:v>
                </c:pt>
                <c:pt idx="327">
                  <c:v>647.92764433334685</c:v>
                </c:pt>
                <c:pt idx="328">
                  <c:v>638.81831176100548</c:v>
                </c:pt>
                <c:pt idx="329">
                  <c:v>629.66905407088325</c:v>
                </c:pt>
                <c:pt idx="330">
                  <c:v>620.48042363064985</c:v>
                </c:pt>
                <c:pt idx="331">
                  <c:v>611.25296921463382</c:v>
                </c:pt>
                <c:pt idx="332">
                  <c:v>601.98723595112904</c:v>
                </c:pt>
                <c:pt idx="333">
                  <c:v>592.68376527201644</c:v>
                </c:pt>
                <c:pt idx="334">
                  <c:v>583.34309486467157</c:v>
                </c:pt>
                <c:pt idx="335">
                  <c:v>573.96575862612804</c:v>
                </c:pt>
                <c:pt idx="336">
                  <c:v>564.55228661946524</c:v>
                </c:pt>
                <c:pt idx="337">
                  <c:v>555.1032050323895</c:v>
                </c:pt>
                <c:pt idx="338">
                  <c:v>545.61903613797551</c:v>
                </c:pt>
                <c:pt idx="339">
                  <c:v>536.10029825753566</c:v>
                </c:pt>
                <c:pt idx="340">
                  <c:v>526.54750572558328</c:v>
                </c:pt>
                <c:pt idx="341">
                  <c:v>516.96116885685694</c:v>
                </c:pt>
                <c:pt idx="342">
                  <c:v>507.34179391536998</c:v>
                </c:pt>
                <c:pt idx="343">
                  <c:v>497.68988308545158</c:v>
                </c:pt>
                <c:pt idx="344">
                  <c:v>488.00593444474396</c:v>
                </c:pt>
                <c:pt idx="345">
                  <c:v>478.29044193912023</c:v>
                </c:pt>
                <c:pt idx="346">
                  <c:v>468.54389535948712</c:v>
                </c:pt>
                <c:pt idx="347">
                  <c:v>458.76678032043685</c:v>
                </c:pt>
                <c:pt idx="348">
                  <c:v>448.95957824071201</c:v>
                </c:pt>
                <c:pt idx="349">
                  <c:v>439.12276632544695</c:v>
                </c:pt>
                <c:pt idx="350">
                  <c:v>429.25681755014978</c:v>
                </c:pt>
                <c:pt idx="351">
                  <c:v>419.36220064638786</c:v>
                </c:pt>
                <c:pt idx="352">
                  <c:v>409.43938008914108</c:v>
                </c:pt>
                <c:pt idx="353">
                  <c:v>399.48881608578557</c:v>
                </c:pt>
                <c:pt idx="354">
                  <c:v>389.51096456667199</c:v>
                </c:pt>
                <c:pt idx="355">
                  <c:v>379.50627717726161</c:v>
                </c:pt>
                <c:pt idx="356">
                  <c:v>369.47520127178404</c:v>
                </c:pt>
                <c:pt idx="357">
                  <c:v>359.41817990838001</c:v>
                </c:pt>
                <c:pt idx="358">
                  <c:v>349.33565184569341</c:v>
                </c:pt>
                <c:pt idx="359">
                  <c:v>339.22805154087638</c:v>
                </c:pt>
                <c:pt idx="360">
                  <c:v>329.09580914897185</c:v>
                </c:pt>
                <c:pt idx="361">
                  <c:v>318.93935052363753</c:v>
                </c:pt>
                <c:pt idx="362">
                  <c:v>308.75909721917668</c:v>
                </c:pt>
                <c:pt idx="363">
                  <c:v>298.55546649383984</c:v>
                </c:pt>
                <c:pt idx="364">
                  <c:v>288.32887131436314</c:v>
                </c:pt>
                <c:pt idx="365">
                  <c:v>278.07972036170821</c:v>
                </c:pt>
                <c:pt idx="366">
                  <c:v>267.80841803797023</c:v>
                </c:pt>
                <c:pt idx="367">
                  <c:v>257.51536447441896</c:v>
                </c:pt>
                <c:pt idx="368">
                  <c:v>247.20095554064045</c:v>
                </c:pt>
                <c:pt idx="369">
                  <c:v>236.86558285474538</c:v>
                </c:pt>
                <c:pt idx="370">
                  <c:v>226.50963379461135</c:v>
                </c:pt>
                <c:pt idx="371">
                  <c:v>216.13349151012676</c:v>
                </c:pt>
                <c:pt idx="372">
                  <c:v>205.73753493640416</c:v>
                </c:pt>
                <c:pt idx="373">
                  <c:v>195.32213880793125</c:v>
                </c:pt>
                <c:pt idx="374">
                  <c:v>184.88767367362851</c:v>
                </c:pt>
                <c:pt idx="375">
                  <c:v>174.43450591278236</c:v>
                </c:pt>
                <c:pt idx="376">
                  <c:v>163.96299775182365</c:v>
                </c:pt>
                <c:pt idx="377">
                  <c:v>153.4735072819214</c:v>
                </c:pt>
                <c:pt idx="378">
                  <c:v>142.96638847736241</c:v>
                </c:pt>
                <c:pt idx="379">
                  <c:v>132.44199121468756</c:v>
                </c:pt>
                <c:pt idx="380">
                  <c:v>121.90066129255629</c:v>
                </c:pt>
                <c:pt idx="381">
                  <c:v>111.34274045231113</c:v>
                </c:pt>
                <c:pt idx="382">
                  <c:v>100.76856639921469</c:v>
                </c:pt>
                <c:pt idx="383">
                  <c:v>90.178472824331863</c:v>
                </c:pt>
                <c:pt idx="384">
                  <c:v>79.572789427030656</c:v>
                </c:pt>
                <c:pt idx="385">
                  <c:v>68.951841938075347</c:v>
                </c:pt>
                <c:pt idx="386">
                  <c:v>58.315952143286395</c:v>
                </c:pt>
                <c:pt idx="387">
                  <c:v>47.665437907741776</c:v>
                </c:pt>
                <c:pt idx="388">
                  <c:v>37.000613200495081</c:v>
                </c:pt>
                <c:pt idx="389">
                  <c:v>26.321788119786113</c:v>
                </c:pt>
                <c:pt idx="390">
                  <c:v>15.629268918720232</c:v>
                </c:pt>
                <c:pt idx="391">
                  <c:v>4.9233580313932226</c:v>
                </c:pt>
                <c:pt idx="392">
                  <c:v>-5.7956459005611052</c:v>
                </c:pt>
                <c:pt idx="393">
                  <c:v>-5.8063713831531842</c:v>
                </c:pt>
                <c:pt idx="394">
                  <c:v>-5.8170968783967876</c:v>
                </c:pt>
                <c:pt idx="395">
                  <c:v>-5.8278223862916265</c:v>
                </c:pt>
                <c:pt idx="396">
                  <c:v>-5.8385479068374115</c:v>
                </c:pt>
                <c:pt idx="397">
                  <c:v>-5.849273440033854</c:v>
                </c:pt>
                <c:pt idx="398">
                  <c:v>-5.8599989858806651</c:v>
                </c:pt>
                <c:pt idx="399">
                  <c:v>-5.8707245443775564</c:v>
                </c:pt>
                <c:pt idx="400">
                  <c:v>-5.8814501155242391</c:v>
                </c:pt>
                <c:pt idx="401">
                  <c:v>-5.8921756993204237</c:v>
                </c:pt>
                <c:pt idx="402">
                  <c:v>-5.9029012957658216</c:v>
                </c:pt>
                <c:pt idx="403">
                  <c:v>-5.9136269048601449</c:v>
                </c:pt>
                <c:pt idx="404">
                  <c:v>-5.9243525266031041</c:v>
                </c:pt>
                <c:pt idx="405">
                  <c:v>-5.9350781609944097</c:v>
                </c:pt>
                <c:pt idx="406">
                  <c:v>-5.9458038080337738</c:v>
                </c:pt>
                <c:pt idx="407">
                  <c:v>-5.956529467720908</c:v>
                </c:pt>
                <c:pt idx="408">
                  <c:v>-5.9672551400555225</c:v>
                </c:pt>
                <c:pt idx="409">
                  <c:v>-5.9779808250373296</c:v>
                </c:pt>
                <c:pt idx="410">
                  <c:v>-5.9887065226660399</c:v>
                </c:pt>
                <c:pt idx="411">
                  <c:v>-5.9994322329413645</c:v>
                </c:pt>
                <c:pt idx="412">
                  <c:v>-6.0101579558630149</c:v>
                </c:pt>
                <c:pt idx="413">
                  <c:v>-6.0208836914307025</c:v>
                </c:pt>
                <c:pt idx="414">
                  <c:v>-6.0316094396441375</c:v>
                </c:pt>
                <c:pt idx="415">
                  <c:v>-6.0423352005030324</c:v>
                </c:pt>
                <c:pt idx="416">
                  <c:v>-6.0530609740070975</c:v>
                </c:pt>
                <c:pt idx="417">
                  <c:v>-6.0637867601560451</c:v>
                </c:pt>
                <c:pt idx="418">
                  <c:v>-6.0745125589495856</c:v>
                </c:pt>
                <c:pt idx="419">
                  <c:v>-6.0852383703874304</c:v>
                </c:pt>
                <c:pt idx="420">
                  <c:v>-6.0959641944692917</c:v>
                </c:pt>
                <c:pt idx="421">
                  <c:v>-6.10669003119488</c:v>
                </c:pt>
                <c:pt idx="422">
                  <c:v>-6.1174158805639065</c:v>
                </c:pt>
                <c:pt idx="423">
                  <c:v>-6.1281417425760827</c:v>
                </c:pt>
                <c:pt idx="424">
                  <c:v>-6.138867617231119</c:v>
                </c:pt>
                <c:pt idx="425">
                  <c:v>-6.1495935045287275</c:v>
                </c:pt>
                <c:pt idx="426">
                  <c:v>-6.1603194044686198</c:v>
                </c:pt>
                <c:pt idx="427">
                  <c:v>-6.1710453170505071</c:v>
                </c:pt>
                <c:pt idx="428">
                  <c:v>-6.1817712422740998</c:v>
                </c:pt>
                <c:pt idx="429">
                  <c:v>-6.1924971801391102</c:v>
                </c:pt>
                <c:pt idx="430">
                  <c:v>-6.2032231306452488</c:v>
                </c:pt>
                <c:pt idx="431">
                  <c:v>-6.2139490937922277</c:v>
                </c:pt>
                <c:pt idx="432">
                  <c:v>-6.2246750695797575</c:v>
                </c:pt>
                <c:pt idx="433">
                  <c:v>-6.2354010580075503</c:v>
                </c:pt>
                <c:pt idx="434">
                  <c:v>-6.2461270590753166</c:v>
                </c:pt>
                <c:pt idx="435">
                  <c:v>-6.2568530727827687</c:v>
                </c:pt>
                <c:pt idx="436">
                  <c:v>-6.267579099129617</c:v>
                </c:pt>
                <c:pt idx="437">
                  <c:v>-6.2783051381155728</c:v>
                </c:pt>
                <c:pt idx="438">
                  <c:v>-6.2890311897403484</c:v>
                </c:pt>
                <c:pt idx="439">
                  <c:v>-6.2997572540036542</c:v>
                </c:pt>
                <c:pt idx="440">
                  <c:v>-6.3104833309052015</c:v>
                </c:pt>
                <c:pt idx="441">
                  <c:v>-6.3212094204447027</c:v>
                </c:pt>
                <c:pt idx="442">
                  <c:v>-6.3319355226218681</c:v>
                </c:pt>
                <c:pt idx="443">
                  <c:v>-6.3426616374364091</c:v>
                </c:pt>
                <c:pt idx="444">
                  <c:v>-6.3533877648880379</c:v>
                </c:pt>
                <c:pt idx="445">
                  <c:v>-6.364113904976465</c:v>
                </c:pt>
                <c:pt idx="446">
                  <c:v>-6.3748400577014017</c:v>
                </c:pt>
                <c:pt idx="447">
                  <c:v>-6.3855662230625603</c:v>
                </c:pt>
                <c:pt idx="448">
                  <c:v>-6.3962924010596511</c:v>
                </c:pt>
                <c:pt idx="449">
                  <c:v>-6.4070185916923865</c:v>
                </c:pt>
                <c:pt idx="450">
                  <c:v>-6.4177447949604769</c:v>
                </c:pt>
                <c:pt idx="451">
                  <c:v>-6.4284710108636345</c:v>
                </c:pt>
                <c:pt idx="452">
                  <c:v>-6.4391972394015697</c:v>
                </c:pt>
                <c:pt idx="453">
                  <c:v>-6.4499234805739949</c:v>
                </c:pt>
                <c:pt idx="454">
                  <c:v>-6.4606497343806213</c:v>
                </c:pt>
                <c:pt idx="455">
                  <c:v>-6.4713760008211603</c:v>
                </c:pt>
                <c:pt idx="456">
                  <c:v>-6.4821022798953223</c:v>
                </c:pt>
                <c:pt idx="457">
                  <c:v>-6.4928285716028196</c:v>
                </c:pt>
                <c:pt idx="458">
                  <c:v>-6.5035548759433635</c:v>
                </c:pt>
                <c:pt idx="459">
                  <c:v>-6.5142811929166653</c:v>
                </c:pt>
                <c:pt idx="460">
                  <c:v>-6.5250075225224364</c:v>
                </c:pt>
                <c:pt idx="461">
                  <c:v>-6.5357338647603891</c:v>
                </c:pt>
                <c:pt idx="462">
                  <c:v>-6.5464602196302337</c:v>
                </c:pt>
                <c:pt idx="463">
                  <c:v>-6.5571865871316817</c:v>
                </c:pt>
                <c:pt idx="464">
                  <c:v>-6.5679129672644452</c:v>
                </c:pt>
                <c:pt idx="465">
                  <c:v>-6.5786393600282347</c:v>
                </c:pt>
                <c:pt idx="466">
                  <c:v>-6.5893657654227624</c:v>
                </c:pt>
                <c:pt idx="467">
                  <c:v>-6.6000921834477397</c:v>
                </c:pt>
                <c:pt idx="468">
                  <c:v>-6.610818614102878</c:v>
                </c:pt>
                <c:pt idx="469">
                  <c:v>-6.6215450573878885</c:v>
                </c:pt>
                <c:pt idx="470">
                  <c:v>-6.6322715133024825</c:v>
                </c:pt>
                <c:pt idx="471">
                  <c:v>-6.6429979818463716</c:v>
                </c:pt>
                <c:pt idx="472">
                  <c:v>-6.6537244630192678</c:v>
                </c:pt>
                <c:pt idx="473">
                  <c:v>-6.6644509568208816</c:v>
                </c:pt>
                <c:pt idx="474">
                  <c:v>-6.6751774632509253</c:v>
                </c:pt>
                <c:pt idx="475">
                  <c:v>-6.6859039823091102</c:v>
                </c:pt>
                <c:pt idx="476">
                  <c:v>-6.6966305139951476</c:v>
                </c:pt>
                <c:pt idx="477">
                  <c:v>-6.707357058308749</c:v>
                </c:pt>
                <c:pt idx="478">
                  <c:v>-6.7180836152496255</c:v>
                </c:pt>
                <c:pt idx="479">
                  <c:v>-6.7288101848174895</c:v>
                </c:pt>
                <c:pt idx="480">
                  <c:v>-6.7395367670120514</c:v>
                </c:pt>
                <c:pt idx="481">
                  <c:v>-6.7502633618330234</c:v>
                </c:pt>
                <c:pt idx="482">
                  <c:v>-6.760989969280117</c:v>
                </c:pt>
                <c:pt idx="483">
                  <c:v>-6.7717165893530433</c:v>
                </c:pt>
                <c:pt idx="484">
                  <c:v>-6.7824432220515138</c:v>
                </c:pt>
                <c:pt idx="485">
                  <c:v>-6.7931698673752408</c:v>
                </c:pt>
                <c:pt idx="486">
                  <c:v>-6.8038965253239354</c:v>
                </c:pt>
                <c:pt idx="487">
                  <c:v>-6.8146231958973082</c:v>
                </c:pt>
                <c:pt idx="488">
                  <c:v>-6.8253498790950715</c:v>
                </c:pt>
                <c:pt idx="489">
                  <c:v>-6.8360765749169374</c:v>
                </c:pt>
                <c:pt idx="490">
                  <c:v>-6.8468032833626165</c:v>
                </c:pt>
                <c:pt idx="491">
                  <c:v>-6.8575300044318208</c:v>
                </c:pt>
                <c:pt idx="492">
                  <c:v>-6.8682567381242619</c:v>
                </c:pt>
                <c:pt idx="493">
                  <c:v>-6.8789834844396509</c:v>
                </c:pt>
                <c:pt idx="494">
                  <c:v>-6.8897102433776993</c:v>
                </c:pt>
                <c:pt idx="495">
                  <c:v>-6.9004370149381193</c:v>
                </c:pt>
                <c:pt idx="496">
                  <c:v>-6.9111637991206214</c:v>
                </c:pt>
                <c:pt idx="497">
                  <c:v>-6.9218905959249177</c:v>
                </c:pt>
                <c:pt idx="498">
                  <c:v>-6.9326174053507206</c:v>
                </c:pt>
                <c:pt idx="499">
                  <c:v>-6.9433442273977404</c:v>
                </c:pt>
                <c:pt idx="500">
                  <c:v>-6.9540710620656894</c:v>
                </c:pt>
                <c:pt idx="501">
                  <c:v>-6.9647979093542789</c:v>
                </c:pt>
                <c:pt idx="502">
                  <c:v>-6.9755247692632203</c:v>
                </c:pt>
                <c:pt idx="503">
                  <c:v>-6.9862516417922258</c:v>
                </c:pt>
                <c:pt idx="504">
                  <c:v>-6.9969785269410059</c:v>
                </c:pt>
                <c:pt idx="505">
                  <c:v>-7.0077054247092727</c:v>
                </c:pt>
                <c:pt idx="506">
                  <c:v>-7.0184323350967386</c:v>
                </c:pt>
                <c:pt idx="507">
                  <c:v>-7.0291592581031139</c:v>
                </c:pt>
                <c:pt idx="508">
                  <c:v>-7.039886193728111</c:v>
                </c:pt>
                <c:pt idx="509">
                  <c:v>-7.0506131419714411</c:v>
                </c:pt>
                <c:pt idx="510">
                  <c:v>-7.0613401028328155</c:v>
                </c:pt>
                <c:pt idx="511">
                  <c:v>-7.0720670763119466</c:v>
                </c:pt>
                <c:pt idx="512">
                  <c:v>-7.0827940624085457</c:v>
                </c:pt>
                <c:pt idx="513">
                  <c:v>-7.0935210611223241</c:v>
                </c:pt>
                <c:pt idx="514">
                  <c:v>-7.1042480724529939</c:v>
                </c:pt>
                <c:pt idx="515">
                  <c:v>-7.1149750964002667</c:v>
                </c:pt>
                <c:pt idx="516">
                  <c:v>-7.1257021329638537</c:v>
                </c:pt>
                <c:pt idx="517">
                  <c:v>-7.1364291821434671</c:v>
                </c:pt>
                <c:pt idx="518">
                  <c:v>-7.1471562439388174</c:v>
                </c:pt>
                <c:pt idx="519">
                  <c:v>-7.1578833183496178</c:v>
                </c:pt>
                <c:pt idx="520">
                  <c:v>-7.1686104053755786</c:v>
                </c:pt>
                <c:pt idx="521">
                  <c:v>-7.1793375050164121</c:v>
                </c:pt>
                <c:pt idx="522">
                  <c:v>-7.1900646172718297</c:v>
                </c:pt>
                <c:pt idx="523">
                  <c:v>-7.2007917421415435</c:v>
                </c:pt>
                <c:pt idx="524">
                  <c:v>-7.2115188796252641</c:v>
                </c:pt>
                <c:pt idx="525">
                  <c:v>-7.2222460297227045</c:v>
                </c:pt>
                <c:pt idx="526">
                  <c:v>-7.2329731924335752</c:v>
                </c:pt>
                <c:pt idx="527">
                  <c:v>-7.2437003677575884</c:v>
                </c:pt>
                <c:pt idx="528">
                  <c:v>-7.2544275556944555</c:v>
                </c:pt>
                <c:pt idx="529">
                  <c:v>-7.2651547562438887</c:v>
                </c:pt>
                <c:pt idx="530">
                  <c:v>-7.2758819694055994</c:v>
                </c:pt>
                <c:pt idx="531">
                  <c:v>-7.2866091951792988</c:v>
                </c:pt>
                <c:pt idx="532">
                  <c:v>-7.2973364335646993</c:v>
                </c:pt>
                <c:pt idx="533">
                  <c:v>-7.3080636845615121</c:v>
                </c:pt>
                <c:pt idx="534">
                  <c:v>-7.3187909481694495</c:v>
                </c:pt>
                <c:pt idx="535">
                  <c:v>-7.3295182243882229</c:v>
                </c:pt>
                <c:pt idx="536">
                  <c:v>-7.3402455132175435</c:v>
                </c:pt>
                <c:pt idx="537">
                  <c:v>-7.3509728146571236</c:v>
                </c:pt>
                <c:pt idx="538">
                  <c:v>-7.3617001287066746</c:v>
                </c:pt>
                <c:pt idx="539">
                  <c:v>-7.3724274553659077</c:v>
                </c:pt>
                <c:pt idx="540">
                  <c:v>-7.3831547946345353</c:v>
                </c:pt>
                <c:pt idx="541">
                  <c:v>-7.3938821465122695</c:v>
                </c:pt>
                <c:pt idx="542">
                  <c:v>-7.4046095109988208</c:v>
                </c:pt>
                <c:pt idx="543">
                  <c:v>-7.4153368880939015</c:v>
                </c:pt>
                <c:pt idx="544">
                  <c:v>-7.4260642777972237</c:v>
                </c:pt>
                <c:pt idx="545">
                  <c:v>-7.4367916801084988</c:v>
                </c:pt>
                <c:pt idx="546">
                  <c:v>-7.447519095027439</c:v>
                </c:pt>
                <c:pt idx="547">
                  <c:v>-7.4582465225537549</c:v>
                </c:pt>
                <c:pt idx="548">
                  <c:v>-7.4689739626871594</c:v>
                </c:pt>
                <c:pt idx="549">
                  <c:v>-7.479701415427364</c:v>
                </c:pt>
                <c:pt idx="550">
                  <c:v>-7.49042888077408</c:v>
                </c:pt>
                <c:pt idx="551">
                  <c:v>-7.5011563587270196</c:v>
                </c:pt>
                <c:pt idx="552">
                  <c:v>-7.5118838492858941</c:v>
                </c:pt>
                <c:pt idx="553">
                  <c:v>-7.522611352450415</c:v>
                </c:pt>
                <c:pt idx="554">
                  <c:v>-7.5333388682202944</c:v>
                </c:pt>
                <c:pt idx="555">
                  <c:v>-7.5440663965952446</c:v>
                </c:pt>
                <c:pt idx="556">
                  <c:v>-7.5547939375749769</c:v>
                </c:pt>
                <c:pt idx="557">
                  <c:v>-7.5655214911592035</c:v>
                </c:pt>
                <c:pt idx="558">
                  <c:v>-7.5762490573476358</c:v>
                </c:pt>
                <c:pt idx="559">
                  <c:v>-7.5869766361399851</c:v>
                </c:pt>
                <c:pt idx="560">
                  <c:v>-7.5977042275359636</c:v>
                </c:pt>
                <c:pt idx="561">
                  <c:v>-7.6084318315352837</c:v>
                </c:pt>
                <c:pt idx="562">
                  <c:v>-7.6191594481376557</c:v>
                </c:pt>
                <c:pt idx="563">
                  <c:v>-7.6298870773427927</c:v>
                </c:pt>
                <c:pt idx="564">
                  <c:v>-7.6406147191504061</c:v>
                </c:pt>
                <c:pt idx="565">
                  <c:v>-7.6513423735602082</c:v>
                </c:pt>
                <c:pt idx="566">
                  <c:v>-7.6620700405719102</c:v>
                </c:pt>
                <c:pt idx="567">
                  <c:v>-7.6727977201852235</c:v>
                </c:pt>
                <c:pt idx="568">
                  <c:v>-7.6835254123998604</c:v>
                </c:pt>
                <c:pt idx="569">
                  <c:v>-7.6942531172155331</c:v>
                </c:pt>
                <c:pt idx="570">
                  <c:v>-7.7049808346319528</c:v>
                </c:pt>
                <c:pt idx="571">
                  <c:v>-7.7157085646488319</c:v>
                </c:pt>
                <c:pt idx="572">
                  <c:v>-7.7264363072658817</c:v>
                </c:pt>
                <c:pt idx="573">
                  <c:v>-7.7371640624828144</c:v>
                </c:pt>
                <c:pt idx="574">
                  <c:v>-7.7478918302993414</c:v>
                </c:pt>
                <c:pt idx="575">
                  <c:v>-7.7586196107151748</c:v>
                </c:pt>
                <c:pt idx="576">
                  <c:v>-7.7693474037300261</c:v>
                </c:pt>
                <c:pt idx="577">
                  <c:v>-7.7800752093436074</c:v>
                </c:pt>
                <c:pt idx="578">
                  <c:v>-7.790803027555631</c:v>
                </c:pt>
                <c:pt idx="579">
                  <c:v>-7.8015308583658083</c:v>
                </c:pt>
                <c:pt idx="580">
                  <c:v>-7.8122587017738514</c:v>
                </c:pt>
                <c:pt idx="581">
                  <c:v>-7.8229865577794717</c:v>
                </c:pt>
                <c:pt idx="582">
                  <c:v>-7.8337144263823815</c:v>
                </c:pt>
                <c:pt idx="583">
                  <c:v>-7.844442307582292</c:v>
                </c:pt>
                <c:pt idx="584">
                  <c:v>-7.8551702013789155</c:v>
                </c:pt>
                <c:pt idx="585">
                  <c:v>-7.8658981077719643</c:v>
                </c:pt>
                <c:pt idx="586">
                  <c:v>-7.8766260267611496</c:v>
                </c:pt>
                <c:pt idx="587">
                  <c:v>-7.8873539583461838</c:v>
                </c:pt>
                <c:pt idx="588">
                  <c:v>-7.898081902526779</c:v>
                </c:pt>
                <c:pt idx="589">
                  <c:v>-7.9088098593026466</c:v>
                </c:pt>
                <c:pt idx="590">
                  <c:v>-7.9195378286734979</c:v>
                </c:pt>
                <c:pt idx="591">
                  <c:v>-7.930265810639046</c:v>
                </c:pt>
                <c:pt idx="592">
                  <c:v>-7.9409938051990023</c:v>
                </c:pt>
                <c:pt idx="593">
                  <c:v>-7.9517218123530782</c:v>
                </c:pt>
                <c:pt idx="594">
                  <c:v>-7.9624498321009858</c:v>
                </c:pt>
                <c:pt idx="595">
                  <c:v>-7.9731778644424374</c:v>
                </c:pt>
                <c:pt idx="596">
                  <c:v>-7.9839059093771452</c:v>
                </c:pt>
                <c:pt idx="597">
                  <c:v>-7.9946339669048205</c:v>
                </c:pt>
                <c:pt idx="598">
                  <c:v>-8.0053620370251757</c:v>
                </c:pt>
                <c:pt idx="599">
                  <c:v>-8.0160901197379228</c:v>
                </c:pt>
                <c:pt idx="600">
                  <c:v>-8.0268182150427734</c:v>
                </c:pt>
                <c:pt idx="601">
                  <c:v>-8.0375463229394377</c:v>
                </c:pt>
                <c:pt idx="602">
                  <c:v>-8.0482744434276299</c:v>
                </c:pt>
                <c:pt idx="603">
                  <c:v>-8.0590025765070621</c:v>
                </c:pt>
                <c:pt idx="604">
                  <c:v>-8.0697307221774448</c:v>
                </c:pt>
                <c:pt idx="605">
                  <c:v>-8.0804588804384903</c:v>
                </c:pt>
                <c:pt idx="606">
                  <c:v>-8.0911870512899107</c:v>
                </c:pt>
                <c:pt idx="607">
                  <c:v>-8.1019152347314183</c:v>
                </c:pt>
                <c:pt idx="608">
                  <c:v>-8.1126434307627253</c:v>
                </c:pt>
                <c:pt idx="609">
                  <c:v>-8.123371639383544</c:v>
                </c:pt>
                <c:pt idx="610">
                  <c:v>-8.1340998605935848</c:v>
                </c:pt>
                <c:pt idx="611">
                  <c:v>-8.1448280943925599</c:v>
                </c:pt>
                <c:pt idx="612">
                  <c:v>-8.1555563407801817</c:v>
                </c:pt>
                <c:pt idx="613">
                  <c:v>-8.1662845997561622</c:v>
                </c:pt>
                <c:pt idx="614">
                  <c:v>-8.1770128713202137</c:v>
                </c:pt>
                <c:pt idx="615">
                  <c:v>-8.1877411554720485</c:v>
                </c:pt>
                <c:pt idx="616">
                  <c:v>-8.1984694522113788</c:v>
                </c:pt>
                <c:pt idx="617">
                  <c:v>-8.209197761537915</c:v>
                </c:pt>
                <c:pt idx="618">
                  <c:v>-8.2199260834513694</c:v>
                </c:pt>
                <c:pt idx="619">
                  <c:v>-8.230654417951456</c:v>
                </c:pt>
                <c:pt idx="620">
                  <c:v>-8.2413827650378852</c:v>
                </c:pt>
                <c:pt idx="621">
                  <c:v>-8.2521111247103693</c:v>
                </c:pt>
                <c:pt idx="622">
                  <c:v>-8.2628394969686187</c:v>
                </c:pt>
                <c:pt idx="623">
                  <c:v>-8.2735678818123475</c:v>
                </c:pt>
                <c:pt idx="624">
                  <c:v>-8.2842962792412678</c:v>
                </c:pt>
                <c:pt idx="625">
                  <c:v>-8.2950246892550901</c:v>
                </c:pt>
                <c:pt idx="626">
                  <c:v>-8.3057531118535266</c:v>
                </c:pt>
                <c:pt idx="627">
                  <c:v>-8.3164815470362914</c:v>
                </c:pt>
                <c:pt idx="628">
                  <c:v>-8.3272099948030949</c:v>
                </c:pt>
                <c:pt idx="629">
                  <c:v>-8.3379384551536493</c:v>
                </c:pt>
                <c:pt idx="630">
                  <c:v>-8.3486669280876669</c:v>
                </c:pt>
                <c:pt idx="631">
                  <c:v>-8.359395413604858</c:v>
                </c:pt>
                <c:pt idx="632">
                  <c:v>-8.3701239117049369</c:v>
                </c:pt>
                <c:pt idx="633">
                  <c:v>-8.3808524223876155</c:v>
                </c:pt>
                <c:pt idx="634">
                  <c:v>-8.3915809456526045</c:v>
                </c:pt>
                <c:pt idx="635">
                  <c:v>-8.402309481499616</c:v>
                </c:pt>
                <c:pt idx="636">
                  <c:v>-8.413038029928364</c:v>
                </c:pt>
                <c:pt idx="637">
                  <c:v>-8.4237665909385591</c:v>
                </c:pt>
                <c:pt idx="638">
                  <c:v>-8.4344951645299133</c:v>
                </c:pt>
                <c:pt idx="639">
                  <c:v>-8.445223750702139</c:v>
                </c:pt>
                <c:pt idx="640">
                  <c:v>-8.4559523494549484</c:v>
                </c:pt>
                <c:pt idx="641">
                  <c:v>-8.4666809607880538</c:v>
                </c:pt>
                <c:pt idx="642">
                  <c:v>-8.4774095847011655</c:v>
                </c:pt>
                <c:pt idx="643">
                  <c:v>-8.4881382211939975</c:v>
                </c:pt>
                <c:pt idx="644">
                  <c:v>-8.4988668702662604</c:v>
                </c:pt>
                <c:pt idx="645">
                  <c:v>-8.5095955319176682</c:v>
                </c:pt>
                <c:pt idx="646">
                  <c:v>-8.5203242061479312</c:v>
                </c:pt>
                <c:pt idx="647">
                  <c:v>-8.5310528929567635</c:v>
                </c:pt>
                <c:pt idx="648">
                  <c:v>-8.5417815923438756</c:v>
                </c:pt>
                <c:pt idx="649">
                  <c:v>-8.5525103043089796</c:v>
                </c:pt>
                <c:pt idx="650">
                  <c:v>-8.5632390288517879</c:v>
                </c:pt>
                <c:pt idx="651">
                  <c:v>-8.5739677659720126</c:v>
                </c:pt>
                <c:pt idx="652">
                  <c:v>-8.584696515669366</c:v>
                </c:pt>
                <c:pt idx="653">
                  <c:v>-8.5954252779435603</c:v>
                </c:pt>
                <c:pt idx="654">
                  <c:v>-8.6061540527943077</c:v>
                </c:pt>
                <c:pt idx="655">
                  <c:v>-8.6168828402213204</c:v>
                </c:pt>
                <c:pt idx="656">
                  <c:v>-8.6276116402243108</c:v>
                </c:pt>
                <c:pt idx="657">
                  <c:v>-8.6383404528029892</c:v>
                </c:pt>
                <c:pt idx="658">
                  <c:v>-8.6490692779570697</c:v>
                </c:pt>
                <c:pt idx="659">
                  <c:v>-8.6597981156862645</c:v>
                </c:pt>
                <c:pt idx="660">
                  <c:v>-8.6705269659902839</c:v>
                </c:pt>
                <c:pt idx="661">
                  <c:v>-8.6812558288688422</c:v>
                </c:pt>
                <c:pt idx="662">
                  <c:v>-8.6919847043216496</c:v>
                </c:pt>
                <c:pt idx="663">
                  <c:v>-8.7027135923484202</c:v>
                </c:pt>
                <c:pt idx="664">
                  <c:v>-8.7134424929488645</c:v>
                </c:pt>
                <c:pt idx="665">
                  <c:v>-8.7241714061226947</c:v>
                </c:pt>
                <c:pt idx="666">
                  <c:v>-8.7349003318696248</c:v>
                </c:pt>
                <c:pt idx="667">
                  <c:v>-8.7456292701893652</c:v>
                </c:pt>
                <c:pt idx="668">
                  <c:v>-8.7563582210816282</c:v>
                </c:pt>
                <c:pt idx="669">
                  <c:v>-8.767087184546126</c:v>
                </c:pt>
                <c:pt idx="670">
                  <c:v>-8.7778161605825726</c:v>
                </c:pt>
                <c:pt idx="671">
                  <c:v>-8.7885451491906785</c:v>
                </c:pt>
                <c:pt idx="672">
                  <c:v>-8.7992741503701559</c:v>
                </c:pt>
                <c:pt idx="673">
                  <c:v>-8.810003164120717</c:v>
                </c:pt>
                <c:pt idx="674">
                  <c:v>-8.8207321904420741</c:v>
                </c:pt>
                <c:pt idx="675">
                  <c:v>-8.8314612293339394</c:v>
                </c:pt>
                <c:pt idx="676">
                  <c:v>-8.8421902807960251</c:v>
                </c:pt>
                <c:pt idx="677">
                  <c:v>-8.8529193448280434</c:v>
                </c:pt>
                <c:pt idx="678">
                  <c:v>-8.8636484214297067</c:v>
                </c:pt>
                <c:pt idx="679">
                  <c:v>-8.8743775106007288</c:v>
                </c:pt>
                <c:pt idx="680">
                  <c:v>-8.8851066123408202</c:v>
                </c:pt>
                <c:pt idx="681">
                  <c:v>-8.8958357266496932</c:v>
                </c:pt>
                <c:pt idx="682">
                  <c:v>-8.9065648535270601</c:v>
                </c:pt>
                <c:pt idx="683">
                  <c:v>-8.9172939929726329</c:v>
                </c:pt>
                <c:pt idx="684">
                  <c:v>-8.928023144986124</c:v>
                </c:pt>
                <c:pt idx="685">
                  <c:v>-8.9387523095672456</c:v>
                </c:pt>
                <c:pt idx="686">
                  <c:v>-8.94948148671571</c:v>
                </c:pt>
                <c:pt idx="687">
                  <c:v>-8.9602106764312293</c:v>
                </c:pt>
                <c:pt idx="688">
                  <c:v>-8.9709398787135157</c:v>
                </c:pt>
                <c:pt idx="689">
                  <c:v>-8.9816690935622816</c:v>
                </c:pt>
                <c:pt idx="690">
                  <c:v>-8.9923983209772391</c:v>
                </c:pt>
                <c:pt idx="691">
                  <c:v>-9.0031275609581005</c:v>
                </c:pt>
                <c:pt idx="692">
                  <c:v>-9.013856813504578</c:v>
                </c:pt>
                <c:pt idx="693">
                  <c:v>-9.0245860786163856</c:v>
                </c:pt>
                <c:pt idx="694">
                  <c:v>-9.0353153562932338</c:v>
                </c:pt>
                <c:pt idx="695">
                  <c:v>-9.0460446465348348</c:v>
                </c:pt>
                <c:pt idx="696">
                  <c:v>-9.0567739493409007</c:v>
                </c:pt>
                <c:pt idx="697">
                  <c:v>-9.067503264711144</c:v>
                </c:pt>
                <c:pt idx="698">
                  <c:v>-9.0782325926452785</c:v>
                </c:pt>
                <c:pt idx="699">
                  <c:v>-9.0889619331430147</c:v>
                </c:pt>
                <c:pt idx="700">
                  <c:v>-9.0996912862040649</c:v>
                </c:pt>
                <c:pt idx="701">
                  <c:v>-9.110420651828143</c:v>
                </c:pt>
                <c:pt idx="702">
                  <c:v>-9.1211500300149595</c:v>
                </c:pt>
                <c:pt idx="703">
                  <c:v>-9.1318794207642284</c:v>
                </c:pt>
                <c:pt idx="704">
                  <c:v>-9.1426088240756602</c:v>
                </c:pt>
                <c:pt idx="705">
                  <c:v>-9.1533382399489689</c:v>
                </c:pt>
                <c:pt idx="706">
                  <c:v>-9.1640676683838649</c:v>
                </c:pt>
                <c:pt idx="707">
                  <c:v>-9.1747971093800622</c:v>
                </c:pt>
                <c:pt idx="708">
                  <c:v>-9.1855265629372731</c:v>
                </c:pt>
                <c:pt idx="709">
                  <c:v>-9.196256029055208</c:v>
                </c:pt>
                <c:pt idx="710">
                  <c:v>-9.2069855077335809</c:v>
                </c:pt>
                <c:pt idx="711">
                  <c:v>-9.2177149989721041</c:v>
                </c:pt>
                <c:pt idx="712">
                  <c:v>-9.2284445027704898</c:v>
                </c:pt>
                <c:pt idx="713">
                  <c:v>-9.2391740191284502</c:v>
                </c:pt>
                <c:pt idx="714">
                  <c:v>-9.2499035480456975</c:v>
                </c:pt>
                <c:pt idx="715">
                  <c:v>-9.260633089521944</c:v>
                </c:pt>
                <c:pt idx="716">
                  <c:v>-9.2713626435569036</c:v>
                </c:pt>
                <c:pt idx="717">
                  <c:v>-9.282092210150287</c:v>
                </c:pt>
                <c:pt idx="718">
                  <c:v>-9.2928217893018061</c:v>
                </c:pt>
                <c:pt idx="719">
                  <c:v>-9.3035513810111752</c:v>
                </c:pt>
                <c:pt idx="720">
                  <c:v>-9.3142809852781046</c:v>
                </c:pt>
                <c:pt idx="721">
                  <c:v>-9.3250106021023083</c:v>
                </c:pt>
                <c:pt idx="722">
                  <c:v>-9.3357402314834967</c:v>
                </c:pt>
                <c:pt idx="723">
                  <c:v>-9.346469873421384</c:v>
                </c:pt>
                <c:pt idx="724">
                  <c:v>-9.3571995279156823</c:v>
                </c:pt>
                <c:pt idx="725">
                  <c:v>-9.3679291949661039</c:v>
                </c:pt>
                <c:pt idx="726">
                  <c:v>-9.3786588745723609</c:v>
                </c:pt>
                <c:pt idx="727">
                  <c:v>-9.3893885667341657</c:v>
                </c:pt>
                <c:pt idx="728">
                  <c:v>-9.4001182714512304</c:v>
                </c:pt>
                <c:pt idx="729">
                  <c:v>-9.4108479887232672</c:v>
                </c:pt>
                <c:pt idx="730">
                  <c:v>-9.4215777185499903</c:v>
                </c:pt>
                <c:pt idx="731">
                  <c:v>-9.4323074609311099</c:v>
                </c:pt>
                <c:pt idx="732">
                  <c:v>-9.4430372158663403</c:v>
                </c:pt>
                <c:pt idx="733">
                  <c:v>-9.4537669833553917</c:v>
                </c:pt>
                <c:pt idx="734">
                  <c:v>-9.4644967633979782</c:v>
                </c:pt>
                <c:pt idx="735">
                  <c:v>-9.475226555993812</c:v>
                </c:pt>
                <c:pt idx="736">
                  <c:v>-9.4859563611426054</c:v>
                </c:pt>
                <c:pt idx="737">
                  <c:v>-9.4966861788440706</c:v>
                </c:pt>
                <c:pt idx="738">
                  <c:v>-9.5074160090979198</c:v>
                </c:pt>
                <c:pt idx="739">
                  <c:v>-9.5181458519038671</c:v>
                </c:pt>
                <c:pt idx="740">
                  <c:v>-9.5288757072616228</c:v>
                </c:pt>
                <c:pt idx="741">
                  <c:v>-9.539605575170901</c:v>
                </c:pt>
                <c:pt idx="742">
                  <c:v>-9.5503354556314122</c:v>
                </c:pt>
                <c:pt idx="743">
                  <c:v>-9.5610653486428703</c:v>
                </c:pt>
                <c:pt idx="744">
                  <c:v>-9.5717952542049876</c:v>
                </c:pt>
                <c:pt idx="745">
                  <c:v>-9.5825251723174762</c:v>
                </c:pt>
                <c:pt idx="746">
                  <c:v>-9.5932551029800486</c:v>
                </c:pt>
                <c:pt idx="747">
                  <c:v>-9.6039850461924186</c:v>
                </c:pt>
                <c:pt idx="748">
                  <c:v>-9.6147150019542966</c:v>
                </c:pt>
                <c:pt idx="749">
                  <c:v>-9.6254449702653968</c:v>
                </c:pt>
                <c:pt idx="750">
                  <c:v>-9.6361749511254313</c:v>
                </c:pt>
                <c:pt idx="751">
                  <c:v>-9.6469049445341106</c:v>
                </c:pt>
                <c:pt idx="752">
                  <c:v>-9.6576349504911487</c:v>
                </c:pt>
                <c:pt idx="753">
                  <c:v>-9.6683649689962596</c:v>
                </c:pt>
                <c:pt idx="754">
                  <c:v>-9.6790950000491538</c:v>
                </c:pt>
                <c:pt idx="755">
                  <c:v>-9.6898250436495434</c:v>
                </c:pt>
                <c:pt idx="756">
                  <c:v>-9.7005550997971426</c:v>
                </c:pt>
                <c:pt idx="757">
                  <c:v>-9.7112851684916635</c:v>
                </c:pt>
                <c:pt idx="758">
                  <c:v>-9.7220152497328183</c:v>
                </c:pt>
                <c:pt idx="759">
                  <c:v>-9.7327453435203193</c:v>
                </c:pt>
                <c:pt idx="760">
                  <c:v>-9.7434754498538787</c:v>
                </c:pt>
                <c:pt idx="761">
                  <c:v>-9.7542055687332088</c:v>
                </c:pt>
                <c:pt idx="762">
                  <c:v>-9.7649357001580235</c:v>
                </c:pt>
                <c:pt idx="763">
                  <c:v>-9.7756658441280351</c:v>
                </c:pt>
                <c:pt idx="764">
                  <c:v>-9.7863960006429558</c:v>
                </c:pt>
                <c:pt idx="765">
                  <c:v>-9.7971261697024978</c:v>
                </c:pt>
                <c:pt idx="766">
                  <c:v>-9.8078563513063735</c:v>
                </c:pt>
                <c:pt idx="767">
                  <c:v>-9.8185865454542949</c:v>
                </c:pt>
                <c:pt idx="768">
                  <c:v>-9.8293167521459761</c:v>
                </c:pt>
                <c:pt idx="769">
                  <c:v>-9.8400469713811294</c:v>
                </c:pt>
                <c:pt idx="770">
                  <c:v>-9.8507772031594669</c:v>
                </c:pt>
                <c:pt idx="771">
                  <c:v>-9.861507447480701</c:v>
                </c:pt>
                <c:pt idx="772">
                  <c:v>-9.8722377043445437</c:v>
                </c:pt>
                <c:pt idx="773">
                  <c:v>-9.8829679737507092</c:v>
                </c:pt>
                <c:pt idx="774">
                  <c:v>-9.8936982556989079</c:v>
                </c:pt>
                <c:pt idx="775">
                  <c:v>-9.9044285501888538</c:v>
                </c:pt>
                <c:pt idx="776">
                  <c:v>-9.9151588572202591</c:v>
                </c:pt>
                <c:pt idx="777">
                  <c:v>-9.9258891767928361</c:v>
                </c:pt>
                <c:pt idx="778">
                  <c:v>-9.9366195089062987</c:v>
                </c:pt>
                <c:pt idx="779">
                  <c:v>-9.9473498535603593</c:v>
                </c:pt>
                <c:pt idx="780">
                  <c:v>-9.9580802107547282</c:v>
                </c:pt>
                <c:pt idx="781">
                  <c:v>-9.9688105804891194</c:v>
                </c:pt>
                <c:pt idx="782">
                  <c:v>-9.979540962763247</c:v>
                </c:pt>
                <c:pt idx="783">
                  <c:v>-9.9902713575768214</c:v>
                </c:pt>
                <c:pt idx="784">
                  <c:v>-10.001001764929557</c:v>
                </c:pt>
                <c:pt idx="785">
                  <c:v>-10.011732184821165</c:v>
                </c:pt>
                <c:pt idx="786">
                  <c:v>-10.022462617251358</c:v>
                </c:pt>
                <c:pt idx="787">
                  <c:v>-10.03319306221985</c:v>
                </c:pt>
                <c:pt idx="788">
                  <c:v>-10.043923519726352</c:v>
                </c:pt>
                <c:pt idx="789">
                  <c:v>-10.054653989770577</c:v>
                </c:pt>
                <c:pt idx="790">
                  <c:v>-10.065384472352237</c:v>
                </c:pt>
                <c:pt idx="791">
                  <c:v>-10.076114967471046</c:v>
                </c:pt>
                <c:pt idx="792">
                  <c:v>-10.086845475126717</c:v>
                </c:pt>
                <c:pt idx="793">
                  <c:v>-10.097575995318962</c:v>
                </c:pt>
                <c:pt idx="794">
                  <c:v>-10.108306528047493</c:v>
                </c:pt>
                <c:pt idx="795">
                  <c:v>-10.119037073312022</c:v>
                </c:pt>
                <c:pt idx="796">
                  <c:v>-10.129767631112264</c:v>
                </c:pt>
                <c:pt idx="797">
                  <c:v>-10.140498201447929</c:v>
                </c:pt>
                <c:pt idx="798">
                  <c:v>-10.151228784318732</c:v>
                </c:pt>
                <c:pt idx="799">
                  <c:v>-10.161959379724385</c:v>
                </c:pt>
                <c:pt idx="800">
                  <c:v>-10.172689987664601</c:v>
                </c:pt>
                <c:pt idx="801">
                  <c:v>-10.183420608139091</c:v>
                </c:pt>
                <c:pt idx="802">
                  <c:v>-10.194151241147569</c:v>
                </c:pt>
                <c:pt idx="803">
                  <c:v>-10.204881886689748</c:v>
                </c:pt>
                <c:pt idx="804">
                  <c:v>-10.215612544765339</c:v>
                </c:pt>
                <c:pt idx="805">
                  <c:v>-10.226343215374056</c:v>
                </c:pt>
                <c:pt idx="806">
                  <c:v>-10.237073898515611</c:v>
                </c:pt>
                <c:pt idx="807">
                  <c:v>-10.247804594189716</c:v>
                </c:pt>
                <c:pt idx="808">
                  <c:v>-10.258535302396087</c:v>
                </c:pt>
                <c:pt idx="809">
                  <c:v>-10.269266023134433</c:v>
                </c:pt>
                <c:pt idx="810">
                  <c:v>-10.279996756404469</c:v>
                </c:pt>
                <c:pt idx="811">
                  <c:v>-10.290727502205906</c:v>
                </c:pt>
                <c:pt idx="812">
                  <c:v>-10.301458260538457</c:v>
                </c:pt>
                <c:pt idx="813">
                  <c:v>-10.312189031401836</c:v>
                </c:pt>
                <c:pt idx="814">
                  <c:v>-10.322919814795755</c:v>
                </c:pt>
                <c:pt idx="815">
                  <c:v>-10.333650610719927</c:v>
                </c:pt>
                <c:pt idx="816">
                  <c:v>-10.344381419174065</c:v>
                </c:pt>
                <c:pt idx="817">
                  <c:v>-10.355112240157879</c:v>
                </c:pt>
                <c:pt idx="818">
                  <c:v>-10.365843073671085</c:v>
                </c:pt>
                <c:pt idx="819">
                  <c:v>-10.376573919713394</c:v>
                </c:pt>
                <c:pt idx="820">
                  <c:v>-10.38730477828452</c:v>
                </c:pt>
                <c:pt idx="821">
                  <c:v>-10.398035649384175</c:v>
                </c:pt>
                <c:pt idx="822">
                  <c:v>-10.408766533012072</c:v>
                </c:pt>
                <c:pt idx="823">
                  <c:v>-10.419497429167922</c:v>
                </c:pt>
                <c:pt idx="824">
                  <c:v>-10.430228337851441</c:v>
                </c:pt>
                <c:pt idx="825">
                  <c:v>-10.440959259062339</c:v>
                </c:pt>
                <c:pt idx="826">
                  <c:v>-10.45169019280033</c:v>
                </c:pt>
                <c:pt idx="827">
                  <c:v>-10.462421139065126</c:v>
                </c:pt>
                <c:pt idx="828">
                  <c:v>-10.473152097856442</c:v>
                </c:pt>
                <c:pt idx="829">
                  <c:v>-10.483883069173988</c:v>
                </c:pt>
                <c:pt idx="830">
                  <c:v>-10.494614053017477</c:v>
                </c:pt>
                <c:pt idx="831">
                  <c:v>-10.505345049386623</c:v>
                </c:pt>
                <c:pt idx="832">
                  <c:v>-10.516076058281138</c:v>
                </c:pt>
                <c:pt idx="833">
                  <c:v>-10.526807079700736</c:v>
                </c:pt>
                <c:pt idx="834">
                  <c:v>-10.537538113645128</c:v>
                </c:pt>
                <c:pt idx="835">
                  <c:v>-10.548269160114028</c:v>
                </c:pt>
                <c:pt idx="836">
                  <c:v>-10.559000219107149</c:v>
                </c:pt>
                <c:pt idx="837">
                  <c:v>-10.569731290624203</c:v>
                </c:pt>
                <c:pt idx="838">
                  <c:v>-10.580462374664902</c:v>
                </c:pt>
                <c:pt idx="839">
                  <c:v>-10.591193471228962</c:v>
                </c:pt>
                <c:pt idx="840">
                  <c:v>-10.601924580316092</c:v>
                </c:pt>
                <c:pt idx="841">
                  <c:v>-10.612655701926007</c:v>
                </c:pt>
                <c:pt idx="842">
                  <c:v>-10.623386836058419</c:v>
                </c:pt>
                <c:pt idx="843">
                  <c:v>-10.634117982713041</c:v>
                </c:pt>
                <c:pt idx="844">
                  <c:v>-10.644849141889587</c:v>
                </c:pt>
                <c:pt idx="845">
                  <c:v>-10.655580313587768</c:v>
                </c:pt>
                <c:pt idx="846">
                  <c:v>-10.666311497807298</c:v>
                </c:pt>
                <c:pt idx="847">
                  <c:v>-10.67704269454789</c:v>
                </c:pt>
                <c:pt idx="848">
                  <c:v>-10.687773903809255</c:v>
                </c:pt>
                <c:pt idx="849">
                  <c:v>-10.698505125591108</c:v>
                </c:pt>
                <c:pt idx="850">
                  <c:v>-10.709236359893161</c:v>
                </c:pt>
                <c:pt idx="851">
                  <c:v>-10.719967606715127</c:v>
                </c:pt>
                <c:pt idx="852">
                  <c:v>-10.730698866056718</c:v>
                </c:pt>
                <c:pt idx="853">
                  <c:v>-10.741430137917648</c:v>
                </c:pt>
                <c:pt idx="854">
                  <c:v>-10.752161422297629</c:v>
                </c:pt>
                <c:pt idx="855">
                  <c:v>-10.762892719196374</c:v>
                </c:pt>
                <c:pt idx="856">
                  <c:v>-10.773624028613597</c:v>
                </c:pt>
                <c:pt idx="857">
                  <c:v>-10.784355350549008</c:v>
                </c:pt>
                <c:pt idx="858">
                  <c:v>-10.795086685002323</c:v>
                </c:pt>
                <c:pt idx="859">
                  <c:v>-10.805818031973253</c:v>
                </c:pt>
                <c:pt idx="860">
                  <c:v>-10.816549391461512</c:v>
                </c:pt>
                <c:pt idx="861">
                  <c:v>-10.827280763466813</c:v>
                </c:pt>
                <c:pt idx="862">
                  <c:v>-10.838012147988868</c:v>
                </c:pt>
                <c:pt idx="863">
                  <c:v>-10.848743545027391</c:v>
                </c:pt>
                <c:pt idx="864">
                  <c:v>-10.859474954582094</c:v>
                </c:pt>
                <c:pt idx="865">
                  <c:v>-10.870206376652689</c:v>
                </c:pt>
                <c:pt idx="866">
                  <c:v>-10.880937811238891</c:v>
                </c:pt>
                <c:pt idx="867">
                  <c:v>-10.891669258340411</c:v>
                </c:pt>
                <c:pt idx="868">
                  <c:v>-10.902400717956962</c:v>
                </c:pt>
                <c:pt idx="869">
                  <c:v>-10.913132190088257</c:v>
                </c:pt>
                <c:pt idx="870">
                  <c:v>-10.923863674734012</c:v>
                </c:pt>
                <c:pt idx="871">
                  <c:v>-10.934595171893935</c:v>
                </c:pt>
                <c:pt idx="872">
                  <c:v>-10.945326681567742</c:v>
                </c:pt>
                <c:pt idx="873">
                  <c:v>-10.956058203755147</c:v>
                </c:pt>
                <c:pt idx="874">
                  <c:v>-10.96678973845586</c:v>
                </c:pt>
                <c:pt idx="875">
                  <c:v>-10.977521285669596</c:v>
                </c:pt>
                <c:pt idx="876">
                  <c:v>-10.988252845396065</c:v>
                </c:pt>
                <c:pt idx="877">
                  <c:v>-10.998984417634984</c:v>
                </c:pt>
                <c:pt idx="878">
                  <c:v>-11.009716002386064</c:v>
                </c:pt>
                <c:pt idx="879">
                  <c:v>-11.020447599649017</c:v>
                </c:pt>
                <c:pt idx="880">
                  <c:v>-11.031179209423557</c:v>
                </c:pt>
                <c:pt idx="881">
                  <c:v>-11.041910831709398</c:v>
                </c:pt>
                <c:pt idx="882">
                  <c:v>-11.052642466506251</c:v>
                </c:pt>
                <c:pt idx="883">
                  <c:v>-11.063374113813829</c:v>
                </c:pt>
                <c:pt idx="884">
                  <c:v>-11.074105773631846</c:v>
                </c:pt>
                <c:pt idx="885">
                  <c:v>-11.084837445960016</c:v>
                </c:pt>
                <c:pt idx="886">
                  <c:v>-11.095569130798049</c:v>
                </c:pt>
                <c:pt idx="887">
                  <c:v>-11.10630082814566</c:v>
                </c:pt>
                <c:pt idx="888">
                  <c:v>-11.117032538002562</c:v>
                </c:pt>
                <c:pt idx="889">
                  <c:v>-11.127764260368467</c:v>
                </c:pt>
                <c:pt idx="890">
                  <c:v>-11.138495995243089</c:v>
                </c:pt>
                <c:pt idx="891">
                  <c:v>-11.14922774262614</c:v>
                </c:pt>
                <c:pt idx="892">
                  <c:v>-11.159959502517335</c:v>
                </c:pt>
                <c:pt idx="893">
                  <c:v>-11.170691274916384</c:v>
                </c:pt>
                <c:pt idx="894">
                  <c:v>-11.181423059823002</c:v>
                </c:pt>
                <c:pt idx="895">
                  <c:v>-11.192154857236902</c:v>
                </c:pt>
                <c:pt idx="896">
                  <c:v>-11.202886667157797</c:v>
                </c:pt>
                <c:pt idx="897">
                  <c:v>-11.2136184895854</c:v>
                </c:pt>
                <c:pt idx="898">
                  <c:v>-11.224350324519422</c:v>
                </c:pt>
                <c:pt idx="899">
                  <c:v>-11.235082171959579</c:v>
                </c:pt>
                <c:pt idx="900">
                  <c:v>-11.245814031905583</c:v>
                </c:pt>
                <c:pt idx="901">
                  <c:v>-11.256545904357147</c:v>
                </c:pt>
                <c:pt idx="902">
                  <c:v>-11.267277789313983</c:v>
                </c:pt>
                <c:pt idx="903">
                  <c:v>-11.278009686775805</c:v>
                </c:pt>
                <c:pt idx="904">
                  <c:v>-11.288741596742325</c:v>
                </c:pt>
                <c:pt idx="905">
                  <c:v>-11.299473519213256</c:v>
                </c:pt>
                <c:pt idx="906">
                  <c:v>-11.310205454188313</c:v>
                </c:pt>
                <c:pt idx="907">
                  <c:v>-11.320937401667209</c:v>
                </c:pt>
                <c:pt idx="908">
                  <c:v>-11.331669361649654</c:v>
                </c:pt>
                <c:pt idx="909">
                  <c:v>-11.342401334135364</c:v>
                </c:pt>
                <c:pt idx="910">
                  <c:v>-11.353133319124051</c:v>
                </c:pt>
                <c:pt idx="911">
                  <c:v>-11.36386531661543</c:v>
                </c:pt>
                <c:pt idx="912">
                  <c:v>-11.37459732660921</c:v>
                </c:pt>
                <c:pt idx="913">
                  <c:v>-11.385329349105108</c:v>
                </c:pt>
                <c:pt idx="914">
                  <c:v>-11.396061384102834</c:v>
                </c:pt>
                <c:pt idx="915">
                  <c:v>-11.406793431602104</c:v>
                </c:pt>
                <c:pt idx="916">
                  <c:v>-11.417525491602628</c:v>
                </c:pt>
                <c:pt idx="917">
                  <c:v>-11.428257564104122</c:v>
                </c:pt>
                <c:pt idx="918">
                  <c:v>-11.438989649106297</c:v>
                </c:pt>
                <c:pt idx="919">
                  <c:v>-11.449721746608867</c:v>
                </c:pt>
                <c:pt idx="920">
                  <c:v>-11.460453856611545</c:v>
                </c:pt>
                <c:pt idx="921">
                  <c:v>-11.471185979114043</c:v>
                </c:pt>
                <c:pt idx="922">
                  <c:v>-11.481918114116077</c:v>
                </c:pt>
                <c:pt idx="923">
                  <c:v>-11.492650261617356</c:v>
                </c:pt>
                <c:pt idx="924">
                  <c:v>-11.503382421617596</c:v>
                </c:pt>
                <c:pt idx="925">
                  <c:v>-11.51411459411651</c:v>
                </c:pt>
                <c:pt idx="926">
                  <c:v>-11.52484677911381</c:v>
                </c:pt>
                <c:pt idx="927">
                  <c:v>-11.53557897660921</c:v>
                </c:pt>
                <c:pt idx="928">
                  <c:v>-11.546311186602424</c:v>
                </c:pt>
                <c:pt idx="929">
                  <c:v>-11.557043409093163</c:v>
                </c:pt>
                <c:pt idx="930">
                  <c:v>-11.567775644081141</c:v>
                </c:pt>
                <c:pt idx="931">
                  <c:v>-11.578507891566073</c:v>
                </c:pt>
                <c:pt idx="932">
                  <c:v>-11.589240151547669</c:v>
                </c:pt>
                <c:pt idx="933">
                  <c:v>-11.599972424025644</c:v>
                </c:pt>
                <c:pt idx="934">
                  <c:v>-11.610704708999711</c:v>
                </c:pt>
                <c:pt idx="935">
                  <c:v>-11.621437006469582</c:v>
                </c:pt>
                <c:pt idx="936">
                  <c:v>-11.632169316434972</c:v>
                </c:pt>
                <c:pt idx="937">
                  <c:v>-11.642901638895593</c:v>
                </c:pt>
                <c:pt idx="938">
                  <c:v>-11.653633973851157</c:v>
                </c:pt>
                <c:pt idx="939">
                  <c:v>-11.66436632130138</c:v>
                </c:pt>
                <c:pt idx="940">
                  <c:v>-11.675098681245972</c:v>
                </c:pt>
                <c:pt idx="941">
                  <c:v>-11.685831053684648</c:v>
                </c:pt>
                <c:pt idx="942">
                  <c:v>-11.696563438617121</c:v>
                </c:pt>
                <c:pt idx="943">
                  <c:v>-11.707295836043103</c:v>
                </c:pt>
                <c:pt idx="944">
                  <c:v>-11.71802824596231</c:v>
                </c:pt>
                <c:pt idx="945">
                  <c:v>-11.728760668374454</c:v>
                </c:pt>
                <c:pt idx="946">
                  <c:v>-11.739493103279248</c:v>
                </c:pt>
                <c:pt idx="947">
                  <c:v>-11.750225550676404</c:v>
                </c:pt>
                <c:pt idx="948">
                  <c:v>-11.760958010565636</c:v>
                </c:pt>
                <c:pt idx="949">
                  <c:v>-11.771690482946658</c:v>
                </c:pt>
                <c:pt idx="950">
                  <c:v>-11.782422967819183</c:v>
                </c:pt>
                <c:pt idx="951">
                  <c:v>-11.793155465182924</c:v>
                </c:pt>
                <c:pt idx="952">
                  <c:v>-11.803887975037593</c:v>
                </c:pt>
                <c:pt idx="953">
                  <c:v>-11.814620497382904</c:v>
                </c:pt>
                <c:pt idx="954">
                  <c:v>-11.825353032218571</c:v>
                </c:pt>
                <c:pt idx="955">
                  <c:v>-11.836085579544307</c:v>
                </c:pt>
                <c:pt idx="956">
                  <c:v>-11.846818139359824</c:v>
                </c:pt>
                <c:pt idx="957">
                  <c:v>-11.857550711664837</c:v>
                </c:pt>
                <c:pt idx="958">
                  <c:v>-11.868283296459058</c:v>
                </c:pt>
                <c:pt idx="959">
                  <c:v>-11.879015893742201</c:v>
                </c:pt>
                <c:pt idx="960">
                  <c:v>-11.889748503513978</c:v>
                </c:pt>
                <c:pt idx="961">
                  <c:v>-11.900481125774103</c:v>
                </c:pt>
                <c:pt idx="962">
                  <c:v>-11.911213760522291</c:v>
                </c:pt>
                <c:pt idx="963">
                  <c:v>-11.921946407758252</c:v>
                </c:pt>
                <c:pt idx="964">
                  <c:v>-11.9326790674817</c:v>
                </c:pt>
                <c:pt idx="965">
                  <c:v>-11.943411739692351</c:v>
                </c:pt>
                <c:pt idx="966">
                  <c:v>-11.954144424389916</c:v>
                </c:pt>
                <c:pt idx="967">
                  <c:v>-11.964877121574109</c:v>
                </c:pt>
                <c:pt idx="968">
                  <c:v>-11.975609831244642</c:v>
                </c:pt>
                <c:pt idx="969">
                  <c:v>-11.986342553401229</c:v>
                </c:pt>
                <c:pt idx="970">
                  <c:v>-11.997075288043584</c:v>
                </c:pt>
                <c:pt idx="971">
                  <c:v>-12.00780803517142</c:v>
                </c:pt>
                <c:pt idx="972">
                  <c:v>-12.01854079478445</c:v>
                </c:pt>
                <c:pt idx="973">
                  <c:v>-12.029273566882386</c:v>
                </c:pt>
                <c:pt idx="974">
                  <c:v>-12.040006351464944</c:v>
                </c:pt>
                <c:pt idx="975">
                  <c:v>-12.050739148531836</c:v>
                </c:pt>
                <c:pt idx="976">
                  <c:v>-12.061471958082775</c:v>
                </c:pt>
                <c:pt idx="977">
                  <c:v>-12.072204780117474</c:v>
                </c:pt>
                <c:pt idx="978">
                  <c:v>-12.082937614635647</c:v>
                </c:pt>
                <c:pt idx="979">
                  <c:v>-12.093670461637007</c:v>
                </c:pt>
                <c:pt idx="980">
                  <c:v>-12.104403321121268</c:v>
                </c:pt>
                <c:pt idx="981">
                  <c:v>-12.115136193088142</c:v>
                </c:pt>
                <c:pt idx="982">
                  <c:v>-12.125869077537343</c:v>
                </c:pt>
                <c:pt idx="983">
                  <c:v>-12.136601974468586</c:v>
                </c:pt>
                <c:pt idx="984">
                  <c:v>-12.147334883881582</c:v>
                </c:pt>
                <c:pt idx="985">
                  <c:v>-12.158067805776046</c:v>
                </c:pt>
                <c:pt idx="986">
                  <c:v>-12.16880074015169</c:v>
                </c:pt>
                <c:pt idx="987">
                  <c:v>-12.179533687008227</c:v>
                </c:pt>
                <c:pt idx="988">
                  <c:v>-12.190266646345371</c:v>
                </c:pt>
                <c:pt idx="989">
                  <c:v>-12.200999618162836</c:v>
                </c:pt>
                <c:pt idx="990">
                  <c:v>-12.211732602460335</c:v>
                </c:pt>
                <c:pt idx="991">
                  <c:v>-12.222465599237582</c:v>
                </c:pt>
                <c:pt idx="992">
                  <c:v>-12.233198608494289</c:v>
                </c:pt>
                <c:pt idx="993">
                  <c:v>-12.24393163023017</c:v>
                </c:pt>
                <c:pt idx="994">
                  <c:v>-12.254664664444938</c:v>
                </c:pt>
                <c:pt idx="995">
                  <c:v>-12.265397711138307</c:v>
                </c:pt>
                <c:pt idx="996">
                  <c:v>-12.27613077030999</c:v>
                </c:pt>
                <c:pt idx="997">
                  <c:v>-12.2868638419597</c:v>
                </c:pt>
                <c:pt idx="998">
                  <c:v>-12.297596926087152</c:v>
                </c:pt>
                <c:pt idx="999">
                  <c:v>-12.308330022692058</c:v>
                </c:pt>
                <c:pt idx="1000">
                  <c:v>-12.319063131774131</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98.964688107976272</c:v>
                </c:pt>
                <c:pt idx="1">
                  <c:v>99.334591686111281</c:v>
                </c:pt>
                <c:pt idx="2">
                  <c:v>99.704041657965902</c:v>
                </c:pt>
                <c:pt idx="3">
                  <c:v>100.07303946586897</c:v>
                </c:pt>
                <c:pt idx="4">
                  <c:v>100.44158654563911</c:v>
                </c:pt>
                <c:pt idx="5">
                  <c:v>100.80968432662483</c:v>
                </c:pt>
                <c:pt idx="6">
                  <c:v>101.17733423174423</c:v>
                </c:pt>
                <c:pt idx="7">
                  <c:v>101.54453767752447</c:v>
                </c:pt>
                <c:pt idx="8">
                  <c:v>101.91129607414095</c:v>
                </c:pt>
                <c:pt idx="9">
                  <c:v>102.27761082545609</c:v>
                </c:pt>
                <c:pt idx="10">
                  <c:v>102.64348332905794</c:v>
                </c:pt>
                <c:pt idx="11">
                  <c:v>103.00891497423817</c:v>
                </c:pt>
                <c:pt idx="12">
                  <c:v>103.37390714001387</c:v>
                </c:pt>
                <c:pt idx="13">
                  <c:v>103.73846119731589</c:v>
                </c:pt>
                <c:pt idx="14">
                  <c:v>104.10257851113143</c:v>
                </c:pt>
                <c:pt idx="15">
                  <c:v>104.46626044053905</c:v>
                </c:pt>
                <c:pt idx="16">
                  <c:v>104.82950833874334</c:v>
                </c:pt>
                <c:pt idx="17">
                  <c:v>105.19232355310933</c:v>
                </c:pt>
                <c:pt idx="18">
                  <c:v>105.55470742519672</c:v>
                </c:pt>
                <c:pt idx="19">
                  <c:v>105.91666129079375</c:v>
                </c:pt>
                <c:pt idx="20">
                  <c:v>106.27818647995093</c:v>
                </c:pt>
                <c:pt idx="21">
                  <c:v>106.63928431805118</c:v>
                </c:pt>
                <c:pt idx="22">
                  <c:v>106.99995612685849</c:v>
                </c:pt>
                <c:pt idx="23">
                  <c:v>107.36020322347032</c:v>
                </c:pt>
                <c:pt idx="24">
                  <c:v>107.72002691929167</c:v>
                </c:pt>
                <c:pt idx="25">
                  <c:v>108.07942852006862</c:v>
                </c:pt>
                <c:pt idx="26">
                  <c:v>108.43840932592155</c:v>
                </c:pt>
                <c:pt idx="27">
                  <c:v>108.79697063137819</c:v>
                </c:pt>
                <c:pt idx="28">
                  <c:v>109.15511372540634</c:v>
                </c:pt>
                <c:pt idx="29">
                  <c:v>109.51283989144646</c:v>
                </c:pt>
                <c:pt idx="30">
                  <c:v>109.87015040744392</c:v>
                </c:pt>
                <c:pt idx="31">
                  <c:v>110.22704654588107</c:v>
                </c:pt>
                <c:pt idx="32">
                  <c:v>110.58352957380905</c:v>
                </c:pt>
                <c:pt idx="33">
                  <c:v>110.93960075287941</c:v>
                </c:pt>
                <c:pt idx="34">
                  <c:v>111.29526133937546</c:v>
                </c:pt>
                <c:pt idx="35">
                  <c:v>111.65051258424336</c:v>
                </c:pt>
                <c:pt idx="36">
                  <c:v>112.0053557331231</c:v>
                </c:pt>
                <c:pt idx="37">
                  <c:v>112.35979202637911</c:v>
                </c:pt>
                <c:pt idx="38">
                  <c:v>112.7138226991308</c:v>
                </c:pt>
                <c:pt idx="39">
                  <c:v>113.06744898128274</c:v>
                </c:pt>
                <c:pt idx="40">
                  <c:v>113.42067209755469</c:v>
                </c:pt>
                <c:pt idx="41">
                  <c:v>113.77349326751143</c:v>
                </c:pt>
                <c:pt idx="42">
                  <c:v>114.12591370559235</c:v>
                </c:pt>
                <c:pt idx="43">
                  <c:v>114.47793462114085</c:v>
                </c:pt>
                <c:pt idx="44">
                  <c:v>114.82955721843344</c:v>
                </c:pt>
                <c:pt idx="45">
                  <c:v>115.18078269670877</c:v>
                </c:pt>
                <c:pt idx="46">
                  <c:v>115.53161225019639</c:v>
                </c:pt>
                <c:pt idx="47">
                  <c:v>115.88204706814521</c:v>
                </c:pt>
                <c:pt idx="48">
                  <c:v>116.23208833485197</c:v>
                </c:pt>
                <c:pt idx="49">
                  <c:v>116.58173722968928</c:v>
                </c:pt>
                <c:pt idx="50">
                  <c:v>116.93099492713364</c:v>
                </c:pt>
                <c:pt idx="51">
                  <c:v>117.27986259679314</c:v>
                </c:pt>
                <c:pt idx="52">
                  <c:v>117.628341403435</c:v>
                </c:pt>
                <c:pt idx="53">
                  <c:v>117.976432507013</c:v>
                </c:pt>
                <c:pt idx="54">
                  <c:v>118.32413706269456</c:v>
                </c:pt>
                <c:pt idx="55">
                  <c:v>118.67145622088773</c:v>
                </c:pt>
                <c:pt idx="56">
                  <c:v>119.01839112726802</c:v>
                </c:pt>
                <c:pt idx="57">
                  <c:v>119.3649429228049</c:v>
                </c:pt>
                <c:pt idx="58">
                  <c:v>119.71111274378831</c:v>
                </c:pt>
                <c:pt idx="59">
                  <c:v>120.05690172185479</c:v>
                </c:pt>
                <c:pt idx="60">
                  <c:v>120.40231098401358</c:v>
                </c:pt>
                <c:pt idx="61">
                  <c:v>120.74734165267245</c:v>
                </c:pt>
                <c:pt idx="62">
                  <c:v>121.09199484566334</c:v>
                </c:pt>
                <c:pt idx="63">
                  <c:v>121.43627167626792</c:v>
                </c:pt>
                <c:pt idx="64">
                  <c:v>121.78017325324288</c:v>
                </c:pt>
                <c:pt idx="65">
                  <c:v>122.12370068084505</c:v>
                </c:pt>
                <c:pt idx="66">
                  <c:v>122.46685505885637</c:v>
                </c:pt>
                <c:pt idx="67">
                  <c:v>122.80963748260872</c:v>
                </c:pt>
                <c:pt idx="68">
                  <c:v>123.15204904300853</c:v>
                </c:pt>
                <c:pt idx="69">
                  <c:v>123.49409082656119</c:v>
                </c:pt>
                <c:pt idx="70">
                  <c:v>123.83576391539538</c:v>
                </c:pt>
                <c:pt idx="71">
                  <c:v>124.17706938728716</c:v>
                </c:pt>
                <c:pt idx="72">
                  <c:v>124.51800831568396</c:v>
                </c:pt>
                <c:pt idx="73">
                  <c:v>124.85858176972829</c:v>
                </c:pt>
                <c:pt idx="74">
                  <c:v>125.19879081428144</c:v>
                </c:pt>
                <c:pt idx="75">
                  <c:v>125.53863650994688</c:v>
                </c:pt>
                <c:pt idx="76">
                  <c:v>125.87811991309363</c:v>
                </c:pt>
                <c:pt idx="77">
                  <c:v>126.2172420758793</c:v>
                </c:pt>
                <c:pt idx="78">
                  <c:v>126.55600404627316</c:v>
                </c:pt>
                <c:pt idx="79">
                  <c:v>126.89440686807893</c:v>
                </c:pt>
                <c:pt idx="80">
                  <c:v>127.23245158095745</c:v>
                </c:pt>
                <c:pt idx="81">
                  <c:v>127.57013922044918</c:v>
                </c:pt>
                <c:pt idx="82">
                  <c:v>127.90747081799661</c:v>
                </c:pt>
                <c:pt idx="83">
                  <c:v>128.24444740096644</c:v>
                </c:pt>
                <c:pt idx="84">
                  <c:v>128.58106999267162</c:v>
                </c:pt>
                <c:pt idx="85">
                  <c:v>128.91733961239331</c:v>
                </c:pt>
                <c:pt idx="86">
                  <c:v>129.2532572754026</c:v>
                </c:pt>
                <c:pt idx="87">
                  <c:v>129.58882399298219</c:v>
                </c:pt>
                <c:pt idx="88">
                  <c:v>129.92404077244774</c:v>
                </c:pt>
                <c:pt idx="89">
                  <c:v>130.25890861716937</c:v>
                </c:pt>
                <c:pt idx="90">
                  <c:v>130.5934285265927</c:v>
                </c:pt>
                <c:pt idx="91">
                  <c:v>130.92760149625994</c:v>
                </c:pt>
                <c:pt idx="92">
                  <c:v>131.26142851783081</c:v>
                </c:pt>
                <c:pt idx="93">
                  <c:v>131.59491057910327</c:v>
                </c:pt>
                <c:pt idx="94">
                  <c:v>131.92804866403418</c:v>
                </c:pt>
                <c:pt idx="95">
                  <c:v>132.26084375275974</c:v>
                </c:pt>
                <c:pt idx="96">
                  <c:v>132.59329682161589</c:v>
                </c:pt>
                <c:pt idx="97">
                  <c:v>132.92540884315849</c:v>
                </c:pt>
                <c:pt idx="98">
                  <c:v>133.2571807861834</c:v>
                </c:pt>
                <c:pt idx="99">
                  <c:v>133.5886136157464</c:v>
                </c:pt>
                <c:pt idx="100">
                  <c:v>133.91970829318311</c:v>
                </c:pt>
                <c:pt idx="101">
                  <c:v>137.21213087579829</c:v>
                </c:pt>
                <c:pt idx="102">
                  <c:v>140.47135449535801</c:v>
                </c:pt>
                <c:pt idx="103">
                  <c:v>143.69830670815182</c:v>
                </c:pt>
                <c:pt idx="104">
                  <c:v>146.89388031268533</c:v>
                </c:pt>
                <c:pt idx="105">
                  <c:v>150.05893512351764</c:v>
                </c:pt>
                <c:pt idx="106">
                  <c:v>153.1942996332202</c:v>
                </c:pt>
                <c:pt idx="107">
                  <c:v>156.30077257086194</c:v>
                </c:pt>
                <c:pt idx="108">
                  <c:v>159.37912436469523</c:v>
                </c:pt>
                <c:pt idx="109">
                  <c:v>162.43009851605811</c:v>
                </c:pt>
                <c:pt idx="110">
                  <c:v>165.45441289091337</c:v>
                </c:pt>
                <c:pt idx="111">
                  <c:v>168.45276093490759</c:v>
                </c:pt>
                <c:pt idx="112">
                  <c:v>171.42581281734607</c:v>
                </c:pt>
                <c:pt idx="113">
                  <c:v>174.37421650903866</c:v>
                </c:pt>
                <c:pt idx="114">
                  <c:v>177.29859879857094</c:v>
                </c:pt>
                <c:pt idx="115">
                  <c:v>180.19956625119133</c:v>
                </c:pt>
                <c:pt idx="116">
                  <c:v>183.07770611417382</c:v>
                </c:pt>
                <c:pt idx="117">
                  <c:v>185.93358717221469</c:v>
                </c:pt>
                <c:pt idx="118">
                  <c:v>188.76776055614638</c:v>
                </c:pt>
                <c:pt idx="119">
                  <c:v>191.5807605080017</c:v>
                </c:pt>
                <c:pt idx="120">
                  <c:v>194.37310510523108</c:v>
                </c:pt>
                <c:pt idx="121">
                  <c:v>197.1452969466672</c:v>
                </c:pt>
                <c:pt idx="122">
                  <c:v>199.89782380263856</c:v>
                </c:pt>
                <c:pt idx="123">
                  <c:v>202.63115923145779</c:v>
                </c:pt>
                <c:pt idx="124">
                  <c:v>205.34576316434922</c:v>
                </c:pt>
                <c:pt idx="125">
                  <c:v>208.04208246073168</c:v>
                </c:pt>
                <c:pt idx="126">
                  <c:v>210.7205514356362</c:v>
                </c:pt>
                <c:pt idx="127">
                  <c:v>213.38159236091298</c:v>
                </c:pt>
                <c:pt idx="128">
                  <c:v>216.02561594176632</c:v>
                </c:pt>
                <c:pt idx="129">
                  <c:v>218.65302177004949</c:v>
                </c:pt>
                <c:pt idx="130">
                  <c:v>221.2641987556533</c:v>
                </c:pt>
                <c:pt idx="131">
                  <c:v>223.85952553723121</c:v>
                </c:pt>
                <c:pt idx="132">
                  <c:v>226.43937087341982</c:v>
                </c:pt>
                <c:pt idx="133">
                  <c:v>229.0040940156355</c:v>
                </c:pt>
                <c:pt idx="134">
                  <c:v>231.55404506345619</c:v>
                </c:pt>
                <c:pt idx="135">
                  <c:v>234.08956530353029</c:v>
                </c:pt>
                <c:pt idx="136">
                  <c:v>236.61098753289238</c:v>
                </c:pt>
                <c:pt idx="137">
                  <c:v>239.11863636750786</c:v>
                </c:pt>
                <c:pt idx="138">
                  <c:v>241.61282853681502</c:v>
                </c:pt>
                <c:pt idx="139">
                  <c:v>244.09387316498237</c:v>
                </c:pt>
                <c:pt idx="140">
                  <c:v>246.56207203955313</c:v>
                </c:pt>
                <c:pt idx="141">
                  <c:v>249.01771986810428</c:v>
                </c:pt>
                <c:pt idx="142">
                  <c:v>251.46110452350729</c:v>
                </c:pt>
                <c:pt idx="143">
                  <c:v>253.89250727833902</c:v>
                </c:pt>
                <c:pt idx="144">
                  <c:v>256.31220302895548</c:v>
                </c:pt>
                <c:pt idx="145">
                  <c:v>258.72046050970698</c:v>
                </c:pt>
                <c:pt idx="146">
                  <c:v>261.11754249774185</c:v>
                </c:pt>
                <c:pt idx="147">
                  <c:v>263.50370600881519</c:v>
                </c:pt>
                <c:pt idx="148">
                  <c:v>265.87920248449075</c:v>
                </c:pt>
                <c:pt idx="149">
                  <c:v>268.24427797109746</c:v>
                </c:pt>
                <c:pt idx="150">
                  <c:v>270.5991732907753</c:v>
                </c:pt>
                <c:pt idx="151">
                  <c:v>272.94412420492137</c:v>
                </c:pt>
                <c:pt idx="152">
                  <c:v>275.27936157032298</c:v>
                </c:pt>
                <c:pt idx="153">
                  <c:v>277.60511148824202</c:v>
                </c:pt>
                <c:pt idx="154">
                  <c:v>279.92159544669238</c:v>
                </c:pt>
                <c:pt idx="155">
                  <c:v>282.22903045613145</c:v>
                </c:pt>
                <c:pt idx="156">
                  <c:v>284.52762917876538</c:v>
                </c:pt>
                <c:pt idx="157">
                  <c:v>286.81760005164705</c:v>
                </c:pt>
                <c:pt idx="158">
                  <c:v>289.09914740372636</c:v>
                </c:pt>
                <c:pt idx="159">
                  <c:v>291.37247156699124</c:v>
                </c:pt>
                <c:pt idx="160">
                  <c:v>293.63776898181868</c:v>
                </c:pt>
                <c:pt idx="161">
                  <c:v>295.89523229663433</c:v>
                </c:pt>
                <c:pt idx="162">
                  <c:v>298.14505046195904</c:v>
                </c:pt>
                <c:pt idx="163">
                  <c:v>300.38740881889981</c:v>
                </c:pt>
                <c:pt idx="164">
                  <c:v>302.62248918212237</c:v>
                </c:pt>
                <c:pt idx="165">
                  <c:v>304.85046991731895</c:v>
                </c:pt>
                <c:pt idx="166">
                  <c:v>307.07152601316483</c:v>
                </c:pt>
                <c:pt idx="167">
                  <c:v>309.28582914773136</c:v>
                </c:pt>
                <c:pt idx="168">
                  <c:v>311.493547749301</c:v>
                </c:pt>
                <c:pt idx="169">
                  <c:v>313.69484705150273</c:v>
                </c:pt>
                <c:pt idx="170">
                  <c:v>315.88988914266145</c:v>
                </c:pt>
                <c:pt idx="171">
                  <c:v>318.07883300922504</c:v>
                </c:pt>
                <c:pt idx="172">
                  <c:v>320.26183457310538</c:v>
                </c:pt>
                <c:pt idx="173">
                  <c:v>322.43904672273771</c:v>
                </c:pt>
                <c:pt idx="174">
                  <c:v>324.61061933763148</c:v>
                </c:pt>
                <c:pt idx="175">
                  <c:v>326.77669930615224</c:v>
                </c:pt>
                <c:pt idx="176">
                  <c:v>328.9374305362403</c:v>
                </c:pt>
                <c:pt idx="177">
                  <c:v>331.0929539587359</c:v>
                </c:pt>
                <c:pt idx="178">
                  <c:v>333.24340752294654</c:v>
                </c:pt>
                <c:pt idx="179">
                  <c:v>335.38892618405629</c:v>
                </c:pt>
                <c:pt idx="180">
                  <c:v>337.52964188194414</c:v>
                </c:pt>
                <c:pt idx="181">
                  <c:v>339.66568351094674</c:v>
                </c:pt>
                <c:pt idx="182">
                  <c:v>341.79717688007548</c:v>
                </c:pt>
                <c:pt idx="183">
                  <c:v>343.9242446631776</c:v>
                </c:pt>
                <c:pt idx="184">
                  <c:v>346.04700633852059</c:v>
                </c:pt>
                <c:pt idx="185">
                  <c:v>348.16557811728262</c:v>
                </c:pt>
                <c:pt idx="186">
                  <c:v>350.28007286045136</c:v>
                </c:pt>
                <c:pt idx="187">
                  <c:v>352.39059998367702</c:v>
                </c:pt>
                <c:pt idx="188">
                  <c:v>354.49726534969676</c:v>
                </c:pt>
                <c:pt idx="189">
                  <c:v>356.60017114805606</c:v>
                </c:pt>
                <c:pt idx="190">
                  <c:v>358.69941576200409</c:v>
                </c:pt>
                <c:pt idx="191">
                  <c:v>360.79509362264298</c:v>
                </c:pt>
                <c:pt idx="192">
                  <c:v>362.88729505067499</c:v>
                </c:pt>
                <c:pt idx="193">
                  <c:v>364.97610608642128</c:v>
                </c:pt>
                <c:pt idx="194">
                  <c:v>367.06160830918685</c:v>
                </c:pt>
                <c:pt idx="195">
                  <c:v>369.14387864752035</c:v>
                </c:pt>
                <c:pt idx="196">
                  <c:v>371.22298918245667</c:v>
                </c:pt>
                <c:pt idx="197">
                  <c:v>373.29900694642538</c:v>
                </c:pt>
                <c:pt idx="198">
                  <c:v>375.371993721134</c:v>
                </c:pt>
                <c:pt idx="199">
                  <c:v>377.44200583835902</c:v>
                </c:pt>
                <c:pt idx="200">
                  <c:v>379.50909398815458</c:v>
                </c:pt>
                <c:pt idx="201">
                  <c:v>381.57330303946651</c:v>
                </c:pt>
                <c:pt idx="202">
                  <c:v>383.63467187845481</c:v>
                </c:pt>
                <c:pt idx="203">
                  <c:v>385.6932332699227</c:v>
                </c:pt>
                <c:pt idx="204">
                  <c:v>387.7490137470781</c:v>
                </c:pt>
                <c:pt idx="205">
                  <c:v>389.80203353437497</c:v>
                </c:pt>
                <c:pt idx="206">
                  <c:v>391.8523065074022</c:v>
                </c:pt>
                <c:pt idx="207">
                  <c:v>393.89984019272379</c:v>
                </c:pt>
                <c:pt idx="208">
                  <c:v>395.94463580929857</c:v>
                </c:pt>
                <c:pt idx="209">
                  <c:v>397.98668835169889</c:v>
                </c:pt>
                <c:pt idx="210">
                  <c:v>400.02598671392263</c:v>
                </c:pt>
                <c:pt idx="211">
                  <c:v>402.06251385125307</c:v>
                </c:pt>
                <c:pt idx="212">
                  <c:v>404.09624697647195</c:v>
                </c:pt>
                <c:pt idx="213">
                  <c:v>406.12715778584146</c:v>
                </c:pt>
                <c:pt idx="214">
                  <c:v>408.1552127096856</c:v>
                </c:pt>
                <c:pt idx="215">
                  <c:v>410.18037318212731</c:v>
                </c:pt>
                <c:pt idx="216">
                  <c:v>412.20259592455312</c:v>
                </c:pt>
                <c:pt idx="217">
                  <c:v>414.22183323763562</c:v>
                </c:pt>
                <c:pt idx="218">
                  <c:v>416.23803329718993</c:v>
                </c:pt>
                <c:pt idx="219">
                  <c:v>418.25114044971025</c:v>
                </c:pt>
                <c:pt idx="220">
                  <c:v>420.2610955040675</c:v>
                </c:pt>
                <c:pt idx="221">
                  <c:v>422.26783601650084</c:v>
                </c:pt>
                <c:pt idx="222">
                  <c:v>424.27129656666364</c:v>
                </c:pt>
                <c:pt idx="223">
                  <c:v>426.2714090230632</c:v>
                </c:pt>
                <c:pt idx="224">
                  <c:v>428.2681027967451</c:v>
                </c:pt>
                <c:pt idx="225">
                  <c:v>430.26130508250969</c:v>
                </c:pt>
                <c:pt idx="226">
                  <c:v>432.25094108731184</c:v>
                </c:pt>
                <c:pt idx="227">
                  <c:v>434.2369342457846</c:v>
                </c:pt>
                <c:pt idx="228">
                  <c:v>436.2192064230544</c:v>
                </c:pt>
                <c:pt idx="229">
                  <c:v>438.19767810518471</c:v>
                </c:pt>
                <c:pt idx="230">
                  <c:v>440.17226857770737</c:v>
                </c:pt>
                <c:pt idx="231">
                  <c:v>442.14289609278268</c:v>
                </c:pt>
                <c:pt idx="232">
                  <c:v>444.10947802558036</c:v>
                </c:pt>
                <c:pt idx="233">
                  <c:v>446.07193102049916</c:v>
                </c:pt>
                <c:pt idx="234">
                  <c:v>448.03017112784914</c:v>
                </c:pt>
                <c:pt idx="235">
                  <c:v>449.98411393161336</c:v>
                </c:pt>
                <c:pt idx="236">
                  <c:v>451.93367466888765</c:v>
                </c:pt>
                <c:pt idx="237">
                  <c:v>453.87876834157231</c:v>
                </c:pt>
                <c:pt idx="238">
                  <c:v>455.81930982085953</c:v>
                </c:pt>
                <c:pt idx="239">
                  <c:v>457.75521394502852</c:v>
                </c:pt>
                <c:pt idx="240">
                  <c:v>459.68639561102634</c:v>
                </c:pt>
                <c:pt idx="241">
                  <c:v>461.6127698602794</c:v>
                </c:pt>
                <c:pt idx="242">
                  <c:v>463.53425195914684</c:v>
                </c:pt>
                <c:pt idx="243">
                  <c:v>465.4507574743958</c:v>
                </c:pt>
                <c:pt idx="244">
                  <c:v>467.36220234404783</c:v>
                </c:pt>
                <c:pt idx="245">
                  <c:v>469.26850294391733</c:v>
                </c:pt>
                <c:pt idx="246">
                  <c:v>471.16957615013598</c:v>
                </c:pt>
                <c:pt idx="247">
                  <c:v>473.06533939793297</c:v>
                </c:pt>
                <c:pt idx="248">
                  <c:v>474.95571073691701</c:v>
                </c:pt>
                <c:pt idx="249">
                  <c:v>476.84060888308545</c:v>
                </c:pt>
                <c:pt idx="250">
                  <c:v>478.71995326776721</c:v>
                </c:pt>
                <c:pt idx="251">
                  <c:v>480.59366408368692</c:v>
                </c:pt>
                <c:pt idx="252">
                  <c:v>482.46166232832348</c:v>
                </c:pt>
                <c:pt idx="253">
                  <c:v>484.32386984472015</c:v>
                </c:pt>
                <c:pt idx="254">
                  <c:v>486.18020935989085</c:v>
                </c:pt>
                <c:pt idx="255">
                  <c:v>488.03060452095463</c:v>
                </c:pt>
                <c:pt idx="256">
                  <c:v>489.87497992912</c:v>
                </c:pt>
                <c:pt idx="257">
                  <c:v>491.71326117163022</c:v>
                </c:pt>
                <c:pt idx="258">
                  <c:v>493.54537485177218</c:v>
                </c:pt>
                <c:pt idx="259">
                  <c:v>495.37124861704331</c:v>
                </c:pt>
                <c:pt idx="260">
                  <c:v>497.19081118556312</c:v>
                </c:pt>
                <c:pt idx="261">
                  <c:v>499.00399237081052</c:v>
                </c:pt>
                <c:pt idx="262">
                  <c:v>500.8107231047602</c:v>
                </c:pt>
                <c:pt idx="263">
                  <c:v>502.61093545948836</c:v>
                </c:pt>
                <c:pt idx="264">
                  <c:v>504.40456266731059</c:v>
                </c:pt>
                <c:pt idx="265">
                  <c:v>506.1915391395126</c:v>
                </c:pt>
                <c:pt idx="266">
                  <c:v>507.97180048372894</c:v>
                </c:pt>
                <c:pt idx="267">
                  <c:v>509.74528352002176</c:v>
                </c:pt>
                <c:pt idx="268">
                  <c:v>511.51192629570903</c:v>
                </c:pt>
                <c:pt idx="269">
                  <c:v>513.27166809898711</c:v>
                </c:pt>
                <c:pt idx="270">
                  <c:v>515.02444947139179</c:v>
                </c:pt>
                <c:pt idx="271">
                  <c:v>516.77021221913833</c:v>
                </c:pt>
                <c:pt idx="272">
                  <c:v>518.50889942337847</c:v>
                </c:pt>
                <c:pt idx="273">
                  <c:v>520.24045544941248</c:v>
                </c:pt>
                <c:pt idx="274">
                  <c:v>521.96482595488931</c:v>
                </c:pt>
                <c:pt idx="275">
                  <c:v>523.68195789702975</c:v>
                </c:pt>
                <c:pt idx="276">
                  <c:v>525.39179953890346</c:v>
                </c:pt>
                <c:pt idx="277">
                  <c:v>527.09430045479007</c:v>
                </c:pt>
                <c:pt idx="278">
                  <c:v>528.7894115346545</c:v>
                </c:pt>
                <c:pt idx="279">
                  <c:v>530.47708498776376</c:v>
                </c:pt>
                <c:pt idx="280">
                  <c:v>532.15727434547262</c:v>
                </c:pt>
                <c:pt idx="281">
                  <c:v>533.82993446320461</c:v>
                </c:pt>
                <c:pt idx="282">
                  <c:v>535.49502152165303</c:v>
                </c:pt>
                <c:pt idx="283">
                  <c:v>537.15249302722702</c:v>
                </c:pt>
                <c:pt idx="284">
                  <c:v>538.80230781176681</c:v>
                </c:pt>
                <c:pt idx="285">
                  <c:v>540.44442603155039</c:v>
                </c:pt>
                <c:pt idx="286">
                  <c:v>542.07880916561498</c:v>
                </c:pt>
                <c:pt idx="287">
                  <c:v>543.70542001341528</c:v>
                </c:pt>
                <c:pt idx="288">
                  <c:v>545.32422269183951</c:v>
                </c:pt>
                <c:pt idx="289">
                  <c:v>546.9351826316049</c:v>
                </c:pt>
                <c:pt idx="290">
                  <c:v>548.53826657305251</c:v>
                </c:pt>
                <c:pt idx="291">
                  <c:v>550.13344256136247</c:v>
                </c:pt>
                <c:pt idx="292">
                  <c:v>551.720679941208</c:v>
                </c:pt>
                <c:pt idx="293">
                  <c:v>553.29994935086904</c:v>
                </c:pt>
                <c:pt idx="294">
                  <c:v>554.87122271582371</c:v>
                </c:pt>
                <c:pt idx="295">
                  <c:v>556.43447324183603</c:v>
                </c:pt>
                <c:pt idx="296">
                  <c:v>557.98967540755871</c:v>
                </c:pt>
                <c:pt idx="297">
                  <c:v>559.53680495666902</c:v>
                </c:pt>
                <c:pt idx="298">
                  <c:v>561.07583888955492</c:v>
                </c:pt>
                <c:pt idx="299">
                  <c:v>562.60675545456934</c:v>
                </c:pt>
                <c:pt idx="300">
                  <c:v>564.12953413886953</c:v>
                </c:pt>
                <c:pt idx="301">
                  <c:v>565.64415565885804</c:v>
                </c:pt>
                <c:pt idx="302">
                  <c:v>567.15060195024228</c:v>
                </c:pt>
                <c:pt idx="303">
                  <c:v>568.6488561577288</c:v>
                </c:pt>
                <c:pt idx="304">
                  <c:v>570.13890262436769</c:v>
                </c:pt>
                <c:pt idx="305">
                  <c:v>571.62072688056389</c:v>
                </c:pt>
                <c:pt idx="306">
                  <c:v>573.09431563276974</c:v>
                </c:pt>
                <c:pt idx="307">
                  <c:v>574.5596567518744</c:v>
                </c:pt>
                <c:pt idx="308">
                  <c:v>576.01673926130582</c:v>
                </c:pt>
                <c:pt idx="309">
                  <c:v>577.46555332485798</c:v>
                </c:pt>
                <c:pt idx="310">
                  <c:v>578.90609023425986</c:v>
                </c:pt>
                <c:pt idx="311">
                  <c:v>580.33834239649889</c:v>
                </c:pt>
                <c:pt idx="312">
                  <c:v>581.76230332091347</c:v>
                </c:pt>
                <c:pt idx="313">
                  <c:v>583.17796760606734</c:v>
                </c:pt>
                <c:pt idx="314">
                  <c:v>584.5853309264204</c:v>
                </c:pt>
                <c:pt idx="315">
                  <c:v>585.9843900188074</c:v>
                </c:pt>
                <c:pt idx="316">
                  <c:v>587.37514266873916</c:v>
                </c:pt>
                <c:pt idx="317">
                  <c:v>588.7575876965368</c:v>
                </c:pt>
                <c:pt idx="318">
                  <c:v>590.13172494331343</c:v>
                </c:pt>
                <c:pt idx="319">
                  <c:v>591.49755525681326</c:v>
                </c:pt>
                <c:pt idx="320">
                  <c:v>592.85508047712153</c:v>
                </c:pt>
                <c:pt idx="321">
                  <c:v>594.20430342225586</c:v>
                </c:pt>
                <c:pt idx="322">
                  <c:v>595.54522787364999</c:v>
                </c:pt>
                <c:pt idx="323">
                  <c:v>596.8778585615421</c:v>
                </c:pt>
                <c:pt idx="324">
                  <c:v>598.20220115027712</c:v>
                </c:pt>
                <c:pt idx="325">
                  <c:v>599.51826222353395</c:v>
                </c:pt>
                <c:pt idx="326">
                  <c:v>600.82604926948784</c:v>
                </c:pt>
                <c:pt idx="327">
                  <c:v>602.12557066591808</c:v>
                </c:pt>
                <c:pt idx="328">
                  <c:v>603.4168356652699</c:v>
                </c:pt>
                <c:pt idx="329">
                  <c:v>604.69985437968069</c:v>
                </c:pt>
                <c:pt idx="330">
                  <c:v>605.97463776597908</c:v>
                </c:pt>
                <c:pt idx="331">
                  <c:v>607.24119761066663</c:v>
                </c:pt>
                <c:pt idx="332">
                  <c:v>608.49954651488952</c:v>
                </c:pt>
                <c:pt idx="333">
                  <c:v>609.74969787940995</c:v>
                </c:pt>
                <c:pt idx="334">
                  <c:v>610.99166588958394</c:v>
                </c:pt>
                <c:pt idx="335">
                  <c:v>612.22546550035463</c:v>
                </c:pt>
                <c:pt idx="336">
                  <c:v>613.45111242126814</c:v>
                </c:pt>
                <c:pt idx="337">
                  <c:v>614.66862310151942</c:v>
                </c:pt>
                <c:pt idx="338">
                  <c:v>615.87801471503462</c:v>
                </c:pt>
                <c:pt idx="339">
                  <c:v>617.07930514559837</c:v>
                </c:pt>
                <c:pt idx="340">
                  <c:v>618.272512972031</c:v>
                </c:pt>
                <c:pt idx="341">
                  <c:v>619.45765745342283</c:v>
                </c:pt>
                <c:pt idx="342">
                  <c:v>620.63475851443184</c:v>
                </c:pt>
                <c:pt idx="343">
                  <c:v>621.80383673065012</c:v>
                </c:pt>
                <c:pt idx="344">
                  <c:v>622.96491331404559</c:v>
                </c:pt>
                <c:pt idx="345">
                  <c:v>624.11801009848341</c:v>
                </c:pt>
                <c:pt idx="346">
                  <c:v>625.26314952533369</c:v>
                </c:pt>
                <c:pt idx="347">
                  <c:v>626.40035462916865</c:v>
                </c:pt>
                <c:pt idx="348">
                  <c:v>627.52964902355643</c:v>
                </c:pt>
                <c:pt idx="349">
                  <c:v>628.65105688695405</c:v>
                </c:pt>
                <c:pt idx="350">
                  <c:v>629.76460294870503</c:v>
                </c:pt>
                <c:pt idx="351">
                  <c:v>630.87031247514551</c:v>
                </c:pt>
                <c:pt idx="352">
                  <c:v>631.96821125582346</c:v>
                </c:pt>
                <c:pt idx="353">
                  <c:v>633.05832558983354</c:v>
                </c:pt>
                <c:pt idx="354">
                  <c:v>634.14068227227244</c:v>
                </c:pt>
                <c:pt idx="355">
                  <c:v>635.21530858081735</c:v>
                </c:pt>
                <c:pt idx="356">
                  <c:v>636.28223226243153</c:v>
                </c:pt>
                <c:pt idx="357">
                  <c:v>637.34148152019907</c:v>
                </c:pt>
                <c:pt idx="358">
                  <c:v>638.39308500029222</c:v>
                </c:pt>
                <c:pt idx="359">
                  <c:v>639.43707177907436</c:v>
                </c:pt>
                <c:pt idx="360">
                  <c:v>640.47347135034045</c:v>
                </c:pt>
                <c:pt idx="361">
                  <c:v>641.50231361269755</c:v>
                </c:pt>
                <c:pt idx="362">
                  <c:v>642.5236288570876</c:v>
                </c:pt>
                <c:pt idx="363">
                  <c:v>643.53744775445489</c:v>
                </c:pt>
                <c:pt idx="364">
                  <c:v>644.54380134355949</c:v>
                </c:pt>
                <c:pt idx="365">
                  <c:v>645.54272101893844</c:v>
                </c:pt>
                <c:pt idx="366">
                  <c:v>646.53423851901687</c:v>
                </c:pt>
                <c:pt idx="367">
                  <c:v>647.51838591436979</c:v>
                </c:pt>
                <c:pt idx="368">
                  <c:v>648.49519559613611</c:v>
                </c:pt>
                <c:pt idx="369">
                  <c:v>649.46470026458667</c:v>
                </c:pt>
                <c:pt idx="370">
                  <c:v>650.42693291784565</c:v>
                </c:pt>
                <c:pt idx="371">
                  <c:v>651.38192684076841</c:v>
                </c:pt>
                <c:pt idx="372">
                  <c:v>652.32971559397481</c:v>
                </c:pt>
                <c:pt idx="373">
                  <c:v>653.2703330030397</c:v>
                </c:pt>
                <c:pt idx="374">
                  <c:v>654.20381314784049</c:v>
                </c:pt>
                <c:pt idx="375">
                  <c:v>655.13019035206275</c:v>
                </c:pt>
                <c:pt idx="376">
                  <c:v>656.04949917286399</c:v>
                </c:pt>
                <c:pt idx="377">
                  <c:v>656.9617743906955</c:v>
                </c:pt>
                <c:pt idx="378">
                  <c:v>657.8670509992827</c:v>
                </c:pt>
                <c:pt idx="379">
                  <c:v>658.76536419576416</c:v>
                </c:pt>
                <c:pt idx="380">
                  <c:v>659.65674937098925</c:v>
                </c:pt>
                <c:pt idx="381">
                  <c:v>660.54124209997349</c:v>
                </c:pt>
                <c:pt idx="382">
                  <c:v>661.41887813251242</c:v>
                </c:pt>
                <c:pt idx="383">
                  <c:v>662.28969338395268</c:v>
                </c:pt>
                <c:pt idx="384">
                  <c:v>663.15372392612096</c:v>
                </c:pt>
                <c:pt idx="385">
                  <c:v>664.01100597840923</c:v>
                </c:pt>
                <c:pt idx="386">
                  <c:v>664.86157589901666</c:v>
                </c:pt>
                <c:pt idx="387">
                  <c:v>665.70547017634669</c:v>
                </c:pt>
                <c:pt idx="388">
                  <c:v>666.54272542055924</c:v>
                </c:pt>
                <c:pt idx="389">
                  <c:v>667.37337835527694</c:v>
                </c:pt>
                <c:pt idx="390">
                  <c:v>668.19746580944491</c:v>
                </c:pt>
                <c:pt idx="391">
                  <c:v>669.01502470934258</c:v>
                </c:pt>
                <c:pt idx="392">
                  <c:v>669.82609207074745</c:v>
                </c:pt>
                <c:pt idx="393">
                  <c:v>669.82609207074745</c:v>
                </c:pt>
                <c:pt idx="394">
                  <c:v>669.82609207074745</c:v>
                </c:pt>
                <c:pt idx="395">
                  <c:v>669.82609207074745</c:v>
                </c:pt>
                <c:pt idx="396">
                  <c:v>669.82609207074745</c:v>
                </c:pt>
                <c:pt idx="397">
                  <c:v>669.82609207074745</c:v>
                </c:pt>
                <c:pt idx="398">
                  <c:v>669.82609207074745</c:v>
                </c:pt>
                <c:pt idx="399">
                  <c:v>669.82609207074745</c:v>
                </c:pt>
                <c:pt idx="400">
                  <c:v>669.82609207074745</c:v>
                </c:pt>
                <c:pt idx="401">
                  <c:v>669.82609207074745</c:v>
                </c:pt>
                <c:pt idx="402">
                  <c:v>669.82609207074745</c:v>
                </c:pt>
                <c:pt idx="403">
                  <c:v>669.82609207074745</c:v>
                </c:pt>
                <c:pt idx="404">
                  <c:v>669.82609207074745</c:v>
                </c:pt>
                <c:pt idx="405">
                  <c:v>669.82609207074745</c:v>
                </c:pt>
                <c:pt idx="406">
                  <c:v>669.82609207074745</c:v>
                </c:pt>
                <c:pt idx="407">
                  <c:v>669.82609207074745</c:v>
                </c:pt>
                <c:pt idx="408">
                  <c:v>669.82609207074745</c:v>
                </c:pt>
                <c:pt idx="409">
                  <c:v>669.82609207074745</c:v>
                </c:pt>
                <c:pt idx="410">
                  <c:v>669.82609207074745</c:v>
                </c:pt>
                <c:pt idx="411">
                  <c:v>669.82609207074745</c:v>
                </c:pt>
                <c:pt idx="412">
                  <c:v>669.82609207074745</c:v>
                </c:pt>
                <c:pt idx="413">
                  <c:v>669.82609207074745</c:v>
                </c:pt>
                <c:pt idx="414">
                  <c:v>669.82609207074745</c:v>
                </c:pt>
                <c:pt idx="415">
                  <c:v>669.82609207074745</c:v>
                </c:pt>
                <c:pt idx="416">
                  <c:v>669.82609207074745</c:v>
                </c:pt>
                <c:pt idx="417">
                  <c:v>669.82609207074745</c:v>
                </c:pt>
                <c:pt idx="418">
                  <c:v>669.82609207074745</c:v>
                </c:pt>
                <c:pt idx="419">
                  <c:v>669.82609207074745</c:v>
                </c:pt>
                <c:pt idx="420">
                  <c:v>669.82609207074745</c:v>
                </c:pt>
                <c:pt idx="421">
                  <c:v>669.82609207074745</c:v>
                </c:pt>
                <c:pt idx="422">
                  <c:v>669.82609207074745</c:v>
                </c:pt>
                <c:pt idx="423">
                  <c:v>669.82609207074745</c:v>
                </c:pt>
                <c:pt idx="424">
                  <c:v>669.82609207074745</c:v>
                </c:pt>
                <c:pt idx="425">
                  <c:v>669.82609207074745</c:v>
                </c:pt>
                <c:pt idx="426">
                  <c:v>669.82609207074745</c:v>
                </c:pt>
                <c:pt idx="427">
                  <c:v>669.82609207074745</c:v>
                </c:pt>
                <c:pt idx="428">
                  <c:v>669.82609207074745</c:v>
                </c:pt>
                <c:pt idx="429">
                  <c:v>669.82609207074745</c:v>
                </c:pt>
                <c:pt idx="430">
                  <c:v>669.82609207074745</c:v>
                </c:pt>
                <c:pt idx="431">
                  <c:v>669.82609207074745</c:v>
                </c:pt>
                <c:pt idx="432">
                  <c:v>669.82609207074745</c:v>
                </c:pt>
                <c:pt idx="433">
                  <c:v>669.82609207074745</c:v>
                </c:pt>
                <c:pt idx="434">
                  <c:v>669.82609207074745</c:v>
                </c:pt>
                <c:pt idx="435">
                  <c:v>669.82609207074745</c:v>
                </c:pt>
                <c:pt idx="436">
                  <c:v>669.82609207074745</c:v>
                </c:pt>
                <c:pt idx="437">
                  <c:v>669.82609207074745</c:v>
                </c:pt>
                <c:pt idx="438">
                  <c:v>669.82609207074745</c:v>
                </c:pt>
                <c:pt idx="439">
                  <c:v>669.82609207074745</c:v>
                </c:pt>
                <c:pt idx="440">
                  <c:v>669.82609207074745</c:v>
                </c:pt>
                <c:pt idx="441">
                  <c:v>669.82609207074745</c:v>
                </c:pt>
                <c:pt idx="442">
                  <c:v>669.82609207074745</c:v>
                </c:pt>
                <c:pt idx="443">
                  <c:v>669.82609207074745</c:v>
                </c:pt>
                <c:pt idx="444">
                  <c:v>669.82609207074745</c:v>
                </c:pt>
                <c:pt idx="445">
                  <c:v>669.82609207074745</c:v>
                </c:pt>
                <c:pt idx="446">
                  <c:v>669.82609207074745</c:v>
                </c:pt>
                <c:pt idx="447">
                  <c:v>669.82609207074745</c:v>
                </c:pt>
                <c:pt idx="448">
                  <c:v>669.82609207074745</c:v>
                </c:pt>
                <c:pt idx="449">
                  <c:v>669.82609207074745</c:v>
                </c:pt>
                <c:pt idx="450">
                  <c:v>669.82609207074745</c:v>
                </c:pt>
                <c:pt idx="451">
                  <c:v>669.82609207074745</c:v>
                </c:pt>
                <c:pt idx="452">
                  <c:v>669.82609207074745</c:v>
                </c:pt>
                <c:pt idx="453">
                  <c:v>669.82609207074745</c:v>
                </c:pt>
                <c:pt idx="454">
                  <c:v>669.82609207074745</c:v>
                </c:pt>
                <c:pt idx="455">
                  <c:v>669.82609207074745</c:v>
                </c:pt>
                <c:pt idx="456">
                  <c:v>669.82609207074745</c:v>
                </c:pt>
                <c:pt idx="457">
                  <c:v>669.82609207074745</c:v>
                </c:pt>
                <c:pt idx="458">
                  <c:v>669.82609207074745</c:v>
                </c:pt>
                <c:pt idx="459">
                  <c:v>669.82609207074745</c:v>
                </c:pt>
                <c:pt idx="460">
                  <c:v>669.82609207074745</c:v>
                </c:pt>
                <c:pt idx="461">
                  <c:v>669.82609207074745</c:v>
                </c:pt>
                <c:pt idx="462">
                  <c:v>669.82609207074745</c:v>
                </c:pt>
                <c:pt idx="463">
                  <c:v>669.82609207074745</c:v>
                </c:pt>
                <c:pt idx="464">
                  <c:v>669.82609207074745</c:v>
                </c:pt>
                <c:pt idx="465">
                  <c:v>669.82609207074745</c:v>
                </c:pt>
                <c:pt idx="466">
                  <c:v>669.82609207074745</c:v>
                </c:pt>
                <c:pt idx="467">
                  <c:v>669.82609207074745</c:v>
                </c:pt>
                <c:pt idx="468">
                  <c:v>669.82609207074745</c:v>
                </c:pt>
                <c:pt idx="469">
                  <c:v>669.82609207074745</c:v>
                </c:pt>
                <c:pt idx="470">
                  <c:v>669.82609207074745</c:v>
                </c:pt>
                <c:pt idx="471">
                  <c:v>669.82609207074745</c:v>
                </c:pt>
                <c:pt idx="472">
                  <c:v>669.82609207074745</c:v>
                </c:pt>
                <c:pt idx="473">
                  <c:v>669.82609207074745</c:v>
                </c:pt>
                <c:pt idx="474">
                  <c:v>669.82609207074745</c:v>
                </c:pt>
                <c:pt idx="475">
                  <c:v>669.82609207074745</c:v>
                </c:pt>
                <c:pt idx="476">
                  <c:v>669.82609207074745</c:v>
                </c:pt>
                <c:pt idx="477">
                  <c:v>669.82609207074745</c:v>
                </c:pt>
                <c:pt idx="478">
                  <c:v>669.82609207074745</c:v>
                </c:pt>
                <c:pt idx="479">
                  <c:v>669.82609207074745</c:v>
                </c:pt>
                <c:pt idx="480">
                  <c:v>669.82609207074745</c:v>
                </c:pt>
                <c:pt idx="481">
                  <c:v>669.82609207074745</c:v>
                </c:pt>
                <c:pt idx="482">
                  <c:v>669.82609207074745</c:v>
                </c:pt>
                <c:pt idx="483">
                  <c:v>669.82609207074745</c:v>
                </c:pt>
                <c:pt idx="484">
                  <c:v>669.82609207074745</c:v>
                </c:pt>
                <c:pt idx="485">
                  <c:v>669.82609207074745</c:v>
                </c:pt>
                <c:pt idx="486">
                  <c:v>669.82609207074745</c:v>
                </c:pt>
                <c:pt idx="487">
                  <c:v>669.82609207074745</c:v>
                </c:pt>
                <c:pt idx="488">
                  <c:v>669.82609207074745</c:v>
                </c:pt>
                <c:pt idx="489">
                  <c:v>669.82609207074745</c:v>
                </c:pt>
                <c:pt idx="490">
                  <c:v>669.82609207074745</c:v>
                </c:pt>
                <c:pt idx="491">
                  <c:v>669.82609207074745</c:v>
                </c:pt>
                <c:pt idx="492">
                  <c:v>669.82609207074745</c:v>
                </c:pt>
                <c:pt idx="493">
                  <c:v>669.82609207074745</c:v>
                </c:pt>
                <c:pt idx="494">
                  <c:v>669.82609207074745</c:v>
                </c:pt>
                <c:pt idx="495">
                  <c:v>669.82609207074745</c:v>
                </c:pt>
                <c:pt idx="496">
                  <c:v>669.82609207074745</c:v>
                </c:pt>
                <c:pt idx="497">
                  <c:v>669.82609207074745</c:v>
                </c:pt>
                <c:pt idx="498">
                  <c:v>669.82609207074745</c:v>
                </c:pt>
                <c:pt idx="499">
                  <c:v>669.82609207074745</c:v>
                </c:pt>
                <c:pt idx="500">
                  <c:v>669.82609207074745</c:v>
                </c:pt>
                <c:pt idx="501">
                  <c:v>669.82609207074745</c:v>
                </c:pt>
                <c:pt idx="502">
                  <c:v>669.82609207074745</c:v>
                </c:pt>
                <c:pt idx="503">
                  <c:v>669.82609207074745</c:v>
                </c:pt>
                <c:pt idx="504">
                  <c:v>669.82609207074745</c:v>
                </c:pt>
                <c:pt idx="505">
                  <c:v>669.82609207074745</c:v>
                </c:pt>
                <c:pt idx="506">
                  <c:v>669.82609207074745</c:v>
                </c:pt>
                <c:pt idx="507">
                  <c:v>669.82609207074745</c:v>
                </c:pt>
                <c:pt idx="508">
                  <c:v>669.82609207074745</c:v>
                </c:pt>
                <c:pt idx="509">
                  <c:v>669.82609207074745</c:v>
                </c:pt>
                <c:pt idx="510">
                  <c:v>669.82609207074745</c:v>
                </c:pt>
                <c:pt idx="511">
                  <c:v>669.82609207074745</c:v>
                </c:pt>
                <c:pt idx="512">
                  <c:v>669.82609207074745</c:v>
                </c:pt>
                <c:pt idx="513">
                  <c:v>669.82609207074745</c:v>
                </c:pt>
                <c:pt idx="514">
                  <c:v>669.82609207074745</c:v>
                </c:pt>
                <c:pt idx="515">
                  <c:v>669.82609207074745</c:v>
                </c:pt>
                <c:pt idx="516">
                  <c:v>669.82609207074745</c:v>
                </c:pt>
                <c:pt idx="517">
                  <c:v>669.82609207074745</c:v>
                </c:pt>
                <c:pt idx="518">
                  <c:v>669.82609207074745</c:v>
                </c:pt>
                <c:pt idx="519">
                  <c:v>669.82609207074745</c:v>
                </c:pt>
                <c:pt idx="520">
                  <c:v>669.82609207074745</c:v>
                </c:pt>
                <c:pt idx="521">
                  <c:v>669.82609207074745</c:v>
                </c:pt>
                <c:pt idx="522">
                  <c:v>669.82609207074745</c:v>
                </c:pt>
                <c:pt idx="523">
                  <c:v>669.82609207074745</c:v>
                </c:pt>
                <c:pt idx="524">
                  <c:v>669.82609207074745</c:v>
                </c:pt>
                <c:pt idx="525">
                  <c:v>669.82609207074745</c:v>
                </c:pt>
                <c:pt idx="526">
                  <c:v>669.82609207074745</c:v>
                </c:pt>
                <c:pt idx="527">
                  <c:v>669.82609207074745</c:v>
                </c:pt>
                <c:pt idx="528">
                  <c:v>669.82609207074745</c:v>
                </c:pt>
                <c:pt idx="529">
                  <c:v>669.82609207074745</c:v>
                </c:pt>
                <c:pt idx="530">
                  <c:v>669.82609207074745</c:v>
                </c:pt>
                <c:pt idx="531">
                  <c:v>669.82609207074745</c:v>
                </c:pt>
                <c:pt idx="532">
                  <c:v>669.82609207074745</c:v>
                </c:pt>
                <c:pt idx="533">
                  <c:v>669.82609207074745</c:v>
                </c:pt>
                <c:pt idx="534">
                  <c:v>669.82609207074745</c:v>
                </c:pt>
                <c:pt idx="535">
                  <c:v>669.82609207074745</c:v>
                </c:pt>
                <c:pt idx="536">
                  <c:v>669.82609207074745</c:v>
                </c:pt>
                <c:pt idx="537">
                  <c:v>669.82609207074745</c:v>
                </c:pt>
                <c:pt idx="538">
                  <c:v>669.82609207074745</c:v>
                </c:pt>
                <c:pt idx="539">
                  <c:v>669.82609207074745</c:v>
                </c:pt>
                <c:pt idx="540">
                  <c:v>669.82609207074745</c:v>
                </c:pt>
                <c:pt idx="541">
                  <c:v>669.82609207074745</c:v>
                </c:pt>
                <c:pt idx="542">
                  <c:v>669.82609207074745</c:v>
                </c:pt>
                <c:pt idx="543">
                  <c:v>669.82609207074745</c:v>
                </c:pt>
                <c:pt idx="544">
                  <c:v>669.82609207074745</c:v>
                </c:pt>
                <c:pt idx="545">
                  <c:v>669.82609207074745</c:v>
                </c:pt>
                <c:pt idx="546">
                  <c:v>669.82609207074745</c:v>
                </c:pt>
                <c:pt idx="547">
                  <c:v>669.82609207074745</c:v>
                </c:pt>
                <c:pt idx="548">
                  <c:v>669.82609207074745</c:v>
                </c:pt>
                <c:pt idx="549">
                  <c:v>669.82609207074745</c:v>
                </c:pt>
                <c:pt idx="550">
                  <c:v>669.82609207074745</c:v>
                </c:pt>
                <c:pt idx="551">
                  <c:v>669.82609207074745</c:v>
                </c:pt>
                <c:pt idx="552">
                  <c:v>669.82609207074745</c:v>
                </c:pt>
                <c:pt idx="553">
                  <c:v>669.82609207074745</c:v>
                </c:pt>
                <c:pt idx="554">
                  <c:v>669.82609207074745</c:v>
                </c:pt>
                <c:pt idx="555">
                  <c:v>669.82609207074745</c:v>
                </c:pt>
                <c:pt idx="556">
                  <c:v>669.82609207074745</c:v>
                </c:pt>
                <c:pt idx="557">
                  <c:v>669.82609207074745</c:v>
                </c:pt>
                <c:pt idx="558">
                  <c:v>669.82609207074745</c:v>
                </c:pt>
                <c:pt idx="559">
                  <c:v>669.82609207074745</c:v>
                </c:pt>
                <c:pt idx="560">
                  <c:v>669.82609207074745</c:v>
                </c:pt>
                <c:pt idx="561">
                  <c:v>669.82609207074745</c:v>
                </c:pt>
                <c:pt idx="562">
                  <c:v>669.82609207074745</c:v>
                </c:pt>
                <c:pt idx="563">
                  <c:v>669.82609207074745</c:v>
                </c:pt>
                <c:pt idx="564">
                  <c:v>669.82609207074745</c:v>
                </c:pt>
                <c:pt idx="565">
                  <c:v>669.82609207074745</c:v>
                </c:pt>
                <c:pt idx="566">
                  <c:v>669.82609207074745</c:v>
                </c:pt>
                <c:pt idx="567">
                  <c:v>669.82609207074745</c:v>
                </c:pt>
                <c:pt idx="568">
                  <c:v>669.82609207074745</c:v>
                </c:pt>
                <c:pt idx="569">
                  <c:v>669.82609207074745</c:v>
                </c:pt>
                <c:pt idx="570">
                  <c:v>669.82609207074745</c:v>
                </c:pt>
                <c:pt idx="571">
                  <c:v>669.82609207074745</c:v>
                </c:pt>
                <c:pt idx="572">
                  <c:v>669.82609207074745</c:v>
                </c:pt>
                <c:pt idx="573">
                  <c:v>669.82609207074745</c:v>
                </c:pt>
                <c:pt idx="574">
                  <c:v>669.82609207074745</c:v>
                </c:pt>
                <c:pt idx="575">
                  <c:v>669.82609207074745</c:v>
                </c:pt>
                <c:pt idx="576">
                  <c:v>669.82609207074745</c:v>
                </c:pt>
                <c:pt idx="577">
                  <c:v>669.82609207074745</c:v>
                </c:pt>
                <c:pt idx="578">
                  <c:v>669.82609207074745</c:v>
                </c:pt>
                <c:pt idx="579">
                  <c:v>669.82609207074745</c:v>
                </c:pt>
                <c:pt idx="580">
                  <c:v>669.82609207074745</c:v>
                </c:pt>
                <c:pt idx="581">
                  <c:v>669.82609207074745</c:v>
                </c:pt>
                <c:pt idx="582">
                  <c:v>669.82609207074745</c:v>
                </c:pt>
                <c:pt idx="583">
                  <c:v>669.82609207074745</c:v>
                </c:pt>
                <c:pt idx="584">
                  <c:v>669.82609207074745</c:v>
                </c:pt>
                <c:pt idx="585">
                  <c:v>669.82609207074745</c:v>
                </c:pt>
                <c:pt idx="586">
                  <c:v>669.82609207074745</c:v>
                </c:pt>
                <c:pt idx="587">
                  <c:v>669.82609207074745</c:v>
                </c:pt>
                <c:pt idx="588">
                  <c:v>669.82609207074745</c:v>
                </c:pt>
                <c:pt idx="589">
                  <c:v>669.82609207074745</c:v>
                </c:pt>
                <c:pt idx="590">
                  <c:v>669.82609207074745</c:v>
                </c:pt>
                <c:pt idx="591">
                  <c:v>669.82609207074745</c:v>
                </c:pt>
                <c:pt idx="592">
                  <c:v>669.82609207074745</c:v>
                </c:pt>
                <c:pt idx="593">
                  <c:v>669.82609207074745</c:v>
                </c:pt>
                <c:pt idx="594">
                  <c:v>669.82609207074745</c:v>
                </c:pt>
                <c:pt idx="595">
                  <c:v>669.82609207074745</c:v>
                </c:pt>
                <c:pt idx="596">
                  <c:v>669.82609207074745</c:v>
                </c:pt>
                <c:pt idx="597">
                  <c:v>669.82609207074745</c:v>
                </c:pt>
                <c:pt idx="598">
                  <c:v>669.82609207074745</c:v>
                </c:pt>
                <c:pt idx="599">
                  <c:v>669.82609207074745</c:v>
                </c:pt>
                <c:pt idx="600">
                  <c:v>669.82609207074745</c:v>
                </c:pt>
                <c:pt idx="601">
                  <c:v>669.82609207074745</c:v>
                </c:pt>
                <c:pt idx="602">
                  <c:v>669.82609207074745</c:v>
                </c:pt>
                <c:pt idx="603">
                  <c:v>669.82609207074745</c:v>
                </c:pt>
                <c:pt idx="604">
                  <c:v>669.82609207074745</c:v>
                </c:pt>
                <c:pt idx="605">
                  <c:v>669.82609207074745</c:v>
                </c:pt>
                <c:pt idx="606">
                  <c:v>669.82609207074745</c:v>
                </c:pt>
                <c:pt idx="607">
                  <c:v>669.82609207074745</c:v>
                </c:pt>
                <c:pt idx="608">
                  <c:v>669.82609207074745</c:v>
                </c:pt>
                <c:pt idx="609">
                  <c:v>669.82609207074745</c:v>
                </c:pt>
                <c:pt idx="610">
                  <c:v>669.82609207074745</c:v>
                </c:pt>
                <c:pt idx="611">
                  <c:v>669.82609207074745</c:v>
                </c:pt>
                <c:pt idx="612">
                  <c:v>669.82609207074745</c:v>
                </c:pt>
                <c:pt idx="613">
                  <c:v>669.82609207074745</c:v>
                </c:pt>
                <c:pt idx="614">
                  <c:v>669.82609207074745</c:v>
                </c:pt>
                <c:pt idx="615">
                  <c:v>669.82609207074745</c:v>
                </c:pt>
                <c:pt idx="616">
                  <c:v>669.82609207074745</c:v>
                </c:pt>
                <c:pt idx="617">
                  <c:v>669.82609207074745</c:v>
                </c:pt>
                <c:pt idx="618">
                  <c:v>669.82609207074745</c:v>
                </c:pt>
                <c:pt idx="619">
                  <c:v>669.82609207074745</c:v>
                </c:pt>
                <c:pt idx="620">
                  <c:v>669.82609207074745</c:v>
                </c:pt>
                <c:pt idx="621">
                  <c:v>669.82609207074745</c:v>
                </c:pt>
                <c:pt idx="622">
                  <c:v>669.82609207074745</c:v>
                </c:pt>
                <c:pt idx="623">
                  <c:v>669.82609207074745</c:v>
                </c:pt>
                <c:pt idx="624">
                  <c:v>669.82609207074745</c:v>
                </c:pt>
                <c:pt idx="625">
                  <c:v>669.82609207074745</c:v>
                </c:pt>
                <c:pt idx="626">
                  <c:v>669.82609207074745</c:v>
                </c:pt>
                <c:pt idx="627">
                  <c:v>669.82609207074745</c:v>
                </c:pt>
                <c:pt idx="628">
                  <c:v>669.82609207074745</c:v>
                </c:pt>
                <c:pt idx="629">
                  <c:v>669.82609207074745</c:v>
                </c:pt>
                <c:pt idx="630">
                  <c:v>669.82609207074745</c:v>
                </c:pt>
                <c:pt idx="631">
                  <c:v>669.82609207074745</c:v>
                </c:pt>
                <c:pt idx="632">
                  <c:v>669.82609207074745</c:v>
                </c:pt>
                <c:pt idx="633">
                  <c:v>669.82609207074745</c:v>
                </c:pt>
                <c:pt idx="634">
                  <c:v>669.82609207074745</c:v>
                </c:pt>
                <c:pt idx="635">
                  <c:v>669.82609207074745</c:v>
                </c:pt>
                <c:pt idx="636">
                  <c:v>669.82609207074745</c:v>
                </c:pt>
                <c:pt idx="637">
                  <c:v>669.82609207074745</c:v>
                </c:pt>
                <c:pt idx="638">
                  <c:v>669.82609207074745</c:v>
                </c:pt>
                <c:pt idx="639">
                  <c:v>669.82609207074745</c:v>
                </c:pt>
                <c:pt idx="640">
                  <c:v>669.82609207074745</c:v>
                </c:pt>
                <c:pt idx="641">
                  <c:v>669.82609207074745</c:v>
                </c:pt>
                <c:pt idx="642">
                  <c:v>669.82609207074745</c:v>
                </c:pt>
                <c:pt idx="643">
                  <c:v>669.82609207074745</c:v>
                </c:pt>
                <c:pt idx="644">
                  <c:v>669.82609207074745</c:v>
                </c:pt>
                <c:pt idx="645">
                  <c:v>669.82609207074745</c:v>
                </c:pt>
                <c:pt idx="646">
                  <c:v>669.82609207074745</c:v>
                </c:pt>
                <c:pt idx="647">
                  <c:v>669.82609207074745</c:v>
                </c:pt>
                <c:pt idx="648">
                  <c:v>669.82609207074745</c:v>
                </c:pt>
                <c:pt idx="649">
                  <c:v>669.82609207074745</c:v>
                </c:pt>
                <c:pt idx="650">
                  <c:v>669.82609207074745</c:v>
                </c:pt>
                <c:pt idx="651">
                  <c:v>669.82609207074745</c:v>
                </c:pt>
                <c:pt idx="652">
                  <c:v>669.82609207074745</c:v>
                </c:pt>
                <c:pt idx="653">
                  <c:v>669.82609207074745</c:v>
                </c:pt>
                <c:pt idx="654">
                  <c:v>669.82609207074745</c:v>
                </c:pt>
                <c:pt idx="655">
                  <c:v>669.82609207074745</c:v>
                </c:pt>
                <c:pt idx="656">
                  <c:v>669.82609207074745</c:v>
                </c:pt>
                <c:pt idx="657">
                  <c:v>669.82609207074745</c:v>
                </c:pt>
                <c:pt idx="658">
                  <c:v>669.82609207074745</c:v>
                </c:pt>
                <c:pt idx="659">
                  <c:v>669.82609207074745</c:v>
                </c:pt>
                <c:pt idx="660">
                  <c:v>669.82609207074745</c:v>
                </c:pt>
                <c:pt idx="661">
                  <c:v>669.82609207074745</c:v>
                </c:pt>
                <c:pt idx="662">
                  <c:v>669.82609207074745</c:v>
                </c:pt>
                <c:pt idx="663">
                  <c:v>669.82609207074745</c:v>
                </c:pt>
                <c:pt idx="664">
                  <c:v>669.82609207074745</c:v>
                </c:pt>
                <c:pt idx="665">
                  <c:v>669.82609207074745</c:v>
                </c:pt>
                <c:pt idx="666">
                  <c:v>669.82609207074745</c:v>
                </c:pt>
                <c:pt idx="667">
                  <c:v>669.82609207074745</c:v>
                </c:pt>
                <c:pt idx="668">
                  <c:v>669.82609207074745</c:v>
                </c:pt>
                <c:pt idx="669">
                  <c:v>669.82609207074745</c:v>
                </c:pt>
                <c:pt idx="670">
                  <c:v>669.82609207074745</c:v>
                </c:pt>
                <c:pt idx="671">
                  <c:v>669.82609207074745</c:v>
                </c:pt>
                <c:pt idx="672">
                  <c:v>669.82609207074745</c:v>
                </c:pt>
                <c:pt idx="673">
                  <c:v>669.82609207074745</c:v>
                </c:pt>
                <c:pt idx="674">
                  <c:v>669.82609207074745</c:v>
                </c:pt>
                <c:pt idx="675">
                  <c:v>669.82609207074745</c:v>
                </c:pt>
                <c:pt idx="676">
                  <c:v>669.82609207074745</c:v>
                </c:pt>
                <c:pt idx="677">
                  <c:v>669.82609207074745</c:v>
                </c:pt>
                <c:pt idx="678">
                  <c:v>669.82609207074745</c:v>
                </c:pt>
                <c:pt idx="679">
                  <c:v>669.82609207074745</c:v>
                </c:pt>
                <c:pt idx="680">
                  <c:v>669.82609207074745</c:v>
                </c:pt>
                <c:pt idx="681">
                  <c:v>669.82609207074745</c:v>
                </c:pt>
                <c:pt idx="682">
                  <c:v>669.82609207074745</c:v>
                </c:pt>
                <c:pt idx="683">
                  <c:v>669.82609207074745</c:v>
                </c:pt>
                <c:pt idx="684">
                  <c:v>669.82609207074745</c:v>
                </c:pt>
                <c:pt idx="685">
                  <c:v>669.82609207074745</c:v>
                </c:pt>
                <c:pt idx="686">
                  <c:v>669.82609207074745</c:v>
                </c:pt>
                <c:pt idx="687">
                  <c:v>669.82609207074745</c:v>
                </c:pt>
                <c:pt idx="688">
                  <c:v>669.82609207074745</c:v>
                </c:pt>
                <c:pt idx="689">
                  <c:v>669.82609207074745</c:v>
                </c:pt>
                <c:pt idx="690">
                  <c:v>669.82609207074745</c:v>
                </c:pt>
                <c:pt idx="691">
                  <c:v>669.82609207074745</c:v>
                </c:pt>
                <c:pt idx="692">
                  <c:v>669.82609207074745</c:v>
                </c:pt>
                <c:pt idx="693">
                  <c:v>669.82609207074745</c:v>
                </c:pt>
                <c:pt idx="694">
                  <c:v>669.82609207074745</c:v>
                </c:pt>
                <c:pt idx="695">
                  <c:v>669.82609207074745</c:v>
                </c:pt>
                <c:pt idx="696">
                  <c:v>669.82609207074745</c:v>
                </c:pt>
                <c:pt idx="697">
                  <c:v>669.82609207074745</c:v>
                </c:pt>
                <c:pt idx="698">
                  <c:v>669.82609207074745</c:v>
                </c:pt>
                <c:pt idx="699">
                  <c:v>669.82609207074745</c:v>
                </c:pt>
                <c:pt idx="700">
                  <c:v>669.82609207074745</c:v>
                </c:pt>
                <c:pt idx="701">
                  <c:v>669.82609207074745</c:v>
                </c:pt>
                <c:pt idx="702">
                  <c:v>669.82609207074745</c:v>
                </c:pt>
                <c:pt idx="703">
                  <c:v>669.82609207074745</c:v>
                </c:pt>
                <c:pt idx="704">
                  <c:v>669.82609207074745</c:v>
                </c:pt>
                <c:pt idx="705">
                  <c:v>669.82609207074745</c:v>
                </c:pt>
                <c:pt idx="706">
                  <c:v>669.82609207074745</c:v>
                </c:pt>
                <c:pt idx="707">
                  <c:v>669.82609207074745</c:v>
                </c:pt>
                <c:pt idx="708">
                  <c:v>669.82609207074745</c:v>
                </c:pt>
                <c:pt idx="709">
                  <c:v>669.82609207074745</c:v>
                </c:pt>
                <c:pt idx="710">
                  <c:v>669.82609207074745</c:v>
                </c:pt>
                <c:pt idx="711">
                  <c:v>669.82609207074745</c:v>
                </c:pt>
                <c:pt idx="712">
                  <c:v>669.82609207074745</c:v>
                </c:pt>
                <c:pt idx="713">
                  <c:v>669.82609207074745</c:v>
                </c:pt>
                <c:pt idx="714">
                  <c:v>669.82609207074745</c:v>
                </c:pt>
                <c:pt idx="715">
                  <c:v>669.82609207074745</c:v>
                </c:pt>
                <c:pt idx="716">
                  <c:v>669.82609207074745</c:v>
                </c:pt>
                <c:pt idx="717">
                  <c:v>669.82609207074745</c:v>
                </c:pt>
                <c:pt idx="718">
                  <c:v>669.82609207074745</c:v>
                </c:pt>
                <c:pt idx="719">
                  <c:v>669.82609207074745</c:v>
                </c:pt>
                <c:pt idx="720">
                  <c:v>669.82609207074745</c:v>
                </c:pt>
                <c:pt idx="721">
                  <c:v>669.82609207074745</c:v>
                </c:pt>
                <c:pt idx="722">
                  <c:v>669.82609207074745</c:v>
                </c:pt>
                <c:pt idx="723">
                  <c:v>669.82609207074745</c:v>
                </c:pt>
                <c:pt idx="724">
                  <c:v>669.82609207074745</c:v>
                </c:pt>
                <c:pt idx="725">
                  <c:v>669.82609207074745</c:v>
                </c:pt>
                <c:pt idx="726">
                  <c:v>669.82609207074745</c:v>
                </c:pt>
                <c:pt idx="727">
                  <c:v>669.82609207074745</c:v>
                </c:pt>
                <c:pt idx="728">
                  <c:v>669.82609207074745</c:v>
                </c:pt>
                <c:pt idx="729">
                  <c:v>669.82609207074745</c:v>
                </c:pt>
                <c:pt idx="730">
                  <c:v>669.82609207074745</c:v>
                </c:pt>
                <c:pt idx="731">
                  <c:v>669.82609207074745</c:v>
                </c:pt>
                <c:pt idx="732">
                  <c:v>669.82609207074745</c:v>
                </c:pt>
                <c:pt idx="733">
                  <c:v>669.82609207074745</c:v>
                </c:pt>
                <c:pt idx="734">
                  <c:v>669.82609207074745</c:v>
                </c:pt>
                <c:pt idx="735">
                  <c:v>669.82609207074745</c:v>
                </c:pt>
                <c:pt idx="736">
                  <c:v>669.82609207074745</c:v>
                </c:pt>
                <c:pt idx="737">
                  <c:v>669.82609207074745</c:v>
                </c:pt>
                <c:pt idx="738">
                  <c:v>669.82609207074745</c:v>
                </c:pt>
                <c:pt idx="739">
                  <c:v>669.82609207074745</c:v>
                </c:pt>
                <c:pt idx="740">
                  <c:v>669.82609207074745</c:v>
                </c:pt>
                <c:pt idx="741">
                  <c:v>669.82609207074745</c:v>
                </c:pt>
                <c:pt idx="742">
                  <c:v>669.82609207074745</c:v>
                </c:pt>
                <c:pt idx="743">
                  <c:v>669.82609207074745</c:v>
                </c:pt>
                <c:pt idx="744">
                  <c:v>669.82609207074745</c:v>
                </c:pt>
                <c:pt idx="745">
                  <c:v>669.82609207074745</c:v>
                </c:pt>
                <c:pt idx="746">
                  <c:v>669.82609207074745</c:v>
                </c:pt>
                <c:pt idx="747">
                  <c:v>669.82609207074745</c:v>
                </c:pt>
                <c:pt idx="748">
                  <c:v>669.82609207074745</c:v>
                </c:pt>
                <c:pt idx="749">
                  <c:v>669.82609207074745</c:v>
                </c:pt>
                <c:pt idx="750">
                  <c:v>669.82609207074745</c:v>
                </c:pt>
                <c:pt idx="751">
                  <c:v>669.82609207074745</c:v>
                </c:pt>
                <c:pt idx="752">
                  <c:v>669.82609207074745</c:v>
                </c:pt>
                <c:pt idx="753">
                  <c:v>669.82609207074745</c:v>
                </c:pt>
                <c:pt idx="754">
                  <c:v>669.82609207074745</c:v>
                </c:pt>
                <c:pt idx="755">
                  <c:v>669.82609207074745</c:v>
                </c:pt>
                <c:pt idx="756">
                  <c:v>669.82609207074745</c:v>
                </c:pt>
                <c:pt idx="757">
                  <c:v>669.82609207074745</c:v>
                </c:pt>
                <c:pt idx="758">
                  <c:v>669.82609207074745</c:v>
                </c:pt>
                <c:pt idx="759">
                  <c:v>669.82609207074745</c:v>
                </c:pt>
                <c:pt idx="760">
                  <c:v>669.82609207074745</c:v>
                </c:pt>
                <c:pt idx="761">
                  <c:v>669.82609207074745</c:v>
                </c:pt>
                <c:pt idx="762">
                  <c:v>669.82609207074745</c:v>
                </c:pt>
                <c:pt idx="763">
                  <c:v>669.82609207074745</c:v>
                </c:pt>
                <c:pt idx="764">
                  <c:v>669.82609207074745</c:v>
                </c:pt>
                <c:pt idx="765">
                  <c:v>669.82609207074745</c:v>
                </c:pt>
                <c:pt idx="766">
                  <c:v>669.82609207074745</c:v>
                </c:pt>
                <c:pt idx="767">
                  <c:v>669.82609207074745</c:v>
                </c:pt>
                <c:pt idx="768">
                  <c:v>669.82609207074745</c:v>
                </c:pt>
                <c:pt idx="769">
                  <c:v>669.82609207074745</c:v>
                </c:pt>
                <c:pt idx="770">
                  <c:v>669.82609207074745</c:v>
                </c:pt>
                <c:pt idx="771">
                  <c:v>669.82609207074745</c:v>
                </c:pt>
                <c:pt idx="772">
                  <c:v>669.82609207074745</c:v>
                </c:pt>
                <c:pt idx="773">
                  <c:v>669.82609207074745</c:v>
                </c:pt>
                <c:pt idx="774">
                  <c:v>669.82609207074745</c:v>
                </c:pt>
                <c:pt idx="775">
                  <c:v>669.82609207074745</c:v>
                </c:pt>
                <c:pt idx="776">
                  <c:v>669.82609207074745</c:v>
                </c:pt>
                <c:pt idx="777">
                  <c:v>669.82609207074745</c:v>
                </c:pt>
                <c:pt idx="778">
                  <c:v>669.82609207074745</c:v>
                </c:pt>
                <c:pt idx="779">
                  <c:v>669.82609207074745</c:v>
                </c:pt>
                <c:pt idx="780">
                  <c:v>669.82609207074745</c:v>
                </c:pt>
                <c:pt idx="781">
                  <c:v>669.82609207074745</c:v>
                </c:pt>
                <c:pt idx="782">
                  <c:v>669.82609207074745</c:v>
                </c:pt>
                <c:pt idx="783">
                  <c:v>669.82609207074745</c:v>
                </c:pt>
                <c:pt idx="784">
                  <c:v>669.82609207074745</c:v>
                </c:pt>
                <c:pt idx="785">
                  <c:v>669.82609207074745</c:v>
                </c:pt>
                <c:pt idx="786">
                  <c:v>669.82609207074745</c:v>
                </c:pt>
                <c:pt idx="787">
                  <c:v>669.82609207074745</c:v>
                </c:pt>
                <c:pt idx="788">
                  <c:v>669.82609207074745</c:v>
                </c:pt>
                <c:pt idx="789">
                  <c:v>669.82609207074745</c:v>
                </c:pt>
                <c:pt idx="790">
                  <c:v>669.82609207074745</c:v>
                </c:pt>
                <c:pt idx="791">
                  <c:v>669.82609207074745</c:v>
                </c:pt>
                <c:pt idx="792">
                  <c:v>669.82609207074745</c:v>
                </c:pt>
                <c:pt idx="793">
                  <c:v>669.82609207074745</c:v>
                </c:pt>
                <c:pt idx="794">
                  <c:v>669.82609207074745</c:v>
                </c:pt>
                <c:pt idx="795">
                  <c:v>669.82609207074745</c:v>
                </c:pt>
                <c:pt idx="796">
                  <c:v>669.82609207074745</c:v>
                </c:pt>
                <c:pt idx="797">
                  <c:v>669.82609207074745</c:v>
                </c:pt>
                <c:pt idx="798">
                  <c:v>669.82609207074745</c:v>
                </c:pt>
                <c:pt idx="799">
                  <c:v>669.82609207074745</c:v>
                </c:pt>
                <c:pt idx="800">
                  <c:v>669.82609207074745</c:v>
                </c:pt>
                <c:pt idx="801">
                  <c:v>669.82609207074745</c:v>
                </c:pt>
                <c:pt idx="802">
                  <c:v>669.82609207074745</c:v>
                </c:pt>
                <c:pt idx="803">
                  <c:v>669.82609207074745</c:v>
                </c:pt>
                <c:pt idx="804">
                  <c:v>669.82609207074745</c:v>
                </c:pt>
                <c:pt idx="805">
                  <c:v>669.82609207074745</c:v>
                </c:pt>
                <c:pt idx="806">
                  <c:v>669.82609207074745</c:v>
                </c:pt>
                <c:pt idx="807">
                  <c:v>669.82609207074745</c:v>
                </c:pt>
                <c:pt idx="808">
                  <c:v>669.82609207074745</c:v>
                </c:pt>
                <c:pt idx="809">
                  <c:v>669.82609207074745</c:v>
                </c:pt>
                <c:pt idx="810">
                  <c:v>669.82609207074745</c:v>
                </c:pt>
                <c:pt idx="811">
                  <c:v>669.82609207074745</c:v>
                </c:pt>
                <c:pt idx="812">
                  <c:v>669.82609207074745</c:v>
                </c:pt>
                <c:pt idx="813">
                  <c:v>669.82609207074745</c:v>
                </c:pt>
                <c:pt idx="814">
                  <c:v>669.82609207074745</c:v>
                </c:pt>
                <c:pt idx="815">
                  <c:v>669.82609207074745</c:v>
                </c:pt>
                <c:pt idx="816">
                  <c:v>669.82609207074745</c:v>
                </c:pt>
                <c:pt idx="817">
                  <c:v>669.82609207074745</c:v>
                </c:pt>
                <c:pt idx="818">
                  <c:v>669.82609207074745</c:v>
                </c:pt>
                <c:pt idx="819">
                  <c:v>669.82609207074745</c:v>
                </c:pt>
                <c:pt idx="820">
                  <c:v>669.82609207074745</c:v>
                </c:pt>
                <c:pt idx="821">
                  <c:v>669.82609207074745</c:v>
                </c:pt>
                <c:pt idx="822">
                  <c:v>669.82609207074745</c:v>
                </c:pt>
                <c:pt idx="823">
                  <c:v>669.82609207074745</c:v>
                </c:pt>
                <c:pt idx="824">
                  <c:v>669.82609207074745</c:v>
                </c:pt>
                <c:pt idx="825">
                  <c:v>669.82609207074745</c:v>
                </c:pt>
                <c:pt idx="826">
                  <c:v>669.82609207074745</c:v>
                </c:pt>
                <c:pt idx="827">
                  <c:v>669.82609207074745</c:v>
                </c:pt>
                <c:pt idx="828">
                  <c:v>669.82609207074745</c:v>
                </c:pt>
                <c:pt idx="829">
                  <c:v>669.82609207074745</c:v>
                </c:pt>
                <c:pt idx="830">
                  <c:v>669.82609207074745</c:v>
                </c:pt>
                <c:pt idx="831">
                  <c:v>669.82609207074745</c:v>
                </c:pt>
                <c:pt idx="832">
                  <c:v>669.82609207074745</c:v>
                </c:pt>
                <c:pt idx="833">
                  <c:v>669.82609207074745</c:v>
                </c:pt>
                <c:pt idx="834">
                  <c:v>669.82609207074745</c:v>
                </c:pt>
                <c:pt idx="835">
                  <c:v>669.82609207074745</c:v>
                </c:pt>
                <c:pt idx="836">
                  <c:v>669.82609207074745</c:v>
                </c:pt>
                <c:pt idx="837">
                  <c:v>669.82609207074745</c:v>
                </c:pt>
                <c:pt idx="838">
                  <c:v>669.82609207074745</c:v>
                </c:pt>
                <c:pt idx="839">
                  <c:v>669.82609207074745</c:v>
                </c:pt>
                <c:pt idx="840">
                  <c:v>669.82609207074745</c:v>
                </c:pt>
                <c:pt idx="841">
                  <c:v>669.82609207074745</c:v>
                </c:pt>
                <c:pt idx="842">
                  <c:v>669.82609207074745</c:v>
                </c:pt>
                <c:pt idx="843">
                  <c:v>669.82609207074745</c:v>
                </c:pt>
                <c:pt idx="844">
                  <c:v>669.82609207074745</c:v>
                </c:pt>
                <c:pt idx="845">
                  <c:v>669.82609207074745</c:v>
                </c:pt>
                <c:pt idx="846">
                  <c:v>669.82609207074745</c:v>
                </c:pt>
                <c:pt idx="847">
                  <c:v>669.82609207074745</c:v>
                </c:pt>
                <c:pt idx="848">
                  <c:v>669.82609207074745</c:v>
                </c:pt>
                <c:pt idx="849">
                  <c:v>669.82609207074745</c:v>
                </c:pt>
                <c:pt idx="850">
                  <c:v>669.82609207074745</c:v>
                </c:pt>
                <c:pt idx="851">
                  <c:v>669.82609207074745</c:v>
                </c:pt>
                <c:pt idx="852">
                  <c:v>669.82609207074745</c:v>
                </c:pt>
                <c:pt idx="853">
                  <c:v>669.82609207074745</c:v>
                </c:pt>
                <c:pt idx="854">
                  <c:v>669.82609207074745</c:v>
                </c:pt>
                <c:pt idx="855">
                  <c:v>669.82609207074745</c:v>
                </c:pt>
                <c:pt idx="856">
                  <c:v>669.82609207074745</c:v>
                </c:pt>
                <c:pt idx="857">
                  <c:v>669.82609207074745</c:v>
                </c:pt>
                <c:pt idx="858">
                  <c:v>669.82609207074745</c:v>
                </c:pt>
                <c:pt idx="859">
                  <c:v>669.82609207074745</c:v>
                </c:pt>
                <c:pt idx="860">
                  <c:v>669.82609207074745</c:v>
                </c:pt>
                <c:pt idx="861">
                  <c:v>669.82609207074745</c:v>
                </c:pt>
                <c:pt idx="862">
                  <c:v>669.82609207074745</c:v>
                </c:pt>
                <c:pt idx="863">
                  <c:v>669.82609207074745</c:v>
                </c:pt>
                <c:pt idx="864">
                  <c:v>669.82609207074745</c:v>
                </c:pt>
                <c:pt idx="865">
                  <c:v>669.82609207074745</c:v>
                </c:pt>
                <c:pt idx="866">
                  <c:v>669.82609207074745</c:v>
                </c:pt>
                <c:pt idx="867">
                  <c:v>669.82609207074745</c:v>
                </c:pt>
                <c:pt idx="868">
                  <c:v>669.82609207074745</c:v>
                </c:pt>
                <c:pt idx="869">
                  <c:v>669.82609207074745</c:v>
                </c:pt>
                <c:pt idx="870">
                  <c:v>669.82609207074745</c:v>
                </c:pt>
                <c:pt idx="871">
                  <c:v>669.82609207074745</c:v>
                </c:pt>
                <c:pt idx="872">
                  <c:v>669.82609207074745</c:v>
                </c:pt>
                <c:pt idx="873">
                  <c:v>669.82609207074745</c:v>
                </c:pt>
                <c:pt idx="874">
                  <c:v>669.82609207074745</c:v>
                </c:pt>
                <c:pt idx="875">
                  <c:v>669.82609207074745</c:v>
                </c:pt>
                <c:pt idx="876">
                  <c:v>669.82609207074745</c:v>
                </c:pt>
                <c:pt idx="877">
                  <c:v>669.82609207074745</c:v>
                </c:pt>
                <c:pt idx="878">
                  <c:v>669.82609207074745</c:v>
                </c:pt>
                <c:pt idx="879">
                  <c:v>669.82609207074745</c:v>
                </c:pt>
                <c:pt idx="880">
                  <c:v>669.82609207074745</c:v>
                </c:pt>
                <c:pt idx="881">
                  <c:v>669.82609207074745</c:v>
                </c:pt>
                <c:pt idx="882">
                  <c:v>669.82609207074745</c:v>
                </c:pt>
                <c:pt idx="883">
                  <c:v>669.82609207074745</c:v>
                </c:pt>
                <c:pt idx="884">
                  <c:v>669.82609207074745</c:v>
                </c:pt>
                <c:pt idx="885">
                  <c:v>669.82609207074745</c:v>
                </c:pt>
                <c:pt idx="886">
                  <c:v>669.82609207074745</c:v>
                </c:pt>
                <c:pt idx="887">
                  <c:v>669.82609207074745</c:v>
                </c:pt>
                <c:pt idx="888">
                  <c:v>669.82609207074745</c:v>
                </c:pt>
                <c:pt idx="889">
                  <c:v>669.82609207074745</c:v>
                </c:pt>
                <c:pt idx="890">
                  <c:v>669.82609207074745</c:v>
                </c:pt>
                <c:pt idx="891">
                  <c:v>669.82609207074745</c:v>
                </c:pt>
                <c:pt idx="892">
                  <c:v>669.82609207074745</c:v>
                </c:pt>
                <c:pt idx="893">
                  <c:v>669.82609207074745</c:v>
                </c:pt>
                <c:pt idx="894">
                  <c:v>669.82609207074745</c:v>
                </c:pt>
                <c:pt idx="895">
                  <c:v>669.82609207074745</c:v>
                </c:pt>
                <c:pt idx="896">
                  <c:v>669.82609207074745</c:v>
                </c:pt>
                <c:pt idx="897">
                  <c:v>669.82609207074745</c:v>
                </c:pt>
                <c:pt idx="898">
                  <c:v>669.82609207074745</c:v>
                </c:pt>
                <c:pt idx="899">
                  <c:v>669.82609207074745</c:v>
                </c:pt>
                <c:pt idx="900">
                  <c:v>669.82609207074745</c:v>
                </c:pt>
                <c:pt idx="901">
                  <c:v>669.82609207074745</c:v>
                </c:pt>
                <c:pt idx="902">
                  <c:v>669.82609207074745</c:v>
                </c:pt>
                <c:pt idx="903">
                  <c:v>669.82609207074745</c:v>
                </c:pt>
                <c:pt idx="904">
                  <c:v>669.82609207074745</c:v>
                </c:pt>
                <c:pt idx="905">
                  <c:v>669.82609207074745</c:v>
                </c:pt>
                <c:pt idx="906">
                  <c:v>669.82609207074745</c:v>
                </c:pt>
                <c:pt idx="907">
                  <c:v>669.82609207074745</c:v>
                </c:pt>
                <c:pt idx="908">
                  <c:v>669.82609207074745</c:v>
                </c:pt>
                <c:pt idx="909">
                  <c:v>669.82609207074745</c:v>
                </c:pt>
                <c:pt idx="910">
                  <c:v>669.82609207074745</c:v>
                </c:pt>
                <c:pt idx="911">
                  <c:v>669.82609207074745</c:v>
                </c:pt>
                <c:pt idx="912">
                  <c:v>669.82609207074745</c:v>
                </c:pt>
                <c:pt idx="913">
                  <c:v>669.82609207074745</c:v>
                </c:pt>
                <c:pt idx="914">
                  <c:v>669.82609207074745</c:v>
                </c:pt>
                <c:pt idx="915">
                  <c:v>669.82609207074745</c:v>
                </c:pt>
                <c:pt idx="916">
                  <c:v>669.82609207074745</c:v>
                </c:pt>
                <c:pt idx="917">
                  <c:v>669.82609207074745</c:v>
                </c:pt>
                <c:pt idx="918">
                  <c:v>669.82609207074745</c:v>
                </c:pt>
                <c:pt idx="919">
                  <c:v>669.82609207074745</c:v>
                </c:pt>
                <c:pt idx="920">
                  <c:v>669.82609207074745</c:v>
                </c:pt>
                <c:pt idx="921">
                  <c:v>669.82609207074745</c:v>
                </c:pt>
                <c:pt idx="922">
                  <c:v>669.82609207074745</c:v>
                </c:pt>
                <c:pt idx="923">
                  <c:v>669.82609207074745</c:v>
                </c:pt>
                <c:pt idx="924">
                  <c:v>669.82609207074745</c:v>
                </c:pt>
                <c:pt idx="925">
                  <c:v>669.82609207074745</c:v>
                </c:pt>
                <c:pt idx="926">
                  <c:v>669.82609207074745</c:v>
                </c:pt>
                <c:pt idx="927">
                  <c:v>669.82609207074745</c:v>
                </c:pt>
                <c:pt idx="928">
                  <c:v>669.82609207074745</c:v>
                </c:pt>
                <c:pt idx="929">
                  <c:v>669.82609207074745</c:v>
                </c:pt>
                <c:pt idx="930">
                  <c:v>669.82609207074745</c:v>
                </c:pt>
                <c:pt idx="931">
                  <c:v>669.82609207074745</c:v>
                </c:pt>
                <c:pt idx="932">
                  <c:v>669.82609207074745</c:v>
                </c:pt>
                <c:pt idx="933">
                  <c:v>669.82609207074745</c:v>
                </c:pt>
                <c:pt idx="934">
                  <c:v>669.82609207074745</c:v>
                </c:pt>
                <c:pt idx="935">
                  <c:v>669.82609207074745</c:v>
                </c:pt>
                <c:pt idx="936">
                  <c:v>669.82609207074745</c:v>
                </c:pt>
                <c:pt idx="937">
                  <c:v>669.82609207074745</c:v>
                </c:pt>
                <c:pt idx="938">
                  <c:v>669.82609207074745</c:v>
                </c:pt>
                <c:pt idx="939">
                  <c:v>669.82609207074745</c:v>
                </c:pt>
                <c:pt idx="940">
                  <c:v>669.82609207074745</c:v>
                </c:pt>
                <c:pt idx="941">
                  <c:v>669.82609207074745</c:v>
                </c:pt>
                <c:pt idx="942">
                  <c:v>669.82609207074745</c:v>
                </c:pt>
                <c:pt idx="943">
                  <c:v>669.82609207074745</c:v>
                </c:pt>
                <c:pt idx="944">
                  <c:v>669.82609207074745</c:v>
                </c:pt>
                <c:pt idx="945">
                  <c:v>669.82609207074745</c:v>
                </c:pt>
                <c:pt idx="946">
                  <c:v>669.82609207074745</c:v>
                </c:pt>
                <c:pt idx="947">
                  <c:v>669.82609207074745</c:v>
                </c:pt>
                <c:pt idx="948">
                  <c:v>669.82609207074745</c:v>
                </c:pt>
                <c:pt idx="949">
                  <c:v>669.82609207074745</c:v>
                </c:pt>
                <c:pt idx="950">
                  <c:v>669.82609207074745</c:v>
                </c:pt>
                <c:pt idx="951">
                  <c:v>669.82609207074745</c:v>
                </c:pt>
                <c:pt idx="952">
                  <c:v>669.82609207074745</c:v>
                </c:pt>
                <c:pt idx="953">
                  <c:v>669.82609207074745</c:v>
                </c:pt>
                <c:pt idx="954">
                  <c:v>669.82609207074745</c:v>
                </c:pt>
                <c:pt idx="955">
                  <c:v>669.82609207074745</c:v>
                </c:pt>
                <c:pt idx="956">
                  <c:v>669.82609207074745</c:v>
                </c:pt>
                <c:pt idx="957">
                  <c:v>669.82609207074745</c:v>
                </c:pt>
                <c:pt idx="958">
                  <c:v>669.82609207074745</c:v>
                </c:pt>
                <c:pt idx="959">
                  <c:v>669.82609207074745</c:v>
                </c:pt>
                <c:pt idx="960">
                  <c:v>669.82609207074745</c:v>
                </c:pt>
                <c:pt idx="961">
                  <c:v>669.82609207074745</c:v>
                </c:pt>
                <c:pt idx="962">
                  <c:v>669.82609207074745</c:v>
                </c:pt>
                <c:pt idx="963">
                  <c:v>669.82609207074745</c:v>
                </c:pt>
                <c:pt idx="964">
                  <c:v>669.82609207074745</c:v>
                </c:pt>
                <c:pt idx="965">
                  <c:v>669.82609207074745</c:v>
                </c:pt>
                <c:pt idx="966">
                  <c:v>669.82609207074745</c:v>
                </c:pt>
                <c:pt idx="967">
                  <c:v>669.82609207074745</c:v>
                </c:pt>
                <c:pt idx="968">
                  <c:v>669.82609207074745</c:v>
                </c:pt>
                <c:pt idx="969">
                  <c:v>669.82609207074745</c:v>
                </c:pt>
                <c:pt idx="970">
                  <c:v>669.82609207074745</c:v>
                </c:pt>
                <c:pt idx="971">
                  <c:v>669.82609207074745</c:v>
                </c:pt>
                <c:pt idx="972">
                  <c:v>669.82609207074745</c:v>
                </c:pt>
                <c:pt idx="973">
                  <c:v>669.82609207074745</c:v>
                </c:pt>
                <c:pt idx="974">
                  <c:v>669.82609207074745</c:v>
                </c:pt>
                <c:pt idx="975">
                  <c:v>669.82609207074745</c:v>
                </c:pt>
                <c:pt idx="976">
                  <c:v>669.82609207074745</c:v>
                </c:pt>
                <c:pt idx="977">
                  <c:v>669.82609207074745</c:v>
                </c:pt>
                <c:pt idx="978">
                  <c:v>669.82609207074745</c:v>
                </c:pt>
                <c:pt idx="979">
                  <c:v>669.82609207074745</c:v>
                </c:pt>
                <c:pt idx="980">
                  <c:v>669.82609207074745</c:v>
                </c:pt>
                <c:pt idx="981">
                  <c:v>669.82609207074745</c:v>
                </c:pt>
                <c:pt idx="982">
                  <c:v>669.82609207074745</c:v>
                </c:pt>
                <c:pt idx="983">
                  <c:v>669.82609207074745</c:v>
                </c:pt>
                <c:pt idx="984">
                  <c:v>669.82609207074745</c:v>
                </c:pt>
                <c:pt idx="985">
                  <c:v>669.82609207074745</c:v>
                </c:pt>
                <c:pt idx="986">
                  <c:v>669.82609207074745</c:v>
                </c:pt>
                <c:pt idx="987">
                  <c:v>669.82609207074745</c:v>
                </c:pt>
                <c:pt idx="988">
                  <c:v>669.82609207074745</c:v>
                </c:pt>
                <c:pt idx="989">
                  <c:v>669.82609207074745</c:v>
                </c:pt>
                <c:pt idx="990">
                  <c:v>669.82609207074745</c:v>
                </c:pt>
                <c:pt idx="991">
                  <c:v>669.82609207074745</c:v>
                </c:pt>
                <c:pt idx="992">
                  <c:v>669.82609207074745</c:v>
                </c:pt>
                <c:pt idx="993">
                  <c:v>669.82609207074745</c:v>
                </c:pt>
                <c:pt idx="994">
                  <c:v>669.82609207074745</c:v>
                </c:pt>
                <c:pt idx="995">
                  <c:v>669.82609207074745</c:v>
                </c:pt>
                <c:pt idx="996">
                  <c:v>669.82609207074745</c:v>
                </c:pt>
                <c:pt idx="997">
                  <c:v>669.82609207074745</c:v>
                </c:pt>
                <c:pt idx="998">
                  <c:v>669.82609207074745</c:v>
                </c:pt>
                <c:pt idx="999">
                  <c:v>669.82609207074745</c:v>
                </c:pt>
                <c:pt idx="1000">
                  <c:v>669.82609207074745</c:v>
                </c:pt>
              </c:numCache>
            </c:numRef>
          </c:xVal>
          <c:yVal>
            <c:numRef>
              <c:f>Calculs!$K$4:$K$1004</c:f>
              <c:numCache>
                <c:formatCode>0.00</c:formatCode>
                <c:ptCount val="1001"/>
                <c:pt idx="0">
                  <c:v>487.84771914632313</c:v>
                </c:pt>
                <c:pt idx="1">
                  <c:v>489.54749991237134</c:v>
                </c:pt>
                <c:pt idx="2">
                  <c:v>491.24421526644198</c:v>
                </c:pt>
                <c:pt idx="3">
                  <c:v>492.93787303695672</c:v>
                </c:pt>
                <c:pt idx="4">
                  <c:v>494.62848101626298</c:v>
                </c:pt>
                <c:pt idx="5">
                  <c:v>496.31604696085458</c:v>
                </c:pt>
                <c:pt idx="6">
                  <c:v>498.00057859159074</c:v>
                </c:pt>
                <c:pt idx="7">
                  <c:v>499.68208359391315</c:v>
                </c:pt>
                <c:pt idx="8">
                  <c:v>501.36056961806173</c:v>
                </c:pt>
                <c:pt idx="9">
                  <c:v>503.03604427928838</c:v>
                </c:pt>
                <c:pt idx="10">
                  <c:v>504.7085151580693</c:v>
                </c:pt>
                <c:pt idx="11">
                  <c:v>506.37798979090064</c:v>
                </c:pt>
                <c:pt idx="12">
                  <c:v>508.04447566131068</c:v>
                </c:pt>
                <c:pt idx="13">
                  <c:v>509.70798020991657</c:v>
                </c:pt>
                <c:pt idx="14">
                  <c:v>511.36851084425524</c:v>
                </c:pt>
                <c:pt idx="15">
                  <c:v>513.02607493897665</c:v>
                </c:pt>
                <c:pt idx="16">
                  <c:v>514.68067983603555</c:v>
                </c:pt>
                <c:pt idx="17">
                  <c:v>516.33233284488142</c:v>
                </c:pt>
                <c:pt idx="18">
                  <c:v>517.98104124264773</c:v>
                </c:pt>
                <c:pt idx="19">
                  <c:v>519.62681227433916</c:v>
                </c:pt>
                <c:pt idx="20">
                  <c:v>521.26965315301788</c:v>
                </c:pt>
                <c:pt idx="21">
                  <c:v>522.90957106469807</c:v>
                </c:pt>
                <c:pt idx="22">
                  <c:v>524.54657317313365</c:v>
                </c:pt>
                <c:pt idx="23">
                  <c:v>526.18066661508101</c:v>
                </c:pt>
                <c:pt idx="24">
                  <c:v>527.81185849566828</c:v>
                </c:pt>
                <c:pt idx="25">
                  <c:v>529.44015588858008</c:v>
                </c:pt>
                <c:pt idx="26">
                  <c:v>531.06556583624081</c:v>
                </c:pt>
                <c:pt idx="27">
                  <c:v>532.68809534999707</c:v>
                </c:pt>
                <c:pt idx="28">
                  <c:v>534.30775141029812</c:v>
                </c:pt>
                <c:pt idx="29">
                  <c:v>535.92454096687516</c:v>
                </c:pt>
                <c:pt idx="30">
                  <c:v>537.53847093891966</c:v>
                </c:pt>
                <c:pt idx="31">
                  <c:v>539.1495482152601</c:v>
                </c:pt>
                <c:pt idx="32">
                  <c:v>540.75777965453733</c:v>
                </c:pt>
                <c:pt idx="33">
                  <c:v>542.36317208537901</c:v>
                </c:pt>
                <c:pt idx="34">
                  <c:v>543.96573230657214</c:v>
                </c:pt>
                <c:pt idx="35">
                  <c:v>545.56546708723522</c:v>
                </c:pt>
                <c:pt idx="36">
                  <c:v>547.16238316698843</c:v>
                </c:pt>
                <c:pt idx="37">
                  <c:v>548.75648725612291</c:v>
                </c:pt>
                <c:pt idx="38">
                  <c:v>550.34778603576865</c:v>
                </c:pt>
                <c:pt idx="39">
                  <c:v>551.93628615806131</c:v>
                </c:pt>
                <c:pt idx="40">
                  <c:v>553.52199424630771</c:v>
                </c:pt>
                <c:pt idx="41">
                  <c:v>555.1049168951505</c:v>
                </c:pt>
                <c:pt idx="42">
                  <c:v>556.68506067073088</c:v>
                </c:pt>
                <c:pt idx="43">
                  <c:v>558.26243211085102</c:v>
                </c:pt>
                <c:pt idx="44">
                  <c:v>559.83703772513468</c:v>
                </c:pt>
                <c:pt idx="45">
                  <c:v>561.40888399518678</c:v>
                </c:pt>
                <c:pt idx="46">
                  <c:v>562.97797737475241</c:v>
                </c:pt>
                <c:pt idx="47">
                  <c:v>564.54432428987388</c:v>
                </c:pt>
                <c:pt idx="48">
                  <c:v>566.10793113904708</c:v>
                </c:pt>
                <c:pt idx="49">
                  <c:v>567.66880429337675</c:v>
                </c:pt>
                <c:pt idx="50">
                  <c:v>569.22695009673043</c:v>
                </c:pt>
                <c:pt idx="51">
                  <c:v>570.7823748658916</c:v>
                </c:pt>
                <c:pt idx="52">
                  <c:v>572.33508489071141</c:v>
                </c:pt>
                <c:pt idx="53">
                  <c:v>573.88508643425985</c:v>
                </c:pt>
                <c:pt idx="54">
                  <c:v>575.43238573297504</c:v>
                </c:pt>
                <c:pt idx="55">
                  <c:v>576.97698899681222</c:v>
                </c:pt>
                <c:pt idx="56">
                  <c:v>578.51890240939133</c:v>
                </c:pt>
                <c:pt idx="57">
                  <c:v>580.05813212814371</c:v>
                </c:pt>
                <c:pt idx="58">
                  <c:v>581.59468428445757</c:v>
                </c:pt>
                <c:pt idx="59">
                  <c:v>583.12856498382257</c:v>
                </c:pt>
                <c:pt idx="60">
                  <c:v>584.65978030597341</c:v>
                </c:pt>
                <c:pt idx="61">
                  <c:v>586.18833630503241</c:v>
                </c:pt>
                <c:pt idx="62">
                  <c:v>587.71423900965078</c:v>
                </c:pt>
                <c:pt idx="63">
                  <c:v>589.23749442314966</c:v>
                </c:pt>
                <c:pt idx="64">
                  <c:v>590.75810852365919</c:v>
                </c:pt>
                <c:pt idx="65">
                  <c:v>592.27608726425751</c:v>
                </c:pt>
                <c:pt idx="66">
                  <c:v>593.79143657310817</c:v>
                </c:pt>
                <c:pt idx="67">
                  <c:v>595.30416235359689</c:v>
                </c:pt>
                <c:pt idx="68">
                  <c:v>596.81427048446733</c:v>
                </c:pt>
                <c:pt idx="69">
                  <c:v>598.32176681995577</c:v>
                </c:pt>
                <c:pt idx="70">
                  <c:v>599.82665718992519</c:v>
                </c:pt>
                <c:pt idx="71">
                  <c:v>601.32894739999801</c:v>
                </c:pt>
                <c:pt idx="72">
                  <c:v>602.82864323168815</c:v>
                </c:pt>
                <c:pt idx="73">
                  <c:v>604.32575044253224</c:v>
                </c:pt>
                <c:pt idx="74">
                  <c:v>605.82027476621977</c:v>
                </c:pt>
                <c:pt idx="75">
                  <c:v>607.31222191272241</c:v>
                </c:pt>
                <c:pt idx="76">
                  <c:v>608.80159756842238</c:v>
                </c:pt>
                <c:pt idx="77">
                  <c:v>610.28840739624025</c:v>
                </c:pt>
                <c:pt idx="78">
                  <c:v>611.7726570357612</c:v>
                </c:pt>
                <c:pt idx="79">
                  <c:v>613.25435210336127</c:v>
                </c:pt>
                <c:pt idx="80">
                  <c:v>614.73349819233215</c:v>
                </c:pt>
                <c:pt idx="81">
                  <c:v>616.21010087300522</c:v>
                </c:pt>
                <c:pt idx="82">
                  <c:v>617.68416569287479</c:v>
                </c:pt>
                <c:pt idx="83">
                  <c:v>619.15569817672076</c:v>
                </c:pt>
                <c:pt idx="84">
                  <c:v>620.62470382672996</c:v>
                </c:pt>
                <c:pt idx="85">
                  <c:v>622.09118812261715</c:v>
                </c:pt>
                <c:pt idx="86">
                  <c:v>623.55515652174472</c:v>
                </c:pt>
                <c:pt idx="87">
                  <c:v>625.01661445924208</c:v>
                </c:pt>
                <c:pt idx="88">
                  <c:v>626.47556734812383</c:v>
                </c:pt>
                <c:pt idx="89">
                  <c:v>627.93202057940744</c:v>
                </c:pt>
                <c:pt idx="90">
                  <c:v>629.38597952222983</c:v>
                </c:pt>
                <c:pt idx="91">
                  <c:v>630.83744952396364</c:v>
                </c:pt>
                <c:pt idx="92">
                  <c:v>632.2864359103321</c:v>
                </c:pt>
                <c:pt idx="93">
                  <c:v>633.73294398552378</c:v>
                </c:pt>
                <c:pt idx="94">
                  <c:v>635.17697903230578</c:v>
                </c:pt>
                <c:pt idx="95">
                  <c:v>636.61854631213714</c:v>
                </c:pt>
                <c:pt idx="96">
                  <c:v>638.05765106528065</c:v>
                </c:pt>
                <c:pt idx="97">
                  <c:v>639.4942985109144</c:v>
                </c:pt>
                <c:pt idx="98">
                  <c:v>640.92849384724241</c:v>
                </c:pt>
                <c:pt idx="99">
                  <c:v>642.3602422516044</c:v>
                </c:pt>
                <c:pt idx="100">
                  <c:v>643.78954888058536</c:v>
                </c:pt>
                <c:pt idx="101">
                  <c:v>657.94871532799118</c:v>
                </c:pt>
                <c:pt idx="102">
                  <c:v>671.86700405861131</c:v>
                </c:pt>
                <c:pt idx="103">
                  <c:v>685.54937555243544</c:v>
                </c:pt>
                <c:pt idx="104">
                  <c:v>699.0005965053731</c:v>
                </c:pt>
                <c:pt idx="105">
                  <c:v>712.22524958382871</c:v>
                </c:pt>
                <c:pt idx="106">
                  <c:v>725.22774256274602</c:v>
                </c:pt>
                <c:pt idx="107">
                  <c:v>738.01231689342058</c:v>
                </c:pt>
                <c:pt idx="108">
                  <c:v>750.58305574335475</c:v>
                </c:pt>
                <c:pt idx="109">
                  <c:v>762.94389154680221</c:v>
                </c:pt>
                <c:pt idx="110">
                  <c:v>775.0986131013741</c:v>
                </c:pt>
                <c:pt idx="111">
                  <c:v>787.05087224311683</c:v>
                </c:pt>
                <c:pt idx="112">
                  <c:v>798.80419012979246</c:v>
                </c:pt>
                <c:pt idx="113">
                  <c:v>810.36196315966163</c:v>
                </c:pt>
                <c:pt idx="114">
                  <c:v>821.72746855086632</c:v>
                </c:pt>
                <c:pt idx="115">
                  <c:v>832.90386960450553</c:v>
                </c:pt>
                <c:pt idx="116">
                  <c:v>843.89422067267617</c:v>
                </c:pt>
                <c:pt idx="117">
                  <c:v>854.70147185109124</c:v>
                </c:pt>
                <c:pt idx="118">
                  <c:v>865.32847341437673</c:v>
                </c:pt>
                <c:pt idx="119">
                  <c:v>875.77798001076678</c:v>
                </c:pt>
                <c:pt idx="120">
                  <c:v>886.05265463165722</c:v>
                </c:pt>
                <c:pt idx="121">
                  <c:v>896.15507237032307</c:v>
                </c:pt>
                <c:pt idx="122">
                  <c:v>906.08772398305143</c:v>
                </c:pt>
                <c:pt idx="123">
                  <c:v>915.85301926497209</c:v>
                </c:pt>
                <c:pt idx="124">
                  <c:v>925.45329025198259</c:v>
                </c:pt>
                <c:pt idx="125">
                  <c:v>934.89079425934881</c:v>
                </c:pt>
                <c:pt idx="126">
                  <c:v>944.16771676681401</c:v>
                </c:pt>
                <c:pt idx="127">
                  <c:v>953.2861741593606</c:v>
                </c:pt>
                <c:pt idx="128">
                  <c:v>962.2482163321356</c:v>
                </c:pt>
                <c:pt idx="129">
                  <c:v>971.05582916746494</c:v>
                </c:pt>
                <c:pt idx="130">
                  <c:v>979.71093689134671</c:v>
                </c:pt>
                <c:pt idx="131">
                  <c:v>988.21540431631229</c:v>
                </c:pt>
                <c:pt idx="132">
                  <c:v>996.57103897708896</c:v>
                </c:pt>
                <c:pt idx="133">
                  <c:v>1004.7795931650708</c:v>
                </c:pt>
                <c:pt idx="134">
                  <c:v>1012.8427658672133</c:v>
                </c:pt>
                <c:pt idx="135">
                  <c:v>1020.7622046146042</c:v>
                </c:pt>
                <c:pt idx="136">
                  <c:v>1028.5395072456247</c:v>
                </c:pt>
                <c:pt idx="137">
                  <c:v>1036.1762235883048</c:v>
                </c:pt>
                <c:pt idx="138">
                  <c:v>1043.6738570661876</c:v>
                </c:pt>
                <c:pt idx="139">
                  <c:v>1051.0338662317449</c:v>
                </c:pt>
                <c:pt idx="140">
                  <c:v>1058.2576662311437</c:v>
                </c:pt>
                <c:pt idx="141">
                  <c:v>1065.346630203923</c:v>
                </c:pt>
                <c:pt idx="142">
                  <c:v>1072.3020906209308</c:v>
                </c:pt>
                <c:pt idx="143">
                  <c:v>1079.1253405636689</c:v>
                </c:pt>
                <c:pt idx="144">
                  <c:v>1085.8176349480054</c:v>
                </c:pt>
                <c:pt idx="145">
                  <c:v>1092.3801916950399</c:v>
                </c:pt>
                <c:pt idx="146">
                  <c:v>1098.8141928517475</c:v>
                </c:pt>
                <c:pt idx="147">
                  <c:v>1105.1207856638746</c:v>
                </c:pt>
                <c:pt idx="148">
                  <c:v>1111.3010836034182</c:v>
                </c:pt>
                <c:pt idx="149">
                  <c:v>1117.3561673528898</c:v>
                </c:pt>
                <c:pt idx="150">
                  <c:v>1123.2870857484438</c:v>
                </c:pt>
                <c:pt idx="151">
                  <c:v>1129.0948566838345</c:v>
                </c:pt>
                <c:pt idx="152">
                  <c:v>1134.7804679770584</c:v>
                </c:pt>
                <c:pt idx="153">
                  <c:v>1140.3448782014441</c:v>
                </c:pt>
                <c:pt idx="154">
                  <c:v>1145.7890174828528</c:v>
                </c:pt>
                <c:pt idx="155">
                  <c:v>1151.1137882645739</c:v>
                </c:pt>
                <c:pt idx="156">
                  <c:v>1156.3200660414132</c:v>
                </c:pt>
                <c:pt idx="157">
                  <c:v>1161.4087000644024</c:v>
                </c:pt>
                <c:pt idx="158">
                  <c:v>1166.3805140174893</c:v>
                </c:pt>
                <c:pt idx="159">
                  <c:v>1171.2363066674991</c:v>
                </c:pt>
                <c:pt idx="160">
                  <c:v>1175.9768524886076</c:v>
                </c:pt>
                <c:pt idx="161">
                  <c:v>1180.6029022625078</c:v>
                </c:pt>
                <c:pt idx="162">
                  <c:v>1185.1151836554016</c:v>
                </c:pt>
                <c:pt idx="163">
                  <c:v>1189.5144017729108</c:v>
                </c:pt>
                <c:pt idx="164">
                  <c:v>1193.8012396939553</c:v>
                </c:pt>
                <c:pt idx="165">
                  <c:v>1197.976358984615</c:v>
                </c:pt>
                <c:pt idx="166">
                  <c:v>1202.0404001929639</c:v>
                </c:pt>
                <c:pt idx="167">
                  <c:v>1205.9939833258341</c:v>
                </c:pt>
                <c:pt idx="168">
                  <c:v>1209.8377083084536</c:v>
                </c:pt>
                <c:pt idx="169">
                  <c:v>1213.5721554278839</c:v>
                </c:pt>
                <c:pt idx="170">
                  <c:v>1217.1978857611732</c:v>
                </c:pt>
                <c:pt idx="171">
                  <c:v>1220.7154415891405</c:v>
                </c:pt>
                <c:pt idx="172">
                  <c:v>1224.1253467967069</c:v>
                </c:pt>
                <c:pt idx="173">
                  <c:v>1227.4281072607021</c:v>
                </c:pt>
                <c:pt idx="174">
                  <c:v>1230.624211226087</c:v>
                </c:pt>
                <c:pt idx="175">
                  <c:v>1233.7141296715674</c:v>
                </c:pt>
                <c:pt idx="176">
                  <c:v>1236.6983166655994</c:v>
                </c:pt>
                <c:pt idx="177">
                  <c:v>1239.5772097138356</c:v>
                </c:pt>
                <c:pt idx="178">
                  <c:v>1242.3512300991213</c:v>
                </c:pt>
                <c:pt idx="179">
                  <c:v>1245.0207832152057</c:v>
                </c:pt>
                <c:pt idx="180">
                  <c:v>1247.5862588954283</c:v>
                </c:pt>
                <c:pt idx="181">
                  <c:v>1250.0480317377217</c:v>
                </c:pt>
                <c:pt idx="182">
                  <c:v>1252.4064614273927</c:v>
                </c:pt>
                <c:pt idx="183">
                  <c:v>1254.6618930592631</c:v>
                </c:pt>
                <c:pt idx="184">
                  <c:v>1256.8146574608986</c:v>
                </c:pt>
                <c:pt idx="185">
                  <c:v>1258.865071518811</c:v>
                </c:pt>
                <c:pt idx="186">
                  <c:v>1260.8134385096978</c:v>
                </c:pt>
                <c:pt idx="187">
                  <c:v>1262.6600484389724</c:v>
                </c:pt>
                <c:pt idx="188">
                  <c:v>1264.4051783890393</c:v>
                </c:pt>
                <c:pt idx="189">
                  <c:v>1266.0490928799818</c:v>
                </c:pt>
                <c:pt idx="190">
                  <c:v>1267.5920442455317</c:v>
                </c:pt>
                <c:pt idx="191">
                  <c:v>1269.034273027391</c:v>
                </c:pt>
                <c:pt idx="192">
                  <c:v>1270.3760083911432</c:v>
                </c:pt>
                <c:pt idx="193">
                  <c:v>1271.617468567121</c:v>
                </c:pt>
                <c:pt idx="194">
                  <c:v>1272.7588613196524</c:v>
                </c:pt>
                <c:pt idx="195">
                  <c:v>1273.8003844480759</c:v>
                </c:pt>
                <c:pt idx="196">
                  <c:v>1274.7422263227554</c:v>
                </c:pt>
                <c:pt idx="197">
                  <c:v>1275.5845664590117</c:v>
                </c:pt>
                <c:pt idx="198">
                  <c:v>1276.3275761313846</c:v>
                </c:pt>
                <c:pt idx="199">
                  <c:v>1276.9714190299326</c:v>
                </c:pt>
                <c:pt idx="200">
                  <c:v>1277.5162519593375</c:v>
                </c:pt>
                <c:pt idx="201">
                  <c:v>1277.962225580425</c:v>
                </c:pt>
                <c:pt idx="202">
                  <c:v>1278.3094851923549</c:v>
                </c:pt>
                <c:pt idx="203">
                  <c:v>1278.5581715522369</c:v>
                </c:pt>
                <c:pt idx="204">
                  <c:v>1278.7084217273461</c:v>
                </c:pt>
                <c:pt idx="205">
                  <c:v>1278.7603699735841</c:v>
                </c:pt>
                <c:pt idx="206">
                  <c:v>1278.7141486324208</c:v>
                </c:pt>
                <c:pt idx="207">
                  <c:v>1278.5698890374308</c:v>
                </c:pt>
                <c:pt idx="208">
                  <c:v>1278.3277224207634</c:v>
                </c:pt>
                <c:pt idx="209">
                  <c:v>1277.9877808095591</c:v>
                </c:pt>
                <c:pt idx="210">
                  <c:v>1277.5501979024734</c:v>
                </c:pt>
                <c:pt idx="211">
                  <c:v>1277.0151099170664</c:v>
                </c:pt>
                <c:pt idx="212">
                  <c:v>1276.382656399828</c:v>
                </c:pt>
                <c:pt idx="213">
                  <c:v>1275.6529809919193</c:v>
                </c:pt>
                <c:pt idx="214">
                  <c:v>1274.8262321452212</c:v>
                </c:pt>
                <c:pt idx="215">
                  <c:v>1273.9025637848597</c:v>
                </c:pt>
                <c:pt idx="216">
                  <c:v>1272.8821359159369</c:v>
                </c:pt>
                <c:pt idx="217">
                  <c:v>1271.7651151736172</c:v>
                </c:pt>
                <c:pt idx="218">
                  <c:v>1270.551675316965</c:v>
                </c:pt>
                <c:pt idx="219">
                  <c:v>1269.2419976679562</c:v>
                </c:pt>
                <c:pt idx="220">
                  <c:v>1267.8362714978782</c:v>
                </c:pt>
                <c:pt idx="221">
                  <c:v>1266.3346943638992</c:v>
                </c:pt>
                <c:pt idx="222">
                  <c:v>1264.7374723989662</c:v>
                </c:pt>
                <c:pt idx="223">
                  <c:v>1263.0448205583823</c:v>
                </c:pt>
                <c:pt idx="224">
                  <c:v>1261.2569628264775</c:v>
                </c:pt>
                <c:pt idx="225">
                  <c:v>1259.3741323867403</c:v>
                </c:pt>
                <c:pt idx="226">
                  <c:v>1257.3965717586509</c:v>
                </c:pt>
                <c:pt idx="227">
                  <c:v>1255.3245329042825</c:v>
                </c:pt>
                <c:pt idx="228">
                  <c:v>1253.1582773075249</c:v>
                </c:pt>
                <c:pt idx="229">
                  <c:v>1250.8980760285604</c:v>
                </c:pt>
                <c:pt idx="230">
                  <c:v>1248.5442097359914</c:v>
                </c:pt>
                <c:pt idx="231">
                  <c:v>1246.0969687187971</c:v>
                </c:pt>
                <c:pt idx="232">
                  <c:v>1243.5566528800744</c:v>
                </c:pt>
                <c:pt idx="233">
                  <c:v>1240.9235717143245</c:v>
                </c:pt>
                <c:pt idx="234">
                  <c:v>1238.1980442698605</c:v>
                </c:pt>
                <c:pt idx="235">
                  <c:v>1235.3803990977381</c:v>
                </c:pt>
                <c:pt idx="236">
                  <c:v>1232.4709741884647</c:v>
                </c:pt>
                <c:pt idx="237">
                  <c:v>1229.4701168976078</c:v>
                </c:pt>
                <c:pt idx="238">
                  <c:v>1226.3781838612988</c:v>
                </c:pt>
                <c:pt idx="239">
                  <c:v>1223.1955409025245</c:v>
                </c:pt>
                <c:pt idx="240">
                  <c:v>1219.9225629290072</c:v>
                </c:pt>
                <c:pt idx="241">
                  <c:v>1216.5596338233881</c:v>
                </c:pt>
                <c:pt idx="242">
                  <c:v>1213.1071463263595</c:v>
                </c:pt>
                <c:pt idx="243">
                  <c:v>1209.5655019133262</c:v>
                </c:pt>
                <c:pt idx="244">
                  <c:v>1205.9351106651243</c:v>
                </c:pt>
                <c:pt idx="245">
                  <c:v>1202.2163911332755</c:v>
                </c:pt>
                <c:pt idx="246">
                  <c:v>1198.409770200213</c:v>
                </c:pt>
                <c:pt idx="247">
                  <c:v>1194.5156829348782</c:v>
                </c:pt>
                <c:pt idx="248">
                  <c:v>1190.5345724440592</c:v>
                </c:pt>
                <c:pt idx="249">
                  <c:v>1186.4668897198069</c:v>
                </c:pt>
                <c:pt idx="250">
                  <c:v>1182.3130934832463</c:v>
                </c:pt>
                <c:pt idx="251">
                  <c:v>1178.0736500250771</c:v>
                </c:pt>
                <c:pt idx="252">
                  <c:v>1173.7490330430362</c:v>
                </c:pt>
                <c:pt idx="253">
                  <c:v>1169.3397234765819</c:v>
                </c:pt>
                <c:pt idx="254">
                  <c:v>1164.8462093390424</c:v>
                </c:pt>
                <c:pt idx="255">
                  <c:v>1160.2689855474571</c:v>
                </c:pt>
                <c:pt idx="256">
                  <c:v>1155.6085537503316</c:v>
                </c:pt>
                <c:pt idx="257">
                  <c:v>1150.8654221535116</c:v>
                </c:pt>
                <c:pt idx="258">
                  <c:v>1146.0401053443752</c:v>
                </c:pt>
                <c:pt idx="259">
                  <c:v>1141.1331241145328</c:v>
                </c:pt>
                <c:pt idx="260">
                  <c:v>1136.1450052812165</c:v>
                </c:pt>
                <c:pt idx="261">
                  <c:v>1131.0762815075348</c:v>
                </c:pt>
                <c:pt idx="262">
                  <c:v>1125.9274911217594</c:v>
                </c:pt>
                <c:pt idx="263">
                  <c:v>1120.6991779358075</c:v>
                </c:pt>
                <c:pt idx="264">
                  <c:v>1115.3918910630759</c:v>
                </c:pt>
                <c:pt idx="265">
                  <c:v>1110.006184735779</c:v>
                </c:pt>
                <c:pt idx="266">
                  <c:v>1104.5426181219357</c:v>
                </c:pt>
                <c:pt idx="267">
                  <c:v>1099.0017551421492</c:v>
                </c:pt>
                <c:pt idx="268">
                  <c:v>1093.384164286316</c:v>
                </c:pt>
                <c:pt idx="269">
                  <c:v>1087.6904184303962</c:v>
                </c:pt>
                <c:pt idx="270">
                  <c:v>1081.9210946533767</c:v>
                </c:pt>
                <c:pt idx="271">
                  <c:v>1076.07677405455</c:v>
                </c:pt>
                <c:pt idx="272">
                  <c:v>1070.1580415712317</c:v>
                </c:pt>
                <c:pt idx="273">
                  <c:v>1064.1654857970332</c:v>
                </c:pt>
                <c:pt idx="274">
                  <c:v>1058.0996988008023</c:v>
                </c:pt>
                <c:pt idx="275">
                  <c:v>1051.9612759463462</c:v>
                </c:pt>
                <c:pt idx="276">
                  <c:v>1045.7508157130374</c:v>
                </c:pt>
                <c:pt idx="277">
                  <c:v>1039.4689195174112</c:v>
                </c:pt>
                <c:pt idx="278">
                  <c:v>1033.1161915358521</c:v>
                </c:pt>
                <c:pt idx="279">
                  <c:v>1026.6932385284649</c:v>
                </c:pt>
                <c:pt idx="280">
                  <c:v>1020.2006696642253</c:v>
                </c:pt>
                <c:pt idx="281">
                  <c:v>1013.6390963474981</c:v>
                </c:pt>
                <c:pt idx="282">
                  <c:v>1007.0091320460108</c:v>
                </c:pt>
                <c:pt idx="283">
                  <c:v>1000.3113921203641</c:v>
                </c:pt>
                <c:pt idx="284">
                  <c:v>993.54649365516059</c:v>
                </c:pt>
                <c:pt idx="285">
                  <c:v>986.71505529182718</c:v>
                </c:pt>
                <c:pt idx="286">
                  <c:v>979.81769706320529</c:v>
                </c:pt>
                <c:pt idx="287">
                  <c:v>972.85504022997827</c:v>
                </c:pt>
                <c:pt idx="288">
                  <c:v>965.82770711900434</c:v>
                </c:pt>
                <c:pt idx="289">
                  <c:v>958.73632096361735</c:v>
                </c:pt>
                <c:pt idx="290">
                  <c:v>951.58150574595743</c:v>
                </c:pt>
                <c:pt idx="291">
                  <c:v>944.36388604138847</c:v>
                </c:pt>
                <c:pt idx="292">
                  <c:v>937.08408686505754</c:v>
                </c:pt>
                <c:pt idx="293">
                  <c:v>929.7427335206479</c:v>
                </c:pt>
                <c:pt idx="294">
                  <c:v>922.34045145137338</c:v>
                </c:pt>
                <c:pt idx="295">
                  <c:v>914.87786609326122</c:v>
                </c:pt>
                <c:pt idx="296">
                  <c:v>907.35560273076499</c:v>
                </c:pt>
                <c:pt idx="297">
                  <c:v>899.77428635474814</c:v>
                </c:pt>
                <c:pt idx="298">
                  <c:v>892.13454152287466</c:v>
                </c:pt>
                <c:pt idx="299">
                  <c:v>884.43699222244197</c:v>
                </c:pt>
                <c:pt idx="300">
                  <c:v>876.68226173568655</c:v>
                </c:pt>
                <c:pt idx="301">
                  <c:v>868.87097250759155</c:v>
                </c:pt>
                <c:pt idx="302">
                  <c:v>861.00374601622309</c:v>
                </c:pt>
                <c:pt idx="303">
                  <c:v>853.08120264561728</c:v>
                </c:pt>
                <c:pt idx="304">
                  <c:v>845.10396156124045</c:v>
                </c:pt>
                <c:pt idx="305">
                  <c:v>837.07264058804014</c:v>
                </c:pt>
                <c:pt idx="306">
                  <c:v>828.9878560911028</c:v>
                </c:pt>
                <c:pt idx="307">
                  <c:v>820.85022285893217</c:v>
                </c:pt>
                <c:pt idx="308">
                  <c:v>812.66035398935878</c:v>
                </c:pt>
                <c:pt idx="309">
                  <c:v>804.41886077809068</c:v>
                </c:pt>
                <c:pt idx="310">
                  <c:v>796.12635260991055</c:v>
                </c:pt>
                <c:pt idx="311">
                  <c:v>787.78343685252446</c:v>
                </c:pt>
                <c:pt idx="312">
                  <c:v>779.39071875306479</c:v>
                </c:pt>
                <c:pt idx="313">
                  <c:v>770.94880133724666</c:v>
                </c:pt>
                <c:pt idx="314">
                  <c:v>762.45828531117672</c:v>
                </c:pt>
                <c:pt idx="315">
                  <c:v>753.91976896581082</c:v>
                </c:pt>
                <c:pt idx="316">
                  <c:v>745.33384808405401</c:v>
                </c:pt>
                <c:pt idx="317">
                  <c:v>736.70111585049585</c:v>
                </c:pt>
                <c:pt idx="318">
                  <c:v>728.02216276377249</c:v>
                </c:pt>
                <c:pt idx="319">
                  <c:v>719.29757655154287</c:v>
                </c:pt>
                <c:pt idx="320">
                  <c:v>710.52794208806836</c:v>
                </c:pt>
                <c:pt idx="321">
                  <c:v>701.71384131438015</c:v>
                </c:pt>
                <c:pt idx="322">
                  <c:v>692.85585316101935</c:v>
                </c:pt>
                <c:pt idx="323">
                  <c:v>683.95455347333257</c:v>
                </c:pt>
                <c:pt idx="324">
                  <c:v>675.0105149393039</c:v>
                </c:pt>
                <c:pt idx="325">
                  <c:v>666.02430701990409</c:v>
                </c:pt>
                <c:pt idx="326">
                  <c:v>656.99649588193495</c:v>
                </c:pt>
                <c:pt idx="327">
                  <c:v>647.92764433334685</c:v>
                </c:pt>
                <c:pt idx="328">
                  <c:v>638.81831176100548</c:v>
                </c:pt>
                <c:pt idx="329">
                  <c:v>629.66905407088325</c:v>
                </c:pt>
                <c:pt idx="330">
                  <c:v>620.48042363064985</c:v>
                </c:pt>
                <c:pt idx="331">
                  <c:v>611.25296921463382</c:v>
                </c:pt>
                <c:pt idx="332">
                  <c:v>601.98723595112904</c:v>
                </c:pt>
                <c:pt idx="333">
                  <c:v>592.68376527201644</c:v>
                </c:pt>
                <c:pt idx="334">
                  <c:v>583.34309486467157</c:v>
                </c:pt>
                <c:pt idx="335">
                  <c:v>573.96575862612804</c:v>
                </c:pt>
                <c:pt idx="336">
                  <c:v>564.55228661946524</c:v>
                </c:pt>
                <c:pt idx="337">
                  <c:v>555.1032050323895</c:v>
                </c:pt>
                <c:pt idx="338">
                  <c:v>545.61903613797551</c:v>
                </c:pt>
                <c:pt idx="339">
                  <c:v>536.10029825753566</c:v>
                </c:pt>
                <c:pt idx="340">
                  <c:v>526.54750572558328</c:v>
                </c:pt>
                <c:pt idx="341">
                  <c:v>516.96116885685694</c:v>
                </c:pt>
                <c:pt idx="342">
                  <c:v>507.34179391536998</c:v>
                </c:pt>
                <c:pt idx="343">
                  <c:v>497.68988308545158</c:v>
                </c:pt>
                <c:pt idx="344">
                  <c:v>488.00593444474396</c:v>
                </c:pt>
                <c:pt idx="345">
                  <c:v>478.29044193912023</c:v>
                </c:pt>
                <c:pt idx="346">
                  <c:v>468.54389535948712</c:v>
                </c:pt>
                <c:pt idx="347">
                  <c:v>458.76678032043685</c:v>
                </c:pt>
                <c:pt idx="348">
                  <c:v>448.95957824071201</c:v>
                </c:pt>
                <c:pt idx="349">
                  <c:v>439.12276632544695</c:v>
                </c:pt>
                <c:pt idx="350">
                  <c:v>429.25681755014978</c:v>
                </c:pt>
                <c:pt idx="351">
                  <c:v>419.36220064638786</c:v>
                </c:pt>
                <c:pt idx="352">
                  <c:v>409.43938008914108</c:v>
                </c:pt>
                <c:pt idx="353">
                  <c:v>399.48881608578557</c:v>
                </c:pt>
                <c:pt idx="354">
                  <c:v>389.51096456667199</c:v>
                </c:pt>
                <c:pt idx="355">
                  <c:v>379.50627717726161</c:v>
                </c:pt>
                <c:pt idx="356">
                  <c:v>369.47520127178404</c:v>
                </c:pt>
                <c:pt idx="357">
                  <c:v>359.41817990838001</c:v>
                </c:pt>
                <c:pt idx="358">
                  <c:v>349.33565184569341</c:v>
                </c:pt>
                <c:pt idx="359">
                  <c:v>339.22805154087638</c:v>
                </c:pt>
                <c:pt idx="360">
                  <c:v>329.09580914897185</c:v>
                </c:pt>
                <c:pt idx="361">
                  <c:v>318.93935052363753</c:v>
                </c:pt>
                <c:pt idx="362">
                  <c:v>308.75909721917668</c:v>
                </c:pt>
                <c:pt idx="363">
                  <c:v>298.55546649383984</c:v>
                </c:pt>
                <c:pt idx="364">
                  <c:v>288.32887131436314</c:v>
                </c:pt>
                <c:pt idx="365">
                  <c:v>278.07972036170821</c:v>
                </c:pt>
                <c:pt idx="366">
                  <c:v>267.80841803797023</c:v>
                </c:pt>
                <c:pt idx="367">
                  <c:v>257.51536447441896</c:v>
                </c:pt>
                <c:pt idx="368">
                  <c:v>247.20095554064045</c:v>
                </c:pt>
                <c:pt idx="369">
                  <c:v>236.86558285474538</c:v>
                </c:pt>
                <c:pt idx="370">
                  <c:v>226.50963379461135</c:v>
                </c:pt>
                <c:pt idx="371">
                  <c:v>216.13349151012676</c:v>
                </c:pt>
                <c:pt idx="372">
                  <c:v>205.73753493640416</c:v>
                </c:pt>
                <c:pt idx="373">
                  <c:v>195.32213880793125</c:v>
                </c:pt>
                <c:pt idx="374">
                  <c:v>184.88767367362851</c:v>
                </c:pt>
                <c:pt idx="375">
                  <c:v>174.43450591278236</c:v>
                </c:pt>
                <c:pt idx="376">
                  <c:v>163.96299775182365</c:v>
                </c:pt>
                <c:pt idx="377">
                  <c:v>153.4735072819214</c:v>
                </c:pt>
                <c:pt idx="378">
                  <c:v>142.96638847736241</c:v>
                </c:pt>
                <c:pt idx="379">
                  <c:v>132.44199121468756</c:v>
                </c:pt>
                <c:pt idx="380">
                  <c:v>121.90066129255629</c:v>
                </c:pt>
                <c:pt idx="381">
                  <c:v>111.34274045231113</c:v>
                </c:pt>
                <c:pt idx="382">
                  <c:v>100.76856639921469</c:v>
                </c:pt>
                <c:pt idx="383">
                  <c:v>90.178472824331863</c:v>
                </c:pt>
                <c:pt idx="384">
                  <c:v>79.572789427030656</c:v>
                </c:pt>
                <c:pt idx="385">
                  <c:v>68.951841938075347</c:v>
                </c:pt>
                <c:pt idx="386">
                  <c:v>58.315952143286395</c:v>
                </c:pt>
                <c:pt idx="387">
                  <c:v>47.665437907741776</c:v>
                </c:pt>
                <c:pt idx="388">
                  <c:v>37.000613200495081</c:v>
                </c:pt>
                <c:pt idx="389">
                  <c:v>26.321788119786113</c:v>
                </c:pt>
                <c:pt idx="390">
                  <c:v>15.629268918720232</c:v>
                </c:pt>
                <c:pt idx="391">
                  <c:v>4.9233580313932226</c:v>
                </c:pt>
                <c:pt idx="392">
                  <c:v>-5.7956459005611052</c:v>
                </c:pt>
                <c:pt idx="393">
                  <c:v>-5.8063713831531842</c:v>
                </c:pt>
                <c:pt idx="394">
                  <c:v>-5.8170968783967876</c:v>
                </c:pt>
                <c:pt idx="395">
                  <c:v>-5.8278223862916265</c:v>
                </c:pt>
                <c:pt idx="396">
                  <c:v>-5.8385479068374115</c:v>
                </c:pt>
                <c:pt idx="397">
                  <c:v>-5.849273440033854</c:v>
                </c:pt>
                <c:pt idx="398">
                  <c:v>-5.8599989858806651</c:v>
                </c:pt>
                <c:pt idx="399">
                  <c:v>-5.8707245443775564</c:v>
                </c:pt>
                <c:pt idx="400">
                  <c:v>-5.8814501155242391</c:v>
                </c:pt>
                <c:pt idx="401">
                  <c:v>-5.8921756993204237</c:v>
                </c:pt>
                <c:pt idx="402">
                  <c:v>-5.9029012957658216</c:v>
                </c:pt>
                <c:pt idx="403">
                  <c:v>-5.9136269048601449</c:v>
                </c:pt>
                <c:pt idx="404">
                  <c:v>-5.9243525266031041</c:v>
                </c:pt>
                <c:pt idx="405">
                  <c:v>-5.9350781609944097</c:v>
                </c:pt>
                <c:pt idx="406">
                  <c:v>-5.9458038080337738</c:v>
                </c:pt>
                <c:pt idx="407">
                  <c:v>-5.956529467720908</c:v>
                </c:pt>
                <c:pt idx="408">
                  <c:v>-5.9672551400555225</c:v>
                </c:pt>
                <c:pt idx="409">
                  <c:v>-5.9779808250373296</c:v>
                </c:pt>
                <c:pt idx="410">
                  <c:v>-5.9887065226660399</c:v>
                </c:pt>
                <c:pt idx="411">
                  <c:v>-5.9994322329413645</c:v>
                </c:pt>
                <c:pt idx="412">
                  <c:v>-6.0101579558630149</c:v>
                </c:pt>
                <c:pt idx="413">
                  <c:v>-6.0208836914307025</c:v>
                </c:pt>
                <c:pt idx="414">
                  <c:v>-6.0316094396441375</c:v>
                </c:pt>
                <c:pt idx="415">
                  <c:v>-6.0423352005030324</c:v>
                </c:pt>
                <c:pt idx="416">
                  <c:v>-6.0530609740070975</c:v>
                </c:pt>
                <c:pt idx="417">
                  <c:v>-6.0637867601560451</c:v>
                </c:pt>
                <c:pt idx="418">
                  <c:v>-6.0745125589495856</c:v>
                </c:pt>
                <c:pt idx="419">
                  <c:v>-6.0852383703874304</c:v>
                </c:pt>
                <c:pt idx="420">
                  <c:v>-6.0959641944692917</c:v>
                </c:pt>
                <c:pt idx="421">
                  <c:v>-6.10669003119488</c:v>
                </c:pt>
                <c:pt idx="422">
                  <c:v>-6.1174158805639065</c:v>
                </c:pt>
                <c:pt idx="423">
                  <c:v>-6.1281417425760827</c:v>
                </c:pt>
                <c:pt idx="424">
                  <c:v>-6.138867617231119</c:v>
                </c:pt>
                <c:pt idx="425">
                  <c:v>-6.1495935045287275</c:v>
                </c:pt>
                <c:pt idx="426">
                  <c:v>-6.1603194044686198</c:v>
                </c:pt>
                <c:pt idx="427">
                  <c:v>-6.1710453170505071</c:v>
                </c:pt>
                <c:pt idx="428">
                  <c:v>-6.1817712422740998</c:v>
                </c:pt>
                <c:pt idx="429">
                  <c:v>-6.1924971801391102</c:v>
                </c:pt>
                <c:pt idx="430">
                  <c:v>-6.2032231306452488</c:v>
                </c:pt>
                <c:pt idx="431">
                  <c:v>-6.2139490937922277</c:v>
                </c:pt>
                <c:pt idx="432">
                  <c:v>-6.2246750695797575</c:v>
                </c:pt>
                <c:pt idx="433">
                  <c:v>-6.2354010580075503</c:v>
                </c:pt>
                <c:pt idx="434">
                  <c:v>-6.2461270590753166</c:v>
                </c:pt>
                <c:pt idx="435">
                  <c:v>-6.2568530727827687</c:v>
                </c:pt>
                <c:pt idx="436">
                  <c:v>-6.267579099129617</c:v>
                </c:pt>
                <c:pt idx="437">
                  <c:v>-6.2783051381155728</c:v>
                </c:pt>
                <c:pt idx="438">
                  <c:v>-6.2890311897403484</c:v>
                </c:pt>
                <c:pt idx="439">
                  <c:v>-6.2997572540036542</c:v>
                </c:pt>
                <c:pt idx="440">
                  <c:v>-6.3104833309052015</c:v>
                </c:pt>
                <c:pt idx="441">
                  <c:v>-6.3212094204447027</c:v>
                </c:pt>
                <c:pt idx="442">
                  <c:v>-6.3319355226218681</c:v>
                </c:pt>
                <c:pt idx="443">
                  <c:v>-6.3426616374364091</c:v>
                </c:pt>
                <c:pt idx="444">
                  <c:v>-6.3533877648880379</c:v>
                </c:pt>
                <c:pt idx="445">
                  <c:v>-6.364113904976465</c:v>
                </c:pt>
                <c:pt idx="446">
                  <c:v>-6.3748400577014017</c:v>
                </c:pt>
                <c:pt idx="447">
                  <c:v>-6.3855662230625603</c:v>
                </c:pt>
                <c:pt idx="448">
                  <c:v>-6.3962924010596511</c:v>
                </c:pt>
                <c:pt idx="449">
                  <c:v>-6.4070185916923865</c:v>
                </c:pt>
                <c:pt idx="450">
                  <c:v>-6.4177447949604769</c:v>
                </c:pt>
                <c:pt idx="451">
                  <c:v>-6.4284710108636345</c:v>
                </c:pt>
                <c:pt idx="452">
                  <c:v>-6.4391972394015697</c:v>
                </c:pt>
                <c:pt idx="453">
                  <c:v>-6.4499234805739949</c:v>
                </c:pt>
                <c:pt idx="454">
                  <c:v>-6.4606497343806213</c:v>
                </c:pt>
                <c:pt idx="455">
                  <c:v>-6.4713760008211603</c:v>
                </c:pt>
                <c:pt idx="456">
                  <c:v>-6.4821022798953223</c:v>
                </c:pt>
                <c:pt idx="457">
                  <c:v>-6.4928285716028196</c:v>
                </c:pt>
                <c:pt idx="458">
                  <c:v>-6.5035548759433635</c:v>
                </c:pt>
                <c:pt idx="459">
                  <c:v>-6.5142811929166653</c:v>
                </c:pt>
                <c:pt idx="460">
                  <c:v>-6.5250075225224364</c:v>
                </c:pt>
                <c:pt idx="461">
                  <c:v>-6.5357338647603891</c:v>
                </c:pt>
                <c:pt idx="462">
                  <c:v>-6.5464602196302337</c:v>
                </c:pt>
                <c:pt idx="463">
                  <c:v>-6.5571865871316817</c:v>
                </c:pt>
                <c:pt idx="464">
                  <c:v>-6.5679129672644452</c:v>
                </c:pt>
                <c:pt idx="465">
                  <c:v>-6.5786393600282347</c:v>
                </c:pt>
                <c:pt idx="466">
                  <c:v>-6.5893657654227624</c:v>
                </c:pt>
                <c:pt idx="467">
                  <c:v>-6.6000921834477397</c:v>
                </c:pt>
                <c:pt idx="468">
                  <c:v>-6.610818614102878</c:v>
                </c:pt>
                <c:pt idx="469">
                  <c:v>-6.6215450573878885</c:v>
                </c:pt>
                <c:pt idx="470">
                  <c:v>-6.6322715133024825</c:v>
                </c:pt>
                <c:pt idx="471">
                  <c:v>-6.6429979818463716</c:v>
                </c:pt>
                <c:pt idx="472">
                  <c:v>-6.6537244630192678</c:v>
                </c:pt>
                <c:pt idx="473">
                  <c:v>-6.6644509568208816</c:v>
                </c:pt>
                <c:pt idx="474">
                  <c:v>-6.6751774632509253</c:v>
                </c:pt>
                <c:pt idx="475">
                  <c:v>-6.6859039823091102</c:v>
                </c:pt>
                <c:pt idx="476">
                  <c:v>-6.6966305139951476</c:v>
                </c:pt>
                <c:pt idx="477">
                  <c:v>-6.707357058308749</c:v>
                </c:pt>
                <c:pt idx="478">
                  <c:v>-6.7180836152496255</c:v>
                </c:pt>
                <c:pt idx="479">
                  <c:v>-6.7288101848174895</c:v>
                </c:pt>
                <c:pt idx="480">
                  <c:v>-6.7395367670120514</c:v>
                </c:pt>
                <c:pt idx="481">
                  <c:v>-6.7502633618330234</c:v>
                </c:pt>
                <c:pt idx="482">
                  <c:v>-6.760989969280117</c:v>
                </c:pt>
                <c:pt idx="483">
                  <c:v>-6.7717165893530433</c:v>
                </c:pt>
                <c:pt idx="484">
                  <c:v>-6.7824432220515138</c:v>
                </c:pt>
                <c:pt idx="485">
                  <c:v>-6.7931698673752408</c:v>
                </c:pt>
                <c:pt idx="486">
                  <c:v>-6.8038965253239354</c:v>
                </c:pt>
                <c:pt idx="487">
                  <c:v>-6.8146231958973082</c:v>
                </c:pt>
                <c:pt idx="488">
                  <c:v>-6.8253498790950715</c:v>
                </c:pt>
                <c:pt idx="489">
                  <c:v>-6.8360765749169374</c:v>
                </c:pt>
                <c:pt idx="490">
                  <c:v>-6.8468032833626165</c:v>
                </c:pt>
                <c:pt idx="491">
                  <c:v>-6.8575300044318208</c:v>
                </c:pt>
                <c:pt idx="492">
                  <c:v>-6.8682567381242619</c:v>
                </c:pt>
                <c:pt idx="493">
                  <c:v>-6.8789834844396509</c:v>
                </c:pt>
                <c:pt idx="494">
                  <c:v>-6.8897102433776993</c:v>
                </c:pt>
                <c:pt idx="495">
                  <c:v>-6.9004370149381193</c:v>
                </c:pt>
                <c:pt idx="496">
                  <c:v>-6.9111637991206214</c:v>
                </c:pt>
                <c:pt idx="497">
                  <c:v>-6.9218905959249177</c:v>
                </c:pt>
                <c:pt idx="498">
                  <c:v>-6.9326174053507206</c:v>
                </c:pt>
                <c:pt idx="499">
                  <c:v>-6.9433442273977404</c:v>
                </c:pt>
                <c:pt idx="500">
                  <c:v>-6.9540710620656894</c:v>
                </c:pt>
                <c:pt idx="501">
                  <c:v>-6.9647979093542789</c:v>
                </c:pt>
                <c:pt idx="502">
                  <c:v>-6.9755247692632203</c:v>
                </c:pt>
                <c:pt idx="503">
                  <c:v>-6.9862516417922258</c:v>
                </c:pt>
                <c:pt idx="504">
                  <c:v>-6.9969785269410059</c:v>
                </c:pt>
                <c:pt idx="505">
                  <c:v>-7.0077054247092727</c:v>
                </c:pt>
                <c:pt idx="506">
                  <c:v>-7.0184323350967386</c:v>
                </c:pt>
                <c:pt idx="507">
                  <c:v>-7.0291592581031139</c:v>
                </c:pt>
                <c:pt idx="508">
                  <c:v>-7.039886193728111</c:v>
                </c:pt>
                <c:pt idx="509">
                  <c:v>-7.0506131419714411</c:v>
                </c:pt>
                <c:pt idx="510">
                  <c:v>-7.0613401028328155</c:v>
                </c:pt>
                <c:pt idx="511">
                  <c:v>-7.0720670763119466</c:v>
                </c:pt>
                <c:pt idx="512">
                  <c:v>-7.0827940624085457</c:v>
                </c:pt>
                <c:pt idx="513">
                  <c:v>-7.0935210611223241</c:v>
                </c:pt>
                <c:pt idx="514">
                  <c:v>-7.1042480724529939</c:v>
                </c:pt>
                <c:pt idx="515">
                  <c:v>-7.1149750964002667</c:v>
                </c:pt>
                <c:pt idx="516">
                  <c:v>-7.1257021329638537</c:v>
                </c:pt>
                <c:pt idx="517">
                  <c:v>-7.1364291821434671</c:v>
                </c:pt>
                <c:pt idx="518">
                  <c:v>-7.1471562439388174</c:v>
                </c:pt>
                <c:pt idx="519">
                  <c:v>-7.1578833183496178</c:v>
                </c:pt>
                <c:pt idx="520">
                  <c:v>-7.1686104053755786</c:v>
                </c:pt>
                <c:pt idx="521">
                  <c:v>-7.1793375050164121</c:v>
                </c:pt>
                <c:pt idx="522">
                  <c:v>-7.1900646172718297</c:v>
                </c:pt>
                <c:pt idx="523">
                  <c:v>-7.2007917421415435</c:v>
                </c:pt>
                <c:pt idx="524">
                  <c:v>-7.2115188796252641</c:v>
                </c:pt>
                <c:pt idx="525">
                  <c:v>-7.2222460297227045</c:v>
                </c:pt>
                <c:pt idx="526">
                  <c:v>-7.2329731924335752</c:v>
                </c:pt>
                <c:pt idx="527">
                  <c:v>-7.2437003677575884</c:v>
                </c:pt>
                <c:pt idx="528">
                  <c:v>-7.2544275556944555</c:v>
                </c:pt>
                <c:pt idx="529">
                  <c:v>-7.2651547562438887</c:v>
                </c:pt>
                <c:pt idx="530">
                  <c:v>-7.2758819694055994</c:v>
                </c:pt>
                <c:pt idx="531">
                  <c:v>-7.2866091951792988</c:v>
                </c:pt>
                <c:pt idx="532">
                  <c:v>-7.2973364335646993</c:v>
                </c:pt>
                <c:pt idx="533">
                  <c:v>-7.3080636845615121</c:v>
                </c:pt>
                <c:pt idx="534">
                  <c:v>-7.3187909481694495</c:v>
                </c:pt>
                <c:pt idx="535">
                  <c:v>-7.3295182243882229</c:v>
                </c:pt>
                <c:pt idx="536">
                  <c:v>-7.3402455132175435</c:v>
                </c:pt>
                <c:pt idx="537">
                  <c:v>-7.3509728146571236</c:v>
                </c:pt>
                <c:pt idx="538">
                  <c:v>-7.3617001287066746</c:v>
                </c:pt>
                <c:pt idx="539">
                  <c:v>-7.3724274553659077</c:v>
                </c:pt>
                <c:pt idx="540">
                  <c:v>-7.3831547946345353</c:v>
                </c:pt>
                <c:pt idx="541">
                  <c:v>-7.3938821465122695</c:v>
                </c:pt>
                <c:pt idx="542">
                  <c:v>-7.4046095109988208</c:v>
                </c:pt>
                <c:pt idx="543">
                  <c:v>-7.4153368880939015</c:v>
                </c:pt>
                <c:pt idx="544">
                  <c:v>-7.4260642777972237</c:v>
                </c:pt>
                <c:pt idx="545">
                  <c:v>-7.4367916801084988</c:v>
                </c:pt>
                <c:pt idx="546">
                  <c:v>-7.447519095027439</c:v>
                </c:pt>
                <c:pt idx="547">
                  <c:v>-7.4582465225537549</c:v>
                </c:pt>
                <c:pt idx="548">
                  <c:v>-7.4689739626871594</c:v>
                </c:pt>
                <c:pt idx="549">
                  <c:v>-7.479701415427364</c:v>
                </c:pt>
                <c:pt idx="550">
                  <c:v>-7.49042888077408</c:v>
                </c:pt>
                <c:pt idx="551">
                  <c:v>-7.5011563587270196</c:v>
                </c:pt>
                <c:pt idx="552">
                  <c:v>-7.5118838492858941</c:v>
                </c:pt>
                <c:pt idx="553">
                  <c:v>-7.522611352450415</c:v>
                </c:pt>
                <c:pt idx="554">
                  <c:v>-7.5333388682202944</c:v>
                </c:pt>
                <c:pt idx="555">
                  <c:v>-7.5440663965952446</c:v>
                </c:pt>
                <c:pt idx="556">
                  <c:v>-7.5547939375749769</c:v>
                </c:pt>
                <c:pt idx="557">
                  <c:v>-7.5655214911592035</c:v>
                </c:pt>
                <c:pt idx="558">
                  <c:v>-7.5762490573476358</c:v>
                </c:pt>
                <c:pt idx="559">
                  <c:v>-7.5869766361399851</c:v>
                </c:pt>
                <c:pt idx="560">
                  <c:v>-7.5977042275359636</c:v>
                </c:pt>
                <c:pt idx="561">
                  <c:v>-7.6084318315352837</c:v>
                </c:pt>
                <c:pt idx="562">
                  <c:v>-7.6191594481376557</c:v>
                </c:pt>
                <c:pt idx="563">
                  <c:v>-7.6298870773427927</c:v>
                </c:pt>
                <c:pt idx="564">
                  <c:v>-7.6406147191504061</c:v>
                </c:pt>
                <c:pt idx="565">
                  <c:v>-7.6513423735602082</c:v>
                </c:pt>
                <c:pt idx="566">
                  <c:v>-7.6620700405719102</c:v>
                </c:pt>
                <c:pt idx="567">
                  <c:v>-7.6727977201852235</c:v>
                </c:pt>
                <c:pt idx="568">
                  <c:v>-7.6835254123998604</c:v>
                </c:pt>
                <c:pt idx="569">
                  <c:v>-7.6942531172155331</c:v>
                </c:pt>
                <c:pt idx="570">
                  <c:v>-7.7049808346319528</c:v>
                </c:pt>
                <c:pt idx="571">
                  <c:v>-7.7157085646488319</c:v>
                </c:pt>
                <c:pt idx="572">
                  <c:v>-7.7264363072658817</c:v>
                </c:pt>
                <c:pt idx="573">
                  <c:v>-7.7371640624828144</c:v>
                </c:pt>
                <c:pt idx="574">
                  <c:v>-7.7478918302993414</c:v>
                </c:pt>
                <c:pt idx="575">
                  <c:v>-7.7586196107151748</c:v>
                </c:pt>
                <c:pt idx="576">
                  <c:v>-7.7693474037300261</c:v>
                </c:pt>
                <c:pt idx="577">
                  <c:v>-7.7800752093436074</c:v>
                </c:pt>
                <c:pt idx="578">
                  <c:v>-7.790803027555631</c:v>
                </c:pt>
                <c:pt idx="579">
                  <c:v>-7.8015308583658083</c:v>
                </c:pt>
                <c:pt idx="580">
                  <c:v>-7.8122587017738514</c:v>
                </c:pt>
                <c:pt idx="581">
                  <c:v>-7.8229865577794717</c:v>
                </c:pt>
                <c:pt idx="582">
                  <c:v>-7.8337144263823815</c:v>
                </c:pt>
                <c:pt idx="583">
                  <c:v>-7.844442307582292</c:v>
                </c:pt>
                <c:pt idx="584">
                  <c:v>-7.8551702013789155</c:v>
                </c:pt>
                <c:pt idx="585">
                  <c:v>-7.8658981077719643</c:v>
                </c:pt>
                <c:pt idx="586">
                  <c:v>-7.8766260267611496</c:v>
                </c:pt>
                <c:pt idx="587">
                  <c:v>-7.8873539583461838</c:v>
                </c:pt>
                <c:pt idx="588">
                  <c:v>-7.898081902526779</c:v>
                </c:pt>
                <c:pt idx="589">
                  <c:v>-7.9088098593026466</c:v>
                </c:pt>
                <c:pt idx="590">
                  <c:v>-7.9195378286734979</c:v>
                </c:pt>
                <c:pt idx="591">
                  <c:v>-7.930265810639046</c:v>
                </c:pt>
                <c:pt idx="592">
                  <c:v>-7.9409938051990023</c:v>
                </c:pt>
                <c:pt idx="593">
                  <c:v>-7.9517218123530782</c:v>
                </c:pt>
                <c:pt idx="594">
                  <c:v>-7.9624498321009858</c:v>
                </c:pt>
                <c:pt idx="595">
                  <c:v>-7.9731778644424374</c:v>
                </c:pt>
                <c:pt idx="596">
                  <c:v>-7.9839059093771452</c:v>
                </c:pt>
                <c:pt idx="597">
                  <c:v>-7.9946339669048205</c:v>
                </c:pt>
                <c:pt idx="598">
                  <c:v>-8.0053620370251757</c:v>
                </c:pt>
                <c:pt idx="599">
                  <c:v>-8.0160901197379228</c:v>
                </c:pt>
                <c:pt idx="600">
                  <c:v>-8.0268182150427734</c:v>
                </c:pt>
                <c:pt idx="601">
                  <c:v>-8.0375463229394377</c:v>
                </c:pt>
                <c:pt idx="602">
                  <c:v>-8.0482744434276299</c:v>
                </c:pt>
                <c:pt idx="603">
                  <c:v>-8.0590025765070621</c:v>
                </c:pt>
                <c:pt idx="604">
                  <c:v>-8.0697307221774448</c:v>
                </c:pt>
                <c:pt idx="605">
                  <c:v>-8.0804588804384903</c:v>
                </c:pt>
                <c:pt idx="606">
                  <c:v>-8.0911870512899107</c:v>
                </c:pt>
                <c:pt idx="607">
                  <c:v>-8.1019152347314183</c:v>
                </c:pt>
                <c:pt idx="608">
                  <c:v>-8.1126434307627253</c:v>
                </c:pt>
                <c:pt idx="609">
                  <c:v>-8.123371639383544</c:v>
                </c:pt>
                <c:pt idx="610">
                  <c:v>-8.1340998605935848</c:v>
                </c:pt>
                <c:pt idx="611">
                  <c:v>-8.1448280943925599</c:v>
                </c:pt>
                <c:pt idx="612">
                  <c:v>-8.1555563407801817</c:v>
                </c:pt>
                <c:pt idx="613">
                  <c:v>-8.1662845997561622</c:v>
                </c:pt>
                <c:pt idx="614">
                  <c:v>-8.1770128713202137</c:v>
                </c:pt>
                <c:pt idx="615">
                  <c:v>-8.1877411554720485</c:v>
                </c:pt>
                <c:pt idx="616">
                  <c:v>-8.1984694522113788</c:v>
                </c:pt>
                <c:pt idx="617">
                  <c:v>-8.209197761537915</c:v>
                </c:pt>
                <c:pt idx="618">
                  <c:v>-8.2199260834513694</c:v>
                </c:pt>
                <c:pt idx="619">
                  <c:v>-8.230654417951456</c:v>
                </c:pt>
                <c:pt idx="620">
                  <c:v>-8.2413827650378852</c:v>
                </c:pt>
                <c:pt idx="621">
                  <c:v>-8.2521111247103693</c:v>
                </c:pt>
                <c:pt idx="622">
                  <c:v>-8.2628394969686187</c:v>
                </c:pt>
                <c:pt idx="623">
                  <c:v>-8.2735678818123475</c:v>
                </c:pt>
                <c:pt idx="624">
                  <c:v>-8.2842962792412678</c:v>
                </c:pt>
                <c:pt idx="625">
                  <c:v>-8.2950246892550901</c:v>
                </c:pt>
                <c:pt idx="626">
                  <c:v>-8.3057531118535266</c:v>
                </c:pt>
                <c:pt idx="627">
                  <c:v>-8.3164815470362914</c:v>
                </c:pt>
                <c:pt idx="628">
                  <c:v>-8.3272099948030949</c:v>
                </c:pt>
                <c:pt idx="629">
                  <c:v>-8.3379384551536493</c:v>
                </c:pt>
                <c:pt idx="630">
                  <c:v>-8.3486669280876669</c:v>
                </c:pt>
                <c:pt idx="631">
                  <c:v>-8.359395413604858</c:v>
                </c:pt>
                <c:pt idx="632">
                  <c:v>-8.3701239117049369</c:v>
                </c:pt>
                <c:pt idx="633">
                  <c:v>-8.3808524223876155</c:v>
                </c:pt>
                <c:pt idx="634">
                  <c:v>-8.3915809456526045</c:v>
                </c:pt>
                <c:pt idx="635">
                  <c:v>-8.402309481499616</c:v>
                </c:pt>
                <c:pt idx="636">
                  <c:v>-8.413038029928364</c:v>
                </c:pt>
                <c:pt idx="637">
                  <c:v>-8.4237665909385591</c:v>
                </c:pt>
                <c:pt idx="638">
                  <c:v>-8.4344951645299133</c:v>
                </c:pt>
                <c:pt idx="639">
                  <c:v>-8.445223750702139</c:v>
                </c:pt>
                <c:pt idx="640">
                  <c:v>-8.4559523494549484</c:v>
                </c:pt>
                <c:pt idx="641">
                  <c:v>-8.4666809607880538</c:v>
                </c:pt>
                <c:pt idx="642">
                  <c:v>-8.4774095847011655</c:v>
                </c:pt>
                <c:pt idx="643">
                  <c:v>-8.4881382211939975</c:v>
                </c:pt>
                <c:pt idx="644">
                  <c:v>-8.4988668702662604</c:v>
                </c:pt>
                <c:pt idx="645">
                  <c:v>-8.5095955319176682</c:v>
                </c:pt>
                <c:pt idx="646">
                  <c:v>-8.5203242061479312</c:v>
                </c:pt>
                <c:pt idx="647">
                  <c:v>-8.5310528929567635</c:v>
                </c:pt>
                <c:pt idx="648">
                  <c:v>-8.5417815923438756</c:v>
                </c:pt>
                <c:pt idx="649">
                  <c:v>-8.5525103043089796</c:v>
                </c:pt>
                <c:pt idx="650">
                  <c:v>-8.5632390288517879</c:v>
                </c:pt>
                <c:pt idx="651">
                  <c:v>-8.5739677659720126</c:v>
                </c:pt>
                <c:pt idx="652">
                  <c:v>-8.584696515669366</c:v>
                </c:pt>
                <c:pt idx="653">
                  <c:v>-8.5954252779435603</c:v>
                </c:pt>
                <c:pt idx="654">
                  <c:v>-8.6061540527943077</c:v>
                </c:pt>
                <c:pt idx="655">
                  <c:v>-8.6168828402213204</c:v>
                </c:pt>
                <c:pt idx="656">
                  <c:v>-8.6276116402243108</c:v>
                </c:pt>
                <c:pt idx="657">
                  <c:v>-8.6383404528029892</c:v>
                </c:pt>
                <c:pt idx="658">
                  <c:v>-8.6490692779570697</c:v>
                </c:pt>
                <c:pt idx="659">
                  <c:v>-8.6597981156862645</c:v>
                </c:pt>
                <c:pt idx="660">
                  <c:v>-8.6705269659902839</c:v>
                </c:pt>
                <c:pt idx="661">
                  <c:v>-8.6812558288688422</c:v>
                </c:pt>
                <c:pt idx="662">
                  <c:v>-8.6919847043216496</c:v>
                </c:pt>
                <c:pt idx="663">
                  <c:v>-8.7027135923484202</c:v>
                </c:pt>
                <c:pt idx="664">
                  <c:v>-8.7134424929488645</c:v>
                </c:pt>
                <c:pt idx="665">
                  <c:v>-8.7241714061226947</c:v>
                </c:pt>
                <c:pt idx="666">
                  <c:v>-8.7349003318696248</c:v>
                </c:pt>
                <c:pt idx="667">
                  <c:v>-8.7456292701893652</c:v>
                </c:pt>
                <c:pt idx="668">
                  <c:v>-8.7563582210816282</c:v>
                </c:pt>
                <c:pt idx="669">
                  <c:v>-8.767087184546126</c:v>
                </c:pt>
                <c:pt idx="670">
                  <c:v>-8.7778161605825726</c:v>
                </c:pt>
                <c:pt idx="671">
                  <c:v>-8.7885451491906785</c:v>
                </c:pt>
                <c:pt idx="672">
                  <c:v>-8.7992741503701559</c:v>
                </c:pt>
                <c:pt idx="673">
                  <c:v>-8.810003164120717</c:v>
                </c:pt>
                <c:pt idx="674">
                  <c:v>-8.8207321904420741</c:v>
                </c:pt>
                <c:pt idx="675">
                  <c:v>-8.8314612293339394</c:v>
                </c:pt>
                <c:pt idx="676">
                  <c:v>-8.8421902807960251</c:v>
                </c:pt>
                <c:pt idx="677">
                  <c:v>-8.8529193448280434</c:v>
                </c:pt>
                <c:pt idx="678">
                  <c:v>-8.8636484214297067</c:v>
                </c:pt>
                <c:pt idx="679">
                  <c:v>-8.8743775106007288</c:v>
                </c:pt>
                <c:pt idx="680">
                  <c:v>-8.8851066123408202</c:v>
                </c:pt>
                <c:pt idx="681">
                  <c:v>-8.8958357266496932</c:v>
                </c:pt>
                <c:pt idx="682">
                  <c:v>-8.9065648535270601</c:v>
                </c:pt>
                <c:pt idx="683">
                  <c:v>-8.9172939929726329</c:v>
                </c:pt>
                <c:pt idx="684">
                  <c:v>-8.928023144986124</c:v>
                </c:pt>
                <c:pt idx="685">
                  <c:v>-8.9387523095672456</c:v>
                </c:pt>
                <c:pt idx="686">
                  <c:v>-8.94948148671571</c:v>
                </c:pt>
                <c:pt idx="687">
                  <c:v>-8.9602106764312293</c:v>
                </c:pt>
                <c:pt idx="688">
                  <c:v>-8.9709398787135157</c:v>
                </c:pt>
                <c:pt idx="689">
                  <c:v>-8.9816690935622816</c:v>
                </c:pt>
                <c:pt idx="690">
                  <c:v>-8.9923983209772391</c:v>
                </c:pt>
                <c:pt idx="691">
                  <c:v>-9.0031275609581005</c:v>
                </c:pt>
                <c:pt idx="692">
                  <c:v>-9.013856813504578</c:v>
                </c:pt>
                <c:pt idx="693">
                  <c:v>-9.0245860786163856</c:v>
                </c:pt>
                <c:pt idx="694">
                  <c:v>-9.0353153562932338</c:v>
                </c:pt>
                <c:pt idx="695">
                  <c:v>-9.0460446465348348</c:v>
                </c:pt>
                <c:pt idx="696">
                  <c:v>-9.0567739493409007</c:v>
                </c:pt>
                <c:pt idx="697">
                  <c:v>-9.067503264711144</c:v>
                </c:pt>
                <c:pt idx="698">
                  <c:v>-9.0782325926452785</c:v>
                </c:pt>
                <c:pt idx="699">
                  <c:v>-9.0889619331430147</c:v>
                </c:pt>
                <c:pt idx="700">
                  <c:v>-9.0996912862040649</c:v>
                </c:pt>
                <c:pt idx="701">
                  <c:v>-9.110420651828143</c:v>
                </c:pt>
                <c:pt idx="702">
                  <c:v>-9.1211500300149595</c:v>
                </c:pt>
                <c:pt idx="703">
                  <c:v>-9.1318794207642284</c:v>
                </c:pt>
                <c:pt idx="704">
                  <c:v>-9.1426088240756602</c:v>
                </c:pt>
                <c:pt idx="705">
                  <c:v>-9.1533382399489689</c:v>
                </c:pt>
                <c:pt idx="706">
                  <c:v>-9.1640676683838649</c:v>
                </c:pt>
                <c:pt idx="707">
                  <c:v>-9.1747971093800622</c:v>
                </c:pt>
                <c:pt idx="708">
                  <c:v>-9.1855265629372731</c:v>
                </c:pt>
                <c:pt idx="709">
                  <c:v>-9.196256029055208</c:v>
                </c:pt>
                <c:pt idx="710">
                  <c:v>-9.2069855077335809</c:v>
                </c:pt>
                <c:pt idx="711">
                  <c:v>-9.2177149989721041</c:v>
                </c:pt>
                <c:pt idx="712">
                  <c:v>-9.2284445027704898</c:v>
                </c:pt>
                <c:pt idx="713">
                  <c:v>-9.2391740191284502</c:v>
                </c:pt>
                <c:pt idx="714">
                  <c:v>-9.2499035480456975</c:v>
                </c:pt>
                <c:pt idx="715">
                  <c:v>-9.260633089521944</c:v>
                </c:pt>
                <c:pt idx="716">
                  <c:v>-9.2713626435569036</c:v>
                </c:pt>
                <c:pt idx="717">
                  <c:v>-9.282092210150287</c:v>
                </c:pt>
                <c:pt idx="718">
                  <c:v>-9.2928217893018061</c:v>
                </c:pt>
                <c:pt idx="719">
                  <c:v>-9.3035513810111752</c:v>
                </c:pt>
                <c:pt idx="720">
                  <c:v>-9.3142809852781046</c:v>
                </c:pt>
                <c:pt idx="721">
                  <c:v>-9.3250106021023083</c:v>
                </c:pt>
                <c:pt idx="722">
                  <c:v>-9.3357402314834967</c:v>
                </c:pt>
                <c:pt idx="723">
                  <c:v>-9.346469873421384</c:v>
                </c:pt>
                <c:pt idx="724">
                  <c:v>-9.3571995279156823</c:v>
                </c:pt>
                <c:pt idx="725">
                  <c:v>-9.3679291949661039</c:v>
                </c:pt>
                <c:pt idx="726">
                  <c:v>-9.3786588745723609</c:v>
                </c:pt>
                <c:pt idx="727">
                  <c:v>-9.3893885667341657</c:v>
                </c:pt>
                <c:pt idx="728">
                  <c:v>-9.4001182714512304</c:v>
                </c:pt>
                <c:pt idx="729">
                  <c:v>-9.4108479887232672</c:v>
                </c:pt>
                <c:pt idx="730">
                  <c:v>-9.4215777185499903</c:v>
                </c:pt>
                <c:pt idx="731">
                  <c:v>-9.4323074609311099</c:v>
                </c:pt>
                <c:pt idx="732">
                  <c:v>-9.4430372158663403</c:v>
                </c:pt>
                <c:pt idx="733">
                  <c:v>-9.4537669833553917</c:v>
                </c:pt>
                <c:pt idx="734">
                  <c:v>-9.4644967633979782</c:v>
                </c:pt>
                <c:pt idx="735">
                  <c:v>-9.475226555993812</c:v>
                </c:pt>
                <c:pt idx="736">
                  <c:v>-9.4859563611426054</c:v>
                </c:pt>
                <c:pt idx="737">
                  <c:v>-9.4966861788440706</c:v>
                </c:pt>
                <c:pt idx="738">
                  <c:v>-9.5074160090979198</c:v>
                </c:pt>
                <c:pt idx="739">
                  <c:v>-9.5181458519038671</c:v>
                </c:pt>
                <c:pt idx="740">
                  <c:v>-9.5288757072616228</c:v>
                </c:pt>
                <c:pt idx="741">
                  <c:v>-9.539605575170901</c:v>
                </c:pt>
                <c:pt idx="742">
                  <c:v>-9.5503354556314122</c:v>
                </c:pt>
                <c:pt idx="743">
                  <c:v>-9.5610653486428703</c:v>
                </c:pt>
                <c:pt idx="744">
                  <c:v>-9.5717952542049876</c:v>
                </c:pt>
                <c:pt idx="745">
                  <c:v>-9.5825251723174762</c:v>
                </c:pt>
                <c:pt idx="746">
                  <c:v>-9.5932551029800486</c:v>
                </c:pt>
                <c:pt idx="747">
                  <c:v>-9.6039850461924186</c:v>
                </c:pt>
                <c:pt idx="748">
                  <c:v>-9.6147150019542966</c:v>
                </c:pt>
                <c:pt idx="749">
                  <c:v>-9.6254449702653968</c:v>
                </c:pt>
                <c:pt idx="750">
                  <c:v>-9.6361749511254313</c:v>
                </c:pt>
                <c:pt idx="751">
                  <c:v>-9.6469049445341106</c:v>
                </c:pt>
                <c:pt idx="752">
                  <c:v>-9.6576349504911487</c:v>
                </c:pt>
                <c:pt idx="753">
                  <c:v>-9.6683649689962596</c:v>
                </c:pt>
                <c:pt idx="754">
                  <c:v>-9.6790950000491538</c:v>
                </c:pt>
                <c:pt idx="755">
                  <c:v>-9.6898250436495434</c:v>
                </c:pt>
                <c:pt idx="756">
                  <c:v>-9.7005550997971426</c:v>
                </c:pt>
                <c:pt idx="757">
                  <c:v>-9.7112851684916635</c:v>
                </c:pt>
                <c:pt idx="758">
                  <c:v>-9.7220152497328183</c:v>
                </c:pt>
                <c:pt idx="759">
                  <c:v>-9.7327453435203193</c:v>
                </c:pt>
                <c:pt idx="760">
                  <c:v>-9.7434754498538787</c:v>
                </c:pt>
                <c:pt idx="761">
                  <c:v>-9.7542055687332088</c:v>
                </c:pt>
                <c:pt idx="762">
                  <c:v>-9.7649357001580235</c:v>
                </c:pt>
                <c:pt idx="763">
                  <c:v>-9.7756658441280351</c:v>
                </c:pt>
                <c:pt idx="764">
                  <c:v>-9.7863960006429558</c:v>
                </c:pt>
                <c:pt idx="765">
                  <c:v>-9.7971261697024978</c:v>
                </c:pt>
                <c:pt idx="766">
                  <c:v>-9.8078563513063735</c:v>
                </c:pt>
                <c:pt idx="767">
                  <c:v>-9.8185865454542949</c:v>
                </c:pt>
                <c:pt idx="768">
                  <c:v>-9.8293167521459761</c:v>
                </c:pt>
                <c:pt idx="769">
                  <c:v>-9.8400469713811294</c:v>
                </c:pt>
                <c:pt idx="770">
                  <c:v>-9.8507772031594669</c:v>
                </c:pt>
                <c:pt idx="771">
                  <c:v>-9.861507447480701</c:v>
                </c:pt>
                <c:pt idx="772">
                  <c:v>-9.8722377043445437</c:v>
                </c:pt>
                <c:pt idx="773">
                  <c:v>-9.8829679737507092</c:v>
                </c:pt>
                <c:pt idx="774">
                  <c:v>-9.8936982556989079</c:v>
                </c:pt>
                <c:pt idx="775">
                  <c:v>-9.9044285501888538</c:v>
                </c:pt>
                <c:pt idx="776">
                  <c:v>-9.9151588572202591</c:v>
                </c:pt>
                <c:pt idx="777">
                  <c:v>-9.9258891767928361</c:v>
                </c:pt>
                <c:pt idx="778">
                  <c:v>-9.9366195089062987</c:v>
                </c:pt>
                <c:pt idx="779">
                  <c:v>-9.9473498535603593</c:v>
                </c:pt>
                <c:pt idx="780">
                  <c:v>-9.9580802107547282</c:v>
                </c:pt>
                <c:pt idx="781">
                  <c:v>-9.9688105804891194</c:v>
                </c:pt>
                <c:pt idx="782">
                  <c:v>-9.979540962763247</c:v>
                </c:pt>
                <c:pt idx="783">
                  <c:v>-9.9902713575768214</c:v>
                </c:pt>
                <c:pt idx="784">
                  <c:v>-10.001001764929557</c:v>
                </c:pt>
                <c:pt idx="785">
                  <c:v>-10.011732184821165</c:v>
                </c:pt>
                <c:pt idx="786">
                  <c:v>-10.022462617251358</c:v>
                </c:pt>
                <c:pt idx="787">
                  <c:v>-10.03319306221985</c:v>
                </c:pt>
                <c:pt idx="788">
                  <c:v>-10.043923519726352</c:v>
                </c:pt>
                <c:pt idx="789">
                  <c:v>-10.054653989770577</c:v>
                </c:pt>
                <c:pt idx="790">
                  <c:v>-10.065384472352237</c:v>
                </c:pt>
                <c:pt idx="791">
                  <c:v>-10.076114967471046</c:v>
                </c:pt>
                <c:pt idx="792">
                  <c:v>-10.086845475126717</c:v>
                </c:pt>
                <c:pt idx="793">
                  <c:v>-10.097575995318962</c:v>
                </c:pt>
                <c:pt idx="794">
                  <c:v>-10.108306528047493</c:v>
                </c:pt>
                <c:pt idx="795">
                  <c:v>-10.119037073312022</c:v>
                </c:pt>
                <c:pt idx="796">
                  <c:v>-10.129767631112264</c:v>
                </c:pt>
                <c:pt idx="797">
                  <c:v>-10.140498201447929</c:v>
                </c:pt>
                <c:pt idx="798">
                  <c:v>-10.151228784318732</c:v>
                </c:pt>
                <c:pt idx="799">
                  <c:v>-10.161959379724385</c:v>
                </c:pt>
                <c:pt idx="800">
                  <c:v>-10.172689987664601</c:v>
                </c:pt>
                <c:pt idx="801">
                  <c:v>-10.183420608139091</c:v>
                </c:pt>
                <c:pt idx="802">
                  <c:v>-10.194151241147569</c:v>
                </c:pt>
                <c:pt idx="803">
                  <c:v>-10.204881886689748</c:v>
                </c:pt>
                <c:pt idx="804">
                  <c:v>-10.215612544765339</c:v>
                </c:pt>
                <c:pt idx="805">
                  <c:v>-10.226343215374056</c:v>
                </c:pt>
                <c:pt idx="806">
                  <c:v>-10.237073898515611</c:v>
                </c:pt>
                <c:pt idx="807">
                  <c:v>-10.247804594189716</c:v>
                </c:pt>
                <c:pt idx="808">
                  <c:v>-10.258535302396087</c:v>
                </c:pt>
                <c:pt idx="809">
                  <c:v>-10.269266023134433</c:v>
                </c:pt>
                <c:pt idx="810">
                  <c:v>-10.279996756404469</c:v>
                </c:pt>
                <c:pt idx="811">
                  <c:v>-10.290727502205906</c:v>
                </c:pt>
                <c:pt idx="812">
                  <c:v>-10.301458260538457</c:v>
                </c:pt>
                <c:pt idx="813">
                  <c:v>-10.312189031401836</c:v>
                </c:pt>
                <c:pt idx="814">
                  <c:v>-10.322919814795755</c:v>
                </c:pt>
                <c:pt idx="815">
                  <c:v>-10.333650610719927</c:v>
                </c:pt>
                <c:pt idx="816">
                  <c:v>-10.344381419174065</c:v>
                </c:pt>
                <c:pt idx="817">
                  <c:v>-10.355112240157879</c:v>
                </c:pt>
                <c:pt idx="818">
                  <c:v>-10.365843073671085</c:v>
                </c:pt>
                <c:pt idx="819">
                  <c:v>-10.376573919713394</c:v>
                </c:pt>
                <c:pt idx="820">
                  <c:v>-10.38730477828452</c:v>
                </c:pt>
                <c:pt idx="821">
                  <c:v>-10.398035649384175</c:v>
                </c:pt>
                <c:pt idx="822">
                  <c:v>-10.408766533012072</c:v>
                </c:pt>
                <c:pt idx="823">
                  <c:v>-10.419497429167922</c:v>
                </c:pt>
                <c:pt idx="824">
                  <c:v>-10.430228337851441</c:v>
                </c:pt>
                <c:pt idx="825">
                  <c:v>-10.440959259062339</c:v>
                </c:pt>
                <c:pt idx="826">
                  <c:v>-10.45169019280033</c:v>
                </c:pt>
                <c:pt idx="827">
                  <c:v>-10.462421139065126</c:v>
                </c:pt>
                <c:pt idx="828">
                  <c:v>-10.473152097856442</c:v>
                </c:pt>
                <c:pt idx="829">
                  <c:v>-10.483883069173988</c:v>
                </c:pt>
                <c:pt idx="830">
                  <c:v>-10.494614053017477</c:v>
                </c:pt>
                <c:pt idx="831">
                  <c:v>-10.505345049386623</c:v>
                </c:pt>
                <c:pt idx="832">
                  <c:v>-10.516076058281138</c:v>
                </c:pt>
                <c:pt idx="833">
                  <c:v>-10.526807079700736</c:v>
                </c:pt>
                <c:pt idx="834">
                  <c:v>-10.537538113645128</c:v>
                </c:pt>
                <c:pt idx="835">
                  <c:v>-10.548269160114028</c:v>
                </c:pt>
                <c:pt idx="836">
                  <c:v>-10.559000219107149</c:v>
                </c:pt>
                <c:pt idx="837">
                  <c:v>-10.569731290624203</c:v>
                </c:pt>
                <c:pt idx="838">
                  <c:v>-10.580462374664902</c:v>
                </c:pt>
                <c:pt idx="839">
                  <c:v>-10.591193471228962</c:v>
                </c:pt>
                <c:pt idx="840">
                  <c:v>-10.601924580316092</c:v>
                </c:pt>
                <c:pt idx="841">
                  <c:v>-10.612655701926007</c:v>
                </c:pt>
                <c:pt idx="842">
                  <c:v>-10.623386836058419</c:v>
                </c:pt>
                <c:pt idx="843">
                  <c:v>-10.634117982713041</c:v>
                </c:pt>
                <c:pt idx="844">
                  <c:v>-10.644849141889587</c:v>
                </c:pt>
                <c:pt idx="845">
                  <c:v>-10.655580313587768</c:v>
                </c:pt>
                <c:pt idx="846">
                  <c:v>-10.666311497807298</c:v>
                </c:pt>
                <c:pt idx="847">
                  <c:v>-10.67704269454789</c:v>
                </c:pt>
                <c:pt idx="848">
                  <c:v>-10.687773903809255</c:v>
                </c:pt>
                <c:pt idx="849">
                  <c:v>-10.698505125591108</c:v>
                </c:pt>
                <c:pt idx="850">
                  <c:v>-10.709236359893161</c:v>
                </c:pt>
                <c:pt idx="851">
                  <c:v>-10.719967606715127</c:v>
                </c:pt>
                <c:pt idx="852">
                  <c:v>-10.730698866056718</c:v>
                </c:pt>
                <c:pt idx="853">
                  <c:v>-10.741430137917648</c:v>
                </c:pt>
                <c:pt idx="854">
                  <c:v>-10.752161422297629</c:v>
                </c:pt>
                <c:pt idx="855">
                  <c:v>-10.762892719196374</c:v>
                </c:pt>
                <c:pt idx="856">
                  <c:v>-10.773624028613597</c:v>
                </c:pt>
                <c:pt idx="857">
                  <c:v>-10.784355350549008</c:v>
                </c:pt>
                <c:pt idx="858">
                  <c:v>-10.795086685002323</c:v>
                </c:pt>
                <c:pt idx="859">
                  <c:v>-10.805818031973253</c:v>
                </c:pt>
                <c:pt idx="860">
                  <c:v>-10.816549391461512</c:v>
                </c:pt>
                <c:pt idx="861">
                  <c:v>-10.827280763466813</c:v>
                </c:pt>
                <c:pt idx="862">
                  <c:v>-10.838012147988868</c:v>
                </c:pt>
                <c:pt idx="863">
                  <c:v>-10.848743545027391</c:v>
                </c:pt>
                <c:pt idx="864">
                  <c:v>-10.859474954582094</c:v>
                </c:pt>
                <c:pt idx="865">
                  <c:v>-10.870206376652689</c:v>
                </c:pt>
                <c:pt idx="866">
                  <c:v>-10.880937811238891</c:v>
                </c:pt>
                <c:pt idx="867">
                  <c:v>-10.891669258340411</c:v>
                </c:pt>
                <c:pt idx="868">
                  <c:v>-10.902400717956962</c:v>
                </c:pt>
                <c:pt idx="869">
                  <c:v>-10.913132190088257</c:v>
                </c:pt>
                <c:pt idx="870">
                  <c:v>-10.923863674734012</c:v>
                </c:pt>
                <c:pt idx="871">
                  <c:v>-10.934595171893935</c:v>
                </c:pt>
                <c:pt idx="872">
                  <c:v>-10.945326681567742</c:v>
                </c:pt>
                <c:pt idx="873">
                  <c:v>-10.956058203755147</c:v>
                </c:pt>
                <c:pt idx="874">
                  <c:v>-10.96678973845586</c:v>
                </c:pt>
                <c:pt idx="875">
                  <c:v>-10.977521285669596</c:v>
                </c:pt>
                <c:pt idx="876">
                  <c:v>-10.988252845396065</c:v>
                </c:pt>
                <c:pt idx="877">
                  <c:v>-10.998984417634984</c:v>
                </c:pt>
                <c:pt idx="878">
                  <c:v>-11.009716002386064</c:v>
                </c:pt>
                <c:pt idx="879">
                  <c:v>-11.020447599649017</c:v>
                </c:pt>
                <c:pt idx="880">
                  <c:v>-11.031179209423557</c:v>
                </c:pt>
                <c:pt idx="881">
                  <c:v>-11.041910831709398</c:v>
                </c:pt>
                <c:pt idx="882">
                  <c:v>-11.052642466506251</c:v>
                </c:pt>
                <c:pt idx="883">
                  <c:v>-11.063374113813829</c:v>
                </c:pt>
                <c:pt idx="884">
                  <c:v>-11.074105773631846</c:v>
                </c:pt>
                <c:pt idx="885">
                  <c:v>-11.084837445960016</c:v>
                </c:pt>
                <c:pt idx="886">
                  <c:v>-11.095569130798049</c:v>
                </c:pt>
                <c:pt idx="887">
                  <c:v>-11.10630082814566</c:v>
                </c:pt>
                <c:pt idx="888">
                  <c:v>-11.117032538002562</c:v>
                </c:pt>
                <c:pt idx="889">
                  <c:v>-11.127764260368467</c:v>
                </c:pt>
                <c:pt idx="890">
                  <c:v>-11.138495995243089</c:v>
                </c:pt>
                <c:pt idx="891">
                  <c:v>-11.14922774262614</c:v>
                </c:pt>
                <c:pt idx="892">
                  <c:v>-11.159959502517335</c:v>
                </c:pt>
                <c:pt idx="893">
                  <c:v>-11.170691274916384</c:v>
                </c:pt>
                <c:pt idx="894">
                  <c:v>-11.181423059823002</c:v>
                </c:pt>
                <c:pt idx="895">
                  <c:v>-11.192154857236902</c:v>
                </c:pt>
                <c:pt idx="896">
                  <c:v>-11.202886667157797</c:v>
                </c:pt>
                <c:pt idx="897">
                  <c:v>-11.2136184895854</c:v>
                </c:pt>
                <c:pt idx="898">
                  <c:v>-11.224350324519422</c:v>
                </c:pt>
                <c:pt idx="899">
                  <c:v>-11.235082171959579</c:v>
                </c:pt>
                <c:pt idx="900">
                  <c:v>-11.245814031905583</c:v>
                </c:pt>
                <c:pt idx="901">
                  <c:v>-11.256545904357147</c:v>
                </c:pt>
                <c:pt idx="902">
                  <c:v>-11.267277789313983</c:v>
                </c:pt>
                <c:pt idx="903">
                  <c:v>-11.278009686775805</c:v>
                </c:pt>
                <c:pt idx="904">
                  <c:v>-11.288741596742325</c:v>
                </c:pt>
                <c:pt idx="905">
                  <c:v>-11.299473519213256</c:v>
                </c:pt>
                <c:pt idx="906">
                  <c:v>-11.310205454188313</c:v>
                </c:pt>
                <c:pt idx="907">
                  <c:v>-11.320937401667209</c:v>
                </c:pt>
                <c:pt idx="908">
                  <c:v>-11.331669361649654</c:v>
                </c:pt>
                <c:pt idx="909">
                  <c:v>-11.342401334135364</c:v>
                </c:pt>
                <c:pt idx="910">
                  <c:v>-11.353133319124051</c:v>
                </c:pt>
                <c:pt idx="911">
                  <c:v>-11.36386531661543</c:v>
                </c:pt>
                <c:pt idx="912">
                  <c:v>-11.37459732660921</c:v>
                </c:pt>
                <c:pt idx="913">
                  <c:v>-11.385329349105108</c:v>
                </c:pt>
                <c:pt idx="914">
                  <c:v>-11.396061384102834</c:v>
                </c:pt>
                <c:pt idx="915">
                  <c:v>-11.406793431602104</c:v>
                </c:pt>
                <c:pt idx="916">
                  <c:v>-11.417525491602628</c:v>
                </c:pt>
                <c:pt idx="917">
                  <c:v>-11.428257564104122</c:v>
                </c:pt>
                <c:pt idx="918">
                  <c:v>-11.438989649106297</c:v>
                </c:pt>
                <c:pt idx="919">
                  <c:v>-11.449721746608867</c:v>
                </c:pt>
                <c:pt idx="920">
                  <c:v>-11.460453856611545</c:v>
                </c:pt>
                <c:pt idx="921">
                  <c:v>-11.471185979114043</c:v>
                </c:pt>
                <c:pt idx="922">
                  <c:v>-11.481918114116077</c:v>
                </c:pt>
                <c:pt idx="923">
                  <c:v>-11.492650261617356</c:v>
                </c:pt>
                <c:pt idx="924">
                  <c:v>-11.503382421617596</c:v>
                </c:pt>
                <c:pt idx="925">
                  <c:v>-11.51411459411651</c:v>
                </c:pt>
                <c:pt idx="926">
                  <c:v>-11.52484677911381</c:v>
                </c:pt>
                <c:pt idx="927">
                  <c:v>-11.53557897660921</c:v>
                </c:pt>
                <c:pt idx="928">
                  <c:v>-11.546311186602424</c:v>
                </c:pt>
                <c:pt idx="929">
                  <c:v>-11.557043409093163</c:v>
                </c:pt>
                <c:pt idx="930">
                  <c:v>-11.567775644081141</c:v>
                </c:pt>
                <c:pt idx="931">
                  <c:v>-11.578507891566073</c:v>
                </c:pt>
                <c:pt idx="932">
                  <c:v>-11.589240151547669</c:v>
                </c:pt>
                <c:pt idx="933">
                  <c:v>-11.599972424025644</c:v>
                </c:pt>
                <c:pt idx="934">
                  <c:v>-11.610704708999711</c:v>
                </c:pt>
                <c:pt idx="935">
                  <c:v>-11.621437006469582</c:v>
                </c:pt>
                <c:pt idx="936">
                  <c:v>-11.632169316434972</c:v>
                </c:pt>
                <c:pt idx="937">
                  <c:v>-11.642901638895593</c:v>
                </c:pt>
                <c:pt idx="938">
                  <c:v>-11.653633973851157</c:v>
                </c:pt>
                <c:pt idx="939">
                  <c:v>-11.66436632130138</c:v>
                </c:pt>
                <c:pt idx="940">
                  <c:v>-11.675098681245972</c:v>
                </c:pt>
                <c:pt idx="941">
                  <c:v>-11.685831053684648</c:v>
                </c:pt>
                <c:pt idx="942">
                  <c:v>-11.696563438617121</c:v>
                </c:pt>
                <c:pt idx="943">
                  <c:v>-11.707295836043103</c:v>
                </c:pt>
                <c:pt idx="944">
                  <c:v>-11.71802824596231</c:v>
                </c:pt>
                <c:pt idx="945">
                  <c:v>-11.728760668374454</c:v>
                </c:pt>
                <c:pt idx="946">
                  <c:v>-11.739493103279248</c:v>
                </c:pt>
                <c:pt idx="947">
                  <c:v>-11.750225550676404</c:v>
                </c:pt>
                <c:pt idx="948">
                  <c:v>-11.760958010565636</c:v>
                </c:pt>
                <c:pt idx="949">
                  <c:v>-11.771690482946658</c:v>
                </c:pt>
                <c:pt idx="950">
                  <c:v>-11.782422967819183</c:v>
                </c:pt>
                <c:pt idx="951">
                  <c:v>-11.793155465182924</c:v>
                </c:pt>
                <c:pt idx="952">
                  <c:v>-11.803887975037593</c:v>
                </c:pt>
                <c:pt idx="953">
                  <c:v>-11.814620497382904</c:v>
                </c:pt>
                <c:pt idx="954">
                  <c:v>-11.825353032218571</c:v>
                </c:pt>
                <c:pt idx="955">
                  <c:v>-11.836085579544307</c:v>
                </c:pt>
                <c:pt idx="956">
                  <c:v>-11.846818139359824</c:v>
                </c:pt>
                <c:pt idx="957">
                  <c:v>-11.857550711664837</c:v>
                </c:pt>
                <c:pt idx="958">
                  <c:v>-11.868283296459058</c:v>
                </c:pt>
                <c:pt idx="959">
                  <c:v>-11.879015893742201</c:v>
                </c:pt>
                <c:pt idx="960">
                  <c:v>-11.889748503513978</c:v>
                </c:pt>
                <c:pt idx="961">
                  <c:v>-11.900481125774103</c:v>
                </c:pt>
                <c:pt idx="962">
                  <c:v>-11.911213760522291</c:v>
                </c:pt>
                <c:pt idx="963">
                  <c:v>-11.921946407758252</c:v>
                </c:pt>
                <c:pt idx="964">
                  <c:v>-11.9326790674817</c:v>
                </c:pt>
                <c:pt idx="965">
                  <c:v>-11.943411739692351</c:v>
                </c:pt>
                <c:pt idx="966">
                  <c:v>-11.954144424389916</c:v>
                </c:pt>
                <c:pt idx="967">
                  <c:v>-11.964877121574109</c:v>
                </c:pt>
                <c:pt idx="968">
                  <c:v>-11.975609831244642</c:v>
                </c:pt>
                <c:pt idx="969">
                  <c:v>-11.986342553401229</c:v>
                </c:pt>
                <c:pt idx="970">
                  <c:v>-11.997075288043584</c:v>
                </c:pt>
                <c:pt idx="971">
                  <c:v>-12.00780803517142</c:v>
                </c:pt>
                <c:pt idx="972">
                  <c:v>-12.01854079478445</c:v>
                </c:pt>
                <c:pt idx="973">
                  <c:v>-12.029273566882386</c:v>
                </c:pt>
                <c:pt idx="974">
                  <c:v>-12.040006351464944</c:v>
                </c:pt>
                <c:pt idx="975">
                  <c:v>-12.050739148531836</c:v>
                </c:pt>
                <c:pt idx="976">
                  <c:v>-12.061471958082775</c:v>
                </c:pt>
                <c:pt idx="977">
                  <c:v>-12.072204780117474</c:v>
                </c:pt>
                <c:pt idx="978">
                  <c:v>-12.082937614635647</c:v>
                </c:pt>
                <c:pt idx="979">
                  <c:v>-12.093670461637007</c:v>
                </c:pt>
                <c:pt idx="980">
                  <c:v>-12.104403321121268</c:v>
                </c:pt>
                <c:pt idx="981">
                  <c:v>-12.115136193088142</c:v>
                </c:pt>
                <c:pt idx="982">
                  <c:v>-12.125869077537343</c:v>
                </c:pt>
                <c:pt idx="983">
                  <c:v>-12.136601974468586</c:v>
                </c:pt>
                <c:pt idx="984">
                  <c:v>-12.147334883881582</c:v>
                </c:pt>
                <c:pt idx="985">
                  <c:v>-12.158067805776046</c:v>
                </c:pt>
                <c:pt idx="986">
                  <c:v>-12.16880074015169</c:v>
                </c:pt>
                <c:pt idx="987">
                  <c:v>-12.179533687008227</c:v>
                </c:pt>
                <c:pt idx="988">
                  <c:v>-12.190266646345371</c:v>
                </c:pt>
                <c:pt idx="989">
                  <c:v>-12.200999618162836</c:v>
                </c:pt>
                <c:pt idx="990">
                  <c:v>-12.211732602460335</c:v>
                </c:pt>
                <c:pt idx="991">
                  <c:v>-12.222465599237582</c:v>
                </c:pt>
                <c:pt idx="992">
                  <c:v>-12.233198608494289</c:v>
                </c:pt>
                <c:pt idx="993">
                  <c:v>-12.24393163023017</c:v>
                </c:pt>
                <c:pt idx="994">
                  <c:v>-12.254664664444938</c:v>
                </c:pt>
                <c:pt idx="995">
                  <c:v>-12.265397711138307</c:v>
                </c:pt>
                <c:pt idx="996">
                  <c:v>-12.27613077030999</c:v>
                </c:pt>
                <c:pt idx="997">
                  <c:v>-12.2868638419597</c:v>
                </c:pt>
                <c:pt idx="998">
                  <c:v>-12.297596926087152</c:v>
                </c:pt>
                <c:pt idx="999">
                  <c:v>-12.308330022692058</c:v>
                </c:pt>
                <c:pt idx="1000">
                  <c:v>-12.319063131774131</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0</c:v>
                </c:pt>
                <c:pt idx="1">
                  <c:v>0</c:v>
                </c:pt>
                <c:pt idx="2">
                  <c:v>0</c:v>
                </c:pt>
                <c:pt idx="3">
                  <c:v>0</c:v>
                </c:pt>
                <c:pt idx="4">
                  <c:v>0</c:v>
                </c:pt>
                <c:pt idx="5">
                  <c:v>0</c:v>
                </c:pt>
                <c:pt idx="6">
                  <c:v>0</c:v>
                </c:pt>
              </c:numCache>
            </c:numRef>
          </c:xVal>
          <c:yVal>
            <c:numRef>
              <c:f>Trajecto!$C$141:$C$147</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98.964688107976272</c:v>
                </c:pt>
                <c:pt idx="1">
                  <c:v>99.334591686111281</c:v>
                </c:pt>
                <c:pt idx="2">
                  <c:v>99.704041657965902</c:v>
                </c:pt>
                <c:pt idx="3">
                  <c:v>100.07303946586897</c:v>
                </c:pt>
                <c:pt idx="4">
                  <c:v>100.44158654563911</c:v>
                </c:pt>
                <c:pt idx="5">
                  <c:v>100.80968432662483</c:v>
                </c:pt>
                <c:pt idx="6">
                  <c:v>101.17733423174423</c:v>
                </c:pt>
                <c:pt idx="7">
                  <c:v>101.54453767752447</c:v>
                </c:pt>
                <c:pt idx="8">
                  <c:v>101.91129607414095</c:v>
                </c:pt>
                <c:pt idx="9">
                  <c:v>102.27761082545609</c:v>
                </c:pt>
                <c:pt idx="10">
                  <c:v>102.64348332905794</c:v>
                </c:pt>
                <c:pt idx="11">
                  <c:v>103.00891497423817</c:v>
                </c:pt>
                <c:pt idx="12">
                  <c:v>103.37390714001387</c:v>
                </c:pt>
                <c:pt idx="13">
                  <c:v>103.73846119731589</c:v>
                </c:pt>
                <c:pt idx="14">
                  <c:v>104.10257851113143</c:v>
                </c:pt>
                <c:pt idx="15">
                  <c:v>104.46626044053905</c:v>
                </c:pt>
                <c:pt idx="16">
                  <c:v>104.82950833874334</c:v>
                </c:pt>
                <c:pt idx="17">
                  <c:v>105.19232355310933</c:v>
                </c:pt>
                <c:pt idx="18">
                  <c:v>105.55470742519672</c:v>
                </c:pt>
                <c:pt idx="19">
                  <c:v>105.91666129079375</c:v>
                </c:pt>
                <c:pt idx="20">
                  <c:v>106.27818647995093</c:v>
                </c:pt>
                <c:pt idx="21">
                  <c:v>106.63928431805118</c:v>
                </c:pt>
                <c:pt idx="22">
                  <c:v>106.99995612685849</c:v>
                </c:pt>
                <c:pt idx="23">
                  <c:v>107.36020322347032</c:v>
                </c:pt>
                <c:pt idx="24">
                  <c:v>107.72002691929167</c:v>
                </c:pt>
                <c:pt idx="25">
                  <c:v>108.07942852006862</c:v>
                </c:pt>
                <c:pt idx="26">
                  <c:v>108.43840932592155</c:v>
                </c:pt>
                <c:pt idx="27">
                  <c:v>108.79697063137819</c:v>
                </c:pt>
                <c:pt idx="28">
                  <c:v>109.15511372540634</c:v>
                </c:pt>
                <c:pt idx="29">
                  <c:v>109.51283989144646</c:v>
                </c:pt>
                <c:pt idx="30">
                  <c:v>109.87015040744392</c:v>
                </c:pt>
                <c:pt idx="31">
                  <c:v>110.22704654588107</c:v>
                </c:pt>
                <c:pt idx="32">
                  <c:v>110.58352957380905</c:v>
                </c:pt>
                <c:pt idx="33">
                  <c:v>110.93960075287941</c:v>
                </c:pt>
                <c:pt idx="34">
                  <c:v>111.29526133937546</c:v>
                </c:pt>
                <c:pt idx="35">
                  <c:v>111.65051258424336</c:v>
                </c:pt>
                <c:pt idx="36">
                  <c:v>112.0053557331231</c:v>
                </c:pt>
                <c:pt idx="37">
                  <c:v>112.35979202637911</c:v>
                </c:pt>
                <c:pt idx="38">
                  <c:v>112.7138226991308</c:v>
                </c:pt>
                <c:pt idx="39">
                  <c:v>113.06744898128274</c:v>
                </c:pt>
                <c:pt idx="40">
                  <c:v>113.42067209755469</c:v>
                </c:pt>
                <c:pt idx="41">
                  <c:v>113.77349326751143</c:v>
                </c:pt>
                <c:pt idx="42">
                  <c:v>114.12591370559235</c:v>
                </c:pt>
                <c:pt idx="43">
                  <c:v>114.47793462114085</c:v>
                </c:pt>
                <c:pt idx="44">
                  <c:v>114.82955721843344</c:v>
                </c:pt>
                <c:pt idx="45">
                  <c:v>115.18078269670877</c:v>
                </c:pt>
                <c:pt idx="46">
                  <c:v>115.53161225019639</c:v>
                </c:pt>
                <c:pt idx="47">
                  <c:v>115.88204706814521</c:v>
                </c:pt>
                <c:pt idx="48">
                  <c:v>116.23208833485197</c:v>
                </c:pt>
                <c:pt idx="49">
                  <c:v>116.58173722968928</c:v>
                </c:pt>
                <c:pt idx="50">
                  <c:v>116.93099492713364</c:v>
                </c:pt>
                <c:pt idx="51">
                  <c:v>117.27986259679314</c:v>
                </c:pt>
                <c:pt idx="52">
                  <c:v>117.628341403435</c:v>
                </c:pt>
                <c:pt idx="53">
                  <c:v>117.976432507013</c:v>
                </c:pt>
                <c:pt idx="54">
                  <c:v>118.32413706269456</c:v>
                </c:pt>
                <c:pt idx="55">
                  <c:v>118.67145622088773</c:v>
                </c:pt>
                <c:pt idx="56">
                  <c:v>119.01839112726802</c:v>
                </c:pt>
                <c:pt idx="57">
                  <c:v>119.3649429228049</c:v>
                </c:pt>
                <c:pt idx="58">
                  <c:v>119.71111274378831</c:v>
                </c:pt>
                <c:pt idx="59">
                  <c:v>120.05690172185479</c:v>
                </c:pt>
                <c:pt idx="60">
                  <c:v>120.40231098401358</c:v>
                </c:pt>
                <c:pt idx="61">
                  <c:v>120.74734165267245</c:v>
                </c:pt>
                <c:pt idx="62">
                  <c:v>121.09199484566334</c:v>
                </c:pt>
                <c:pt idx="63">
                  <c:v>121.43627167626792</c:v>
                </c:pt>
                <c:pt idx="64">
                  <c:v>121.78017325324288</c:v>
                </c:pt>
                <c:pt idx="65">
                  <c:v>122.12370068084505</c:v>
                </c:pt>
                <c:pt idx="66">
                  <c:v>122.46685505885637</c:v>
                </c:pt>
                <c:pt idx="67">
                  <c:v>122.80963748260872</c:v>
                </c:pt>
                <c:pt idx="68">
                  <c:v>123.15204904300853</c:v>
                </c:pt>
                <c:pt idx="69">
                  <c:v>123.49409082656119</c:v>
                </c:pt>
                <c:pt idx="70">
                  <c:v>123.83576391539538</c:v>
                </c:pt>
                <c:pt idx="71">
                  <c:v>124.17706938728716</c:v>
                </c:pt>
                <c:pt idx="72">
                  <c:v>124.51800831568396</c:v>
                </c:pt>
                <c:pt idx="73">
                  <c:v>124.85858176972829</c:v>
                </c:pt>
                <c:pt idx="74">
                  <c:v>125.19879081428144</c:v>
                </c:pt>
                <c:pt idx="75">
                  <c:v>125.53863650994688</c:v>
                </c:pt>
                <c:pt idx="76">
                  <c:v>125.87811991309363</c:v>
                </c:pt>
                <c:pt idx="77">
                  <c:v>126.2172420758793</c:v>
                </c:pt>
                <c:pt idx="78">
                  <c:v>126.55600404627316</c:v>
                </c:pt>
                <c:pt idx="79">
                  <c:v>126.89440686807893</c:v>
                </c:pt>
                <c:pt idx="80">
                  <c:v>127.23245158095745</c:v>
                </c:pt>
                <c:pt idx="81">
                  <c:v>127.57013922044918</c:v>
                </c:pt>
                <c:pt idx="82">
                  <c:v>127.90747081799661</c:v>
                </c:pt>
                <c:pt idx="83">
                  <c:v>128.24444740096644</c:v>
                </c:pt>
                <c:pt idx="84">
                  <c:v>128.58106999267162</c:v>
                </c:pt>
                <c:pt idx="85">
                  <c:v>128.91733961239331</c:v>
                </c:pt>
                <c:pt idx="86">
                  <c:v>129.2532572754026</c:v>
                </c:pt>
                <c:pt idx="87">
                  <c:v>129.58882399298219</c:v>
                </c:pt>
                <c:pt idx="88">
                  <c:v>129.92404077244774</c:v>
                </c:pt>
                <c:pt idx="89">
                  <c:v>130.25890861716937</c:v>
                </c:pt>
                <c:pt idx="90">
                  <c:v>130.5934285265927</c:v>
                </c:pt>
                <c:pt idx="91">
                  <c:v>130.92760149625994</c:v>
                </c:pt>
                <c:pt idx="92">
                  <c:v>131.26142851783081</c:v>
                </c:pt>
                <c:pt idx="93">
                  <c:v>131.59491057910327</c:v>
                </c:pt>
                <c:pt idx="94">
                  <c:v>131.92804866403418</c:v>
                </c:pt>
                <c:pt idx="95">
                  <c:v>132.26084375275974</c:v>
                </c:pt>
                <c:pt idx="96">
                  <c:v>132.59329682161589</c:v>
                </c:pt>
                <c:pt idx="97">
                  <c:v>132.92540884315849</c:v>
                </c:pt>
                <c:pt idx="98">
                  <c:v>133.2571807861834</c:v>
                </c:pt>
                <c:pt idx="99">
                  <c:v>133.5886136157464</c:v>
                </c:pt>
                <c:pt idx="100">
                  <c:v>133.91970829318311</c:v>
                </c:pt>
                <c:pt idx="101">
                  <c:v>137.21213087579829</c:v>
                </c:pt>
                <c:pt idx="102">
                  <c:v>140.47135449535801</c:v>
                </c:pt>
                <c:pt idx="103">
                  <c:v>143.69830670815182</c:v>
                </c:pt>
                <c:pt idx="104">
                  <c:v>146.89388031268533</c:v>
                </c:pt>
                <c:pt idx="105">
                  <c:v>150.05893512351764</c:v>
                </c:pt>
                <c:pt idx="106">
                  <c:v>153.1942996332202</c:v>
                </c:pt>
                <c:pt idx="107">
                  <c:v>156.30077257086194</c:v>
                </c:pt>
                <c:pt idx="108">
                  <c:v>159.37912436469523</c:v>
                </c:pt>
                <c:pt idx="109">
                  <c:v>162.43009851605811</c:v>
                </c:pt>
                <c:pt idx="110">
                  <c:v>165.45441289091337</c:v>
                </c:pt>
                <c:pt idx="111">
                  <c:v>168.45276093490759</c:v>
                </c:pt>
                <c:pt idx="112">
                  <c:v>171.42581281734607</c:v>
                </c:pt>
                <c:pt idx="113">
                  <c:v>174.37421650903866</c:v>
                </c:pt>
                <c:pt idx="114">
                  <c:v>177.29859879857094</c:v>
                </c:pt>
                <c:pt idx="115">
                  <c:v>180.19956625119133</c:v>
                </c:pt>
                <c:pt idx="116">
                  <c:v>183.07770611417382</c:v>
                </c:pt>
                <c:pt idx="117">
                  <c:v>185.93358717221469</c:v>
                </c:pt>
                <c:pt idx="118">
                  <c:v>188.76776055614638</c:v>
                </c:pt>
                <c:pt idx="119">
                  <c:v>191.5807605080017</c:v>
                </c:pt>
                <c:pt idx="120">
                  <c:v>194.37310510523108</c:v>
                </c:pt>
                <c:pt idx="121">
                  <c:v>197.1452969466672</c:v>
                </c:pt>
                <c:pt idx="122">
                  <c:v>199.89782380263856</c:v>
                </c:pt>
                <c:pt idx="123">
                  <c:v>202.63115923145779</c:v>
                </c:pt>
                <c:pt idx="124">
                  <c:v>205.34576316434922</c:v>
                </c:pt>
                <c:pt idx="125">
                  <c:v>208.04208246073168</c:v>
                </c:pt>
                <c:pt idx="126">
                  <c:v>210.7205514356362</c:v>
                </c:pt>
                <c:pt idx="127">
                  <c:v>213.38159236091298</c:v>
                </c:pt>
                <c:pt idx="128">
                  <c:v>216.02561594176632</c:v>
                </c:pt>
                <c:pt idx="129">
                  <c:v>218.65302177004949</c:v>
                </c:pt>
                <c:pt idx="130">
                  <c:v>221.2641987556533</c:v>
                </c:pt>
                <c:pt idx="131">
                  <c:v>223.85952553723121</c:v>
                </c:pt>
                <c:pt idx="132">
                  <c:v>226.43937087341982</c:v>
                </c:pt>
                <c:pt idx="133">
                  <c:v>229.0040940156355</c:v>
                </c:pt>
                <c:pt idx="134">
                  <c:v>231.55404506345619</c:v>
                </c:pt>
                <c:pt idx="135">
                  <c:v>234.08956530353029</c:v>
                </c:pt>
                <c:pt idx="136">
                  <c:v>236.61098753289238</c:v>
                </c:pt>
                <c:pt idx="137">
                  <c:v>239.11863636750786</c:v>
                </c:pt>
                <c:pt idx="138">
                  <c:v>241.61282853681502</c:v>
                </c:pt>
                <c:pt idx="139">
                  <c:v>244.09387316498237</c:v>
                </c:pt>
                <c:pt idx="140">
                  <c:v>246.56207203955313</c:v>
                </c:pt>
                <c:pt idx="141">
                  <c:v>249.01771986810428</c:v>
                </c:pt>
                <c:pt idx="142">
                  <c:v>251.46110452350729</c:v>
                </c:pt>
                <c:pt idx="143">
                  <c:v>253.89250727833902</c:v>
                </c:pt>
                <c:pt idx="144">
                  <c:v>256.31220302895548</c:v>
                </c:pt>
                <c:pt idx="145">
                  <c:v>258.72046050970698</c:v>
                </c:pt>
                <c:pt idx="146">
                  <c:v>261.11754249774185</c:v>
                </c:pt>
                <c:pt idx="147">
                  <c:v>263.50370600881519</c:v>
                </c:pt>
                <c:pt idx="148">
                  <c:v>265.87920248449075</c:v>
                </c:pt>
                <c:pt idx="149">
                  <c:v>268.24427797109746</c:v>
                </c:pt>
                <c:pt idx="150">
                  <c:v>270.5991732907753</c:v>
                </c:pt>
                <c:pt idx="151">
                  <c:v>272.94412420492137</c:v>
                </c:pt>
                <c:pt idx="152">
                  <c:v>275.27936157032298</c:v>
                </c:pt>
                <c:pt idx="153">
                  <c:v>277.60511148824202</c:v>
                </c:pt>
                <c:pt idx="154">
                  <c:v>279.92159544669238</c:v>
                </c:pt>
                <c:pt idx="155">
                  <c:v>282.22903045613145</c:v>
                </c:pt>
                <c:pt idx="156">
                  <c:v>284.52762917876538</c:v>
                </c:pt>
                <c:pt idx="157">
                  <c:v>286.81760005164705</c:v>
                </c:pt>
                <c:pt idx="158">
                  <c:v>289.09914740372636</c:v>
                </c:pt>
                <c:pt idx="159">
                  <c:v>291.37247156699124</c:v>
                </c:pt>
                <c:pt idx="160">
                  <c:v>293.63776898181868</c:v>
                </c:pt>
                <c:pt idx="161">
                  <c:v>295.89523229663433</c:v>
                </c:pt>
                <c:pt idx="162">
                  <c:v>298.14505046195904</c:v>
                </c:pt>
                <c:pt idx="163">
                  <c:v>300.38740881889981</c:v>
                </c:pt>
                <c:pt idx="164">
                  <c:v>302.62248918212237</c:v>
                </c:pt>
                <c:pt idx="165">
                  <c:v>304.85046991731895</c:v>
                </c:pt>
                <c:pt idx="166">
                  <c:v>307.07152601316483</c:v>
                </c:pt>
                <c:pt idx="167">
                  <c:v>309.28582914773136</c:v>
                </c:pt>
                <c:pt idx="168">
                  <c:v>311.493547749301</c:v>
                </c:pt>
                <c:pt idx="169">
                  <c:v>313.69484705150273</c:v>
                </c:pt>
                <c:pt idx="170">
                  <c:v>315.88988914266145</c:v>
                </c:pt>
                <c:pt idx="171">
                  <c:v>318.07883300922504</c:v>
                </c:pt>
                <c:pt idx="172">
                  <c:v>320.26183457310538</c:v>
                </c:pt>
                <c:pt idx="173">
                  <c:v>322.43904672273771</c:v>
                </c:pt>
                <c:pt idx="174">
                  <c:v>324.61061933763148</c:v>
                </c:pt>
                <c:pt idx="175">
                  <c:v>326.77669930615224</c:v>
                </c:pt>
                <c:pt idx="176">
                  <c:v>328.9374305362403</c:v>
                </c:pt>
                <c:pt idx="177">
                  <c:v>331.0929539587359</c:v>
                </c:pt>
                <c:pt idx="178">
                  <c:v>333.24340752294654</c:v>
                </c:pt>
                <c:pt idx="179">
                  <c:v>335.38892618405629</c:v>
                </c:pt>
                <c:pt idx="180">
                  <c:v>337.52964188194414</c:v>
                </c:pt>
                <c:pt idx="181">
                  <c:v>339.66568351094674</c:v>
                </c:pt>
                <c:pt idx="182">
                  <c:v>341.79717688007548</c:v>
                </c:pt>
                <c:pt idx="183">
                  <c:v>343.9242446631776</c:v>
                </c:pt>
                <c:pt idx="184">
                  <c:v>346.04700633852059</c:v>
                </c:pt>
                <c:pt idx="185">
                  <c:v>348.16557811728262</c:v>
                </c:pt>
                <c:pt idx="186">
                  <c:v>350.28007286045136</c:v>
                </c:pt>
                <c:pt idx="187">
                  <c:v>352.39059998367702</c:v>
                </c:pt>
                <c:pt idx="188">
                  <c:v>354.49726534969676</c:v>
                </c:pt>
                <c:pt idx="189">
                  <c:v>356.60017114805606</c:v>
                </c:pt>
                <c:pt idx="190">
                  <c:v>358.69941576200409</c:v>
                </c:pt>
                <c:pt idx="191">
                  <c:v>360.79509362264298</c:v>
                </c:pt>
                <c:pt idx="192">
                  <c:v>362.88729505067499</c:v>
                </c:pt>
                <c:pt idx="193">
                  <c:v>364.97610608642128</c:v>
                </c:pt>
                <c:pt idx="194">
                  <c:v>367.06160830918685</c:v>
                </c:pt>
                <c:pt idx="195">
                  <c:v>369.14387864752035</c:v>
                </c:pt>
                <c:pt idx="196">
                  <c:v>371.22298918245667</c:v>
                </c:pt>
                <c:pt idx="197">
                  <c:v>373.29900694642538</c:v>
                </c:pt>
                <c:pt idx="198">
                  <c:v>375.371993721134</c:v>
                </c:pt>
                <c:pt idx="199">
                  <c:v>377.44200583835902</c:v>
                </c:pt>
                <c:pt idx="200">
                  <c:v>379.50909398815458</c:v>
                </c:pt>
                <c:pt idx="201">
                  <c:v>381.57330303946651</c:v>
                </c:pt>
                <c:pt idx="202">
                  <c:v>383.63467187845481</c:v>
                </c:pt>
                <c:pt idx="203">
                  <c:v>385.6932332699227</c:v>
                </c:pt>
                <c:pt idx="204">
                  <c:v>387.7490137470781</c:v>
                </c:pt>
                <c:pt idx="205">
                  <c:v>389.80203353437497</c:v>
                </c:pt>
                <c:pt idx="206">
                  <c:v>391.8523065074022</c:v>
                </c:pt>
                <c:pt idx="207">
                  <c:v>393.89984019272379</c:v>
                </c:pt>
                <c:pt idx="208">
                  <c:v>395.94463580929857</c:v>
                </c:pt>
                <c:pt idx="209">
                  <c:v>397.98668835169889</c:v>
                </c:pt>
                <c:pt idx="210">
                  <c:v>400.02598671392263</c:v>
                </c:pt>
                <c:pt idx="211">
                  <c:v>402.06251385125307</c:v>
                </c:pt>
                <c:pt idx="212">
                  <c:v>404.09624697647195</c:v>
                </c:pt>
                <c:pt idx="213">
                  <c:v>406.12715778584146</c:v>
                </c:pt>
                <c:pt idx="214">
                  <c:v>408.1552127096856</c:v>
                </c:pt>
                <c:pt idx="215">
                  <c:v>410.18037318212731</c:v>
                </c:pt>
                <c:pt idx="216">
                  <c:v>412.20259592455312</c:v>
                </c:pt>
                <c:pt idx="217">
                  <c:v>414.22183323763562</c:v>
                </c:pt>
                <c:pt idx="218">
                  <c:v>416.23803329718993</c:v>
                </c:pt>
                <c:pt idx="219">
                  <c:v>418.25114044971025</c:v>
                </c:pt>
                <c:pt idx="220">
                  <c:v>420.2610955040675</c:v>
                </c:pt>
                <c:pt idx="221">
                  <c:v>422.26783601650084</c:v>
                </c:pt>
                <c:pt idx="222">
                  <c:v>424.27129656666364</c:v>
                </c:pt>
                <c:pt idx="223">
                  <c:v>426.2714090230632</c:v>
                </c:pt>
                <c:pt idx="224">
                  <c:v>428.2681027967451</c:v>
                </c:pt>
                <c:pt idx="225">
                  <c:v>430.26130508250969</c:v>
                </c:pt>
                <c:pt idx="226">
                  <c:v>432.25094108731184</c:v>
                </c:pt>
                <c:pt idx="227">
                  <c:v>434.2369342457846</c:v>
                </c:pt>
                <c:pt idx="228">
                  <c:v>436.2192064230544</c:v>
                </c:pt>
                <c:pt idx="229">
                  <c:v>438.19767810518471</c:v>
                </c:pt>
                <c:pt idx="230">
                  <c:v>440.17226857770737</c:v>
                </c:pt>
                <c:pt idx="231">
                  <c:v>442.14289609278268</c:v>
                </c:pt>
                <c:pt idx="232">
                  <c:v>444.10947802558036</c:v>
                </c:pt>
                <c:pt idx="233">
                  <c:v>446.07193102049916</c:v>
                </c:pt>
                <c:pt idx="234">
                  <c:v>448.03017112784914</c:v>
                </c:pt>
                <c:pt idx="235">
                  <c:v>449.98411393161336</c:v>
                </c:pt>
                <c:pt idx="236">
                  <c:v>451.93367466888765</c:v>
                </c:pt>
                <c:pt idx="237">
                  <c:v>453.87876834157231</c:v>
                </c:pt>
                <c:pt idx="238">
                  <c:v>455.81930982085953</c:v>
                </c:pt>
                <c:pt idx="239">
                  <c:v>457.75521394502852</c:v>
                </c:pt>
                <c:pt idx="240">
                  <c:v>459.68639561102634</c:v>
                </c:pt>
                <c:pt idx="241">
                  <c:v>461.6127698602794</c:v>
                </c:pt>
                <c:pt idx="242">
                  <c:v>463.53425195914684</c:v>
                </c:pt>
                <c:pt idx="243">
                  <c:v>465.4507574743958</c:v>
                </c:pt>
                <c:pt idx="244">
                  <c:v>467.36220234404783</c:v>
                </c:pt>
                <c:pt idx="245">
                  <c:v>469.26850294391733</c:v>
                </c:pt>
                <c:pt idx="246">
                  <c:v>471.16957615013598</c:v>
                </c:pt>
                <c:pt idx="247">
                  <c:v>473.06533939793297</c:v>
                </c:pt>
                <c:pt idx="248">
                  <c:v>474.95571073691701</c:v>
                </c:pt>
                <c:pt idx="249">
                  <c:v>476.84060888308545</c:v>
                </c:pt>
                <c:pt idx="250">
                  <c:v>478.71995326776721</c:v>
                </c:pt>
                <c:pt idx="251">
                  <c:v>480.59366408368692</c:v>
                </c:pt>
                <c:pt idx="252">
                  <c:v>482.46166232832348</c:v>
                </c:pt>
                <c:pt idx="253">
                  <c:v>484.32386984472015</c:v>
                </c:pt>
                <c:pt idx="254">
                  <c:v>486.18020935989085</c:v>
                </c:pt>
                <c:pt idx="255">
                  <c:v>488.03060452095463</c:v>
                </c:pt>
                <c:pt idx="256">
                  <c:v>489.87497992912</c:v>
                </c:pt>
                <c:pt idx="257">
                  <c:v>491.71326117163022</c:v>
                </c:pt>
                <c:pt idx="258">
                  <c:v>493.54537485177218</c:v>
                </c:pt>
                <c:pt idx="259">
                  <c:v>495.37124861704331</c:v>
                </c:pt>
                <c:pt idx="260">
                  <c:v>497.19081118556312</c:v>
                </c:pt>
                <c:pt idx="261">
                  <c:v>499.00399237081052</c:v>
                </c:pt>
                <c:pt idx="262">
                  <c:v>500.8107231047602</c:v>
                </c:pt>
                <c:pt idx="263">
                  <c:v>502.61093545948836</c:v>
                </c:pt>
                <c:pt idx="264">
                  <c:v>504.40456266731059</c:v>
                </c:pt>
                <c:pt idx="265">
                  <c:v>506.1915391395126</c:v>
                </c:pt>
                <c:pt idx="266">
                  <c:v>507.97180048372894</c:v>
                </c:pt>
                <c:pt idx="267">
                  <c:v>509.74528352002176</c:v>
                </c:pt>
                <c:pt idx="268">
                  <c:v>511.51192629570903</c:v>
                </c:pt>
                <c:pt idx="269">
                  <c:v>513.27166809898711</c:v>
                </c:pt>
                <c:pt idx="270">
                  <c:v>515.02444947139179</c:v>
                </c:pt>
                <c:pt idx="271">
                  <c:v>516.77021221913833</c:v>
                </c:pt>
                <c:pt idx="272">
                  <c:v>518.50889942337847</c:v>
                </c:pt>
                <c:pt idx="273">
                  <c:v>520.24045544941248</c:v>
                </c:pt>
                <c:pt idx="274">
                  <c:v>521.96482595488931</c:v>
                </c:pt>
                <c:pt idx="275">
                  <c:v>523.68195789702975</c:v>
                </c:pt>
                <c:pt idx="276">
                  <c:v>525.39179953890346</c:v>
                </c:pt>
                <c:pt idx="277">
                  <c:v>527.09430045479007</c:v>
                </c:pt>
                <c:pt idx="278">
                  <c:v>528.7894115346545</c:v>
                </c:pt>
                <c:pt idx="279">
                  <c:v>530.47708498776376</c:v>
                </c:pt>
                <c:pt idx="280">
                  <c:v>532.15727434547262</c:v>
                </c:pt>
                <c:pt idx="281">
                  <c:v>533.82993446320461</c:v>
                </c:pt>
                <c:pt idx="282">
                  <c:v>535.49502152165303</c:v>
                </c:pt>
                <c:pt idx="283">
                  <c:v>537.15249302722702</c:v>
                </c:pt>
                <c:pt idx="284">
                  <c:v>538.80230781176681</c:v>
                </c:pt>
                <c:pt idx="285">
                  <c:v>540.44442603155039</c:v>
                </c:pt>
                <c:pt idx="286">
                  <c:v>542.07880916561498</c:v>
                </c:pt>
                <c:pt idx="287">
                  <c:v>543.70542001341528</c:v>
                </c:pt>
                <c:pt idx="288">
                  <c:v>545.32422269183951</c:v>
                </c:pt>
                <c:pt idx="289">
                  <c:v>546.9351826316049</c:v>
                </c:pt>
                <c:pt idx="290">
                  <c:v>548.53826657305251</c:v>
                </c:pt>
                <c:pt idx="291">
                  <c:v>550.13344256136247</c:v>
                </c:pt>
                <c:pt idx="292">
                  <c:v>551.720679941208</c:v>
                </c:pt>
                <c:pt idx="293">
                  <c:v>553.29994935086904</c:v>
                </c:pt>
                <c:pt idx="294">
                  <c:v>554.87122271582371</c:v>
                </c:pt>
                <c:pt idx="295">
                  <c:v>556.43447324183603</c:v>
                </c:pt>
                <c:pt idx="296">
                  <c:v>557.98967540755871</c:v>
                </c:pt>
                <c:pt idx="297">
                  <c:v>559.53680495666902</c:v>
                </c:pt>
                <c:pt idx="298">
                  <c:v>561.07583888955492</c:v>
                </c:pt>
                <c:pt idx="299">
                  <c:v>562.60675545456934</c:v>
                </c:pt>
                <c:pt idx="300">
                  <c:v>564.12953413886953</c:v>
                </c:pt>
                <c:pt idx="301">
                  <c:v>565.64415565885804</c:v>
                </c:pt>
                <c:pt idx="302">
                  <c:v>567.15060195024228</c:v>
                </c:pt>
                <c:pt idx="303">
                  <c:v>568.6488561577288</c:v>
                </c:pt>
                <c:pt idx="304">
                  <c:v>570.13890262436769</c:v>
                </c:pt>
                <c:pt idx="305">
                  <c:v>571.62072688056389</c:v>
                </c:pt>
                <c:pt idx="306">
                  <c:v>573.09431563276974</c:v>
                </c:pt>
                <c:pt idx="307">
                  <c:v>574.5596567518744</c:v>
                </c:pt>
                <c:pt idx="308">
                  <c:v>576.01673926130582</c:v>
                </c:pt>
                <c:pt idx="309">
                  <c:v>577.46555332485798</c:v>
                </c:pt>
                <c:pt idx="310">
                  <c:v>578.90609023425986</c:v>
                </c:pt>
                <c:pt idx="311">
                  <c:v>580.33834239649889</c:v>
                </c:pt>
                <c:pt idx="312">
                  <c:v>581.76230332091347</c:v>
                </c:pt>
                <c:pt idx="313">
                  <c:v>583.17796760606734</c:v>
                </c:pt>
                <c:pt idx="314">
                  <c:v>584.5853309264204</c:v>
                </c:pt>
                <c:pt idx="315">
                  <c:v>585.9843900188074</c:v>
                </c:pt>
                <c:pt idx="316">
                  <c:v>587.37514266873916</c:v>
                </c:pt>
                <c:pt idx="317">
                  <c:v>588.7575876965368</c:v>
                </c:pt>
                <c:pt idx="318">
                  <c:v>590.13172494331343</c:v>
                </c:pt>
                <c:pt idx="319">
                  <c:v>591.49755525681326</c:v>
                </c:pt>
                <c:pt idx="320">
                  <c:v>592.85508047712153</c:v>
                </c:pt>
                <c:pt idx="321">
                  <c:v>594.20430342225586</c:v>
                </c:pt>
                <c:pt idx="322">
                  <c:v>595.54522787364999</c:v>
                </c:pt>
                <c:pt idx="323">
                  <c:v>596.8778585615421</c:v>
                </c:pt>
                <c:pt idx="324">
                  <c:v>598.20220115027712</c:v>
                </c:pt>
                <c:pt idx="325">
                  <c:v>599.51826222353395</c:v>
                </c:pt>
                <c:pt idx="326">
                  <c:v>600.82604926948784</c:v>
                </c:pt>
                <c:pt idx="327">
                  <c:v>602.12557066591808</c:v>
                </c:pt>
                <c:pt idx="328">
                  <c:v>603.4168356652699</c:v>
                </c:pt>
                <c:pt idx="329">
                  <c:v>604.69985437968069</c:v>
                </c:pt>
                <c:pt idx="330">
                  <c:v>605.97463776597908</c:v>
                </c:pt>
                <c:pt idx="331">
                  <c:v>607.24119761066663</c:v>
                </c:pt>
                <c:pt idx="332">
                  <c:v>608.49954651488952</c:v>
                </c:pt>
                <c:pt idx="333">
                  <c:v>609.74969787940995</c:v>
                </c:pt>
                <c:pt idx="334">
                  <c:v>610.99166588958394</c:v>
                </c:pt>
                <c:pt idx="335">
                  <c:v>612.22546550035463</c:v>
                </c:pt>
                <c:pt idx="336">
                  <c:v>613.45111242126814</c:v>
                </c:pt>
                <c:pt idx="337">
                  <c:v>614.66862310151942</c:v>
                </c:pt>
                <c:pt idx="338">
                  <c:v>615.87801471503462</c:v>
                </c:pt>
                <c:pt idx="339">
                  <c:v>617.07930514559837</c:v>
                </c:pt>
                <c:pt idx="340">
                  <c:v>618.272512972031</c:v>
                </c:pt>
                <c:pt idx="341">
                  <c:v>619.45765745342283</c:v>
                </c:pt>
                <c:pt idx="342">
                  <c:v>620.63475851443184</c:v>
                </c:pt>
                <c:pt idx="343">
                  <c:v>621.80383673065012</c:v>
                </c:pt>
                <c:pt idx="344">
                  <c:v>622.96491331404559</c:v>
                </c:pt>
                <c:pt idx="345">
                  <c:v>624.11801009848341</c:v>
                </c:pt>
                <c:pt idx="346">
                  <c:v>625.26314952533369</c:v>
                </c:pt>
                <c:pt idx="347">
                  <c:v>626.40035462916865</c:v>
                </c:pt>
                <c:pt idx="348">
                  <c:v>627.52964902355643</c:v>
                </c:pt>
                <c:pt idx="349">
                  <c:v>628.65105688695405</c:v>
                </c:pt>
                <c:pt idx="350">
                  <c:v>629.76460294870503</c:v>
                </c:pt>
                <c:pt idx="351">
                  <c:v>630.87031247514551</c:v>
                </c:pt>
                <c:pt idx="352">
                  <c:v>631.96821125582346</c:v>
                </c:pt>
                <c:pt idx="353">
                  <c:v>633.05832558983354</c:v>
                </c:pt>
                <c:pt idx="354">
                  <c:v>634.14068227227244</c:v>
                </c:pt>
                <c:pt idx="355">
                  <c:v>635.21530858081735</c:v>
                </c:pt>
                <c:pt idx="356">
                  <c:v>636.28223226243153</c:v>
                </c:pt>
                <c:pt idx="357">
                  <c:v>637.34148152019907</c:v>
                </c:pt>
                <c:pt idx="358">
                  <c:v>638.39308500029222</c:v>
                </c:pt>
                <c:pt idx="359">
                  <c:v>639.43707177907436</c:v>
                </c:pt>
                <c:pt idx="360">
                  <c:v>640.47347135034045</c:v>
                </c:pt>
                <c:pt idx="361">
                  <c:v>641.50231361269755</c:v>
                </c:pt>
                <c:pt idx="362">
                  <c:v>642.5236288570876</c:v>
                </c:pt>
                <c:pt idx="363">
                  <c:v>643.53744775445489</c:v>
                </c:pt>
                <c:pt idx="364">
                  <c:v>644.54380134355949</c:v>
                </c:pt>
                <c:pt idx="365">
                  <c:v>645.54272101893844</c:v>
                </c:pt>
                <c:pt idx="366">
                  <c:v>646.53423851901687</c:v>
                </c:pt>
                <c:pt idx="367">
                  <c:v>647.51838591436979</c:v>
                </c:pt>
                <c:pt idx="368">
                  <c:v>648.49519559613611</c:v>
                </c:pt>
                <c:pt idx="369">
                  <c:v>649.46470026458667</c:v>
                </c:pt>
                <c:pt idx="370">
                  <c:v>650.42693291784565</c:v>
                </c:pt>
                <c:pt idx="371">
                  <c:v>651.38192684076841</c:v>
                </c:pt>
                <c:pt idx="372">
                  <c:v>652.32971559397481</c:v>
                </c:pt>
                <c:pt idx="373">
                  <c:v>653.2703330030397</c:v>
                </c:pt>
                <c:pt idx="374">
                  <c:v>654.20381314784049</c:v>
                </c:pt>
                <c:pt idx="375">
                  <c:v>655.13019035206275</c:v>
                </c:pt>
                <c:pt idx="376">
                  <c:v>656.04949917286399</c:v>
                </c:pt>
                <c:pt idx="377">
                  <c:v>656.9617743906955</c:v>
                </c:pt>
                <c:pt idx="378">
                  <c:v>657.8670509992827</c:v>
                </c:pt>
                <c:pt idx="379">
                  <c:v>658.76536419576416</c:v>
                </c:pt>
                <c:pt idx="380">
                  <c:v>659.65674937098925</c:v>
                </c:pt>
                <c:pt idx="381">
                  <c:v>660.54124209997349</c:v>
                </c:pt>
                <c:pt idx="382">
                  <c:v>661.41887813251242</c:v>
                </c:pt>
                <c:pt idx="383">
                  <c:v>662.28969338395268</c:v>
                </c:pt>
                <c:pt idx="384">
                  <c:v>663.15372392612096</c:v>
                </c:pt>
                <c:pt idx="385">
                  <c:v>664.01100597840923</c:v>
                </c:pt>
                <c:pt idx="386">
                  <c:v>664.86157589901666</c:v>
                </c:pt>
                <c:pt idx="387">
                  <c:v>665.70547017634669</c:v>
                </c:pt>
                <c:pt idx="388">
                  <c:v>666.54272542055924</c:v>
                </c:pt>
                <c:pt idx="389">
                  <c:v>667.37337835527694</c:v>
                </c:pt>
                <c:pt idx="390">
                  <c:v>668.19746580944491</c:v>
                </c:pt>
                <c:pt idx="391">
                  <c:v>669.01502470934258</c:v>
                </c:pt>
                <c:pt idx="392">
                  <c:v>669.82609207074745</c:v>
                </c:pt>
                <c:pt idx="393">
                  <c:v>669.82609207074745</c:v>
                </c:pt>
                <c:pt idx="394">
                  <c:v>669.82609207074745</c:v>
                </c:pt>
                <c:pt idx="395">
                  <c:v>669.82609207074745</c:v>
                </c:pt>
                <c:pt idx="396">
                  <c:v>669.82609207074745</c:v>
                </c:pt>
                <c:pt idx="397">
                  <c:v>669.82609207074745</c:v>
                </c:pt>
                <c:pt idx="398">
                  <c:v>669.82609207074745</c:v>
                </c:pt>
                <c:pt idx="399">
                  <c:v>669.82609207074745</c:v>
                </c:pt>
                <c:pt idx="400">
                  <c:v>669.82609207074745</c:v>
                </c:pt>
                <c:pt idx="401">
                  <c:v>669.82609207074745</c:v>
                </c:pt>
                <c:pt idx="402">
                  <c:v>669.82609207074745</c:v>
                </c:pt>
                <c:pt idx="403">
                  <c:v>669.82609207074745</c:v>
                </c:pt>
                <c:pt idx="404">
                  <c:v>669.82609207074745</c:v>
                </c:pt>
                <c:pt idx="405">
                  <c:v>669.82609207074745</c:v>
                </c:pt>
                <c:pt idx="406">
                  <c:v>669.82609207074745</c:v>
                </c:pt>
                <c:pt idx="407">
                  <c:v>669.82609207074745</c:v>
                </c:pt>
                <c:pt idx="408">
                  <c:v>669.82609207074745</c:v>
                </c:pt>
                <c:pt idx="409">
                  <c:v>669.82609207074745</c:v>
                </c:pt>
                <c:pt idx="410">
                  <c:v>669.82609207074745</c:v>
                </c:pt>
                <c:pt idx="411">
                  <c:v>669.82609207074745</c:v>
                </c:pt>
                <c:pt idx="412">
                  <c:v>669.82609207074745</c:v>
                </c:pt>
                <c:pt idx="413">
                  <c:v>669.82609207074745</c:v>
                </c:pt>
                <c:pt idx="414">
                  <c:v>669.82609207074745</c:v>
                </c:pt>
                <c:pt idx="415">
                  <c:v>669.82609207074745</c:v>
                </c:pt>
                <c:pt idx="416">
                  <c:v>669.82609207074745</c:v>
                </c:pt>
                <c:pt idx="417">
                  <c:v>669.82609207074745</c:v>
                </c:pt>
                <c:pt idx="418">
                  <c:v>669.82609207074745</c:v>
                </c:pt>
                <c:pt idx="419">
                  <c:v>669.82609207074745</c:v>
                </c:pt>
                <c:pt idx="420">
                  <c:v>669.82609207074745</c:v>
                </c:pt>
                <c:pt idx="421">
                  <c:v>669.82609207074745</c:v>
                </c:pt>
                <c:pt idx="422">
                  <c:v>669.82609207074745</c:v>
                </c:pt>
                <c:pt idx="423">
                  <c:v>669.82609207074745</c:v>
                </c:pt>
                <c:pt idx="424">
                  <c:v>669.82609207074745</c:v>
                </c:pt>
                <c:pt idx="425">
                  <c:v>669.82609207074745</c:v>
                </c:pt>
                <c:pt idx="426">
                  <c:v>669.82609207074745</c:v>
                </c:pt>
                <c:pt idx="427">
                  <c:v>669.82609207074745</c:v>
                </c:pt>
                <c:pt idx="428">
                  <c:v>669.82609207074745</c:v>
                </c:pt>
                <c:pt idx="429">
                  <c:v>669.82609207074745</c:v>
                </c:pt>
                <c:pt idx="430">
                  <c:v>669.82609207074745</c:v>
                </c:pt>
                <c:pt idx="431">
                  <c:v>669.82609207074745</c:v>
                </c:pt>
                <c:pt idx="432">
                  <c:v>669.82609207074745</c:v>
                </c:pt>
                <c:pt idx="433">
                  <c:v>669.82609207074745</c:v>
                </c:pt>
                <c:pt idx="434">
                  <c:v>669.82609207074745</c:v>
                </c:pt>
                <c:pt idx="435">
                  <c:v>669.82609207074745</c:v>
                </c:pt>
                <c:pt idx="436">
                  <c:v>669.82609207074745</c:v>
                </c:pt>
                <c:pt idx="437">
                  <c:v>669.82609207074745</c:v>
                </c:pt>
                <c:pt idx="438">
                  <c:v>669.82609207074745</c:v>
                </c:pt>
                <c:pt idx="439">
                  <c:v>669.82609207074745</c:v>
                </c:pt>
                <c:pt idx="440">
                  <c:v>669.82609207074745</c:v>
                </c:pt>
                <c:pt idx="441">
                  <c:v>669.82609207074745</c:v>
                </c:pt>
                <c:pt idx="442">
                  <c:v>669.82609207074745</c:v>
                </c:pt>
                <c:pt idx="443">
                  <c:v>669.82609207074745</c:v>
                </c:pt>
                <c:pt idx="444">
                  <c:v>669.82609207074745</c:v>
                </c:pt>
                <c:pt idx="445">
                  <c:v>669.82609207074745</c:v>
                </c:pt>
                <c:pt idx="446">
                  <c:v>669.82609207074745</c:v>
                </c:pt>
                <c:pt idx="447">
                  <c:v>669.82609207074745</c:v>
                </c:pt>
                <c:pt idx="448">
                  <c:v>669.82609207074745</c:v>
                </c:pt>
                <c:pt idx="449">
                  <c:v>669.82609207074745</c:v>
                </c:pt>
                <c:pt idx="450">
                  <c:v>669.82609207074745</c:v>
                </c:pt>
                <c:pt idx="451">
                  <c:v>669.82609207074745</c:v>
                </c:pt>
                <c:pt idx="452">
                  <c:v>669.82609207074745</c:v>
                </c:pt>
                <c:pt idx="453">
                  <c:v>669.82609207074745</c:v>
                </c:pt>
                <c:pt idx="454">
                  <c:v>669.82609207074745</c:v>
                </c:pt>
                <c:pt idx="455">
                  <c:v>669.82609207074745</c:v>
                </c:pt>
                <c:pt idx="456">
                  <c:v>669.82609207074745</c:v>
                </c:pt>
                <c:pt idx="457">
                  <c:v>669.82609207074745</c:v>
                </c:pt>
                <c:pt idx="458">
                  <c:v>669.82609207074745</c:v>
                </c:pt>
                <c:pt idx="459">
                  <c:v>669.82609207074745</c:v>
                </c:pt>
                <c:pt idx="460">
                  <c:v>669.82609207074745</c:v>
                </c:pt>
                <c:pt idx="461">
                  <c:v>669.82609207074745</c:v>
                </c:pt>
                <c:pt idx="462">
                  <c:v>669.82609207074745</c:v>
                </c:pt>
                <c:pt idx="463">
                  <c:v>669.82609207074745</c:v>
                </c:pt>
                <c:pt idx="464">
                  <c:v>669.82609207074745</c:v>
                </c:pt>
                <c:pt idx="465">
                  <c:v>669.82609207074745</c:v>
                </c:pt>
                <c:pt idx="466">
                  <c:v>669.82609207074745</c:v>
                </c:pt>
                <c:pt idx="467">
                  <c:v>669.82609207074745</c:v>
                </c:pt>
                <c:pt idx="468">
                  <c:v>669.82609207074745</c:v>
                </c:pt>
                <c:pt idx="469">
                  <c:v>669.82609207074745</c:v>
                </c:pt>
                <c:pt idx="470">
                  <c:v>669.82609207074745</c:v>
                </c:pt>
                <c:pt idx="471">
                  <c:v>669.82609207074745</c:v>
                </c:pt>
                <c:pt idx="472">
                  <c:v>669.82609207074745</c:v>
                </c:pt>
                <c:pt idx="473">
                  <c:v>669.82609207074745</c:v>
                </c:pt>
                <c:pt idx="474">
                  <c:v>669.82609207074745</c:v>
                </c:pt>
                <c:pt idx="475">
                  <c:v>669.82609207074745</c:v>
                </c:pt>
                <c:pt idx="476">
                  <c:v>669.82609207074745</c:v>
                </c:pt>
                <c:pt idx="477">
                  <c:v>669.82609207074745</c:v>
                </c:pt>
                <c:pt idx="478">
                  <c:v>669.82609207074745</c:v>
                </c:pt>
                <c:pt idx="479">
                  <c:v>669.82609207074745</c:v>
                </c:pt>
                <c:pt idx="480">
                  <c:v>669.82609207074745</c:v>
                </c:pt>
                <c:pt idx="481">
                  <c:v>669.82609207074745</c:v>
                </c:pt>
                <c:pt idx="482">
                  <c:v>669.82609207074745</c:v>
                </c:pt>
                <c:pt idx="483">
                  <c:v>669.82609207074745</c:v>
                </c:pt>
                <c:pt idx="484">
                  <c:v>669.82609207074745</c:v>
                </c:pt>
                <c:pt idx="485">
                  <c:v>669.82609207074745</c:v>
                </c:pt>
                <c:pt idx="486">
                  <c:v>669.82609207074745</c:v>
                </c:pt>
                <c:pt idx="487">
                  <c:v>669.82609207074745</c:v>
                </c:pt>
                <c:pt idx="488">
                  <c:v>669.82609207074745</c:v>
                </c:pt>
                <c:pt idx="489">
                  <c:v>669.82609207074745</c:v>
                </c:pt>
                <c:pt idx="490">
                  <c:v>669.82609207074745</c:v>
                </c:pt>
                <c:pt idx="491">
                  <c:v>669.82609207074745</c:v>
                </c:pt>
                <c:pt idx="492">
                  <c:v>669.82609207074745</c:v>
                </c:pt>
                <c:pt idx="493">
                  <c:v>669.82609207074745</c:v>
                </c:pt>
                <c:pt idx="494">
                  <c:v>669.82609207074745</c:v>
                </c:pt>
                <c:pt idx="495">
                  <c:v>669.82609207074745</c:v>
                </c:pt>
                <c:pt idx="496">
                  <c:v>669.82609207074745</c:v>
                </c:pt>
                <c:pt idx="497">
                  <c:v>669.82609207074745</c:v>
                </c:pt>
                <c:pt idx="498">
                  <c:v>669.82609207074745</c:v>
                </c:pt>
                <c:pt idx="499">
                  <c:v>669.82609207074745</c:v>
                </c:pt>
                <c:pt idx="500">
                  <c:v>669.82609207074745</c:v>
                </c:pt>
                <c:pt idx="501">
                  <c:v>669.82609207074745</c:v>
                </c:pt>
                <c:pt idx="502">
                  <c:v>669.82609207074745</c:v>
                </c:pt>
                <c:pt idx="503">
                  <c:v>669.82609207074745</c:v>
                </c:pt>
                <c:pt idx="504">
                  <c:v>669.82609207074745</c:v>
                </c:pt>
                <c:pt idx="505">
                  <c:v>669.82609207074745</c:v>
                </c:pt>
                <c:pt idx="506">
                  <c:v>669.82609207074745</c:v>
                </c:pt>
                <c:pt idx="507">
                  <c:v>669.82609207074745</c:v>
                </c:pt>
                <c:pt idx="508">
                  <c:v>669.82609207074745</c:v>
                </c:pt>
                <c:pt idx="509">
                  <c:v>669.82609207074745</c:v>
                </c:pt>
                <c:pt idx="510">
                  <c:v>669.82609207074745</c:v>
                </c:pt>
                <c:pt idx="511">
                  <c:v>669.82609207074745</c:v>
                </c:pt>
                <c:pt idx="512">
                  <c:v>669.82609207074745</c:v>
                </c:pt>
                <c:pt idx="513">
                  <c:v>669.82609207074745</c:v>
                </c:pt>
                <c:pt idx="514">
                  <c:v>669.82609207074745</c:v>
                </c:pt>
                <c:pt idx="515">
                  <c:v>669.82609207074745</c:v>
                </c:pt>
                <c:pt idx="516">
                  <c:v>669.82609207074745</c:v>
                </c:pt>
                <c:pt idx="517">
                  <c:v>669.82609207074745</c:v>
                </c:pt>
                <c:pt idx="518">
                  <c:v>669.82609207074745</c:v>
                </c:pt>
                <c:pt idx="519">
                  <c:v>669.82609207074745</c:v>
                </c:pt>
                <c:pt idx="520">
                  <c:v>669.82609207074745</c:v>
                </c:pt>
                <c:pt idx="521">
                  <c:v>669.82609207074745</c:v>
                </c:pt>
                <c:pt idx="522">
                  <c:v>669.82609207074745</c:v>
                </c:pt>
                <c:pt idx="523">
                  <c:v>669.82609207074745</c:v>
                </c:pt>
                <c:pt idx="524">
                  <c:v>669.82609207074745</c:v>
                </c:pt>
                <c:pt idx="525">
                  <c:v>669.82609207074745</c:v>
                </c:pt>
                <c:pt idx="526">
                  <c:v>669.82609207074745</c:v>
                </c:pt>
                <c:pt idx="527">
                  <c:v>669.82609207074745</c:v>
                </c:pt>
                <c:pt idx="528">
                  <c:v>669.82609207074745</c:v>
                </c:pt>
                <c:pt idx="529">
                  <c:v>669.82609207074745</c:v>
                </c:pt>
                <c:pt idx="530">
                  <c:v>669.82609207074745</c:v>
                </c:pt>
                <c:pt idx="531">
                  <c:v>669.82609207074745</c:v>
                </c:pt>
                <c:pt idx="532">
                  <c:v>669.82609207074745</c:v>
                </c:pt>
                <c:pt idx="533">
                  <c:v>669.82609207074745</c:v>
                </c:pt>
                <c:pt idx="534">
                  <c:v>669.82609207074745</c:v>
                </c:pt>
                <c:pt idx="535">
                  <c:v>669.82609207074745</c:v>
                </c:pt>
                <c:pt idx="536">
                  <c:v>669.82609207074745</c:v>
                </c:pt>
                <c:pt idx="537">
                  <c:v>669.82609207074745</c:v>
                </c:pt>
                <c:pt idx="538">
                  <c:v>669.82609207074745</c:v>
                </c:pt>
                <c:pt idx="539">
                  <c:v>669.82609207074745</c:v>
                </c:pt>
                <c:pt idx="540">
                  <c:v>669.82609207074745</c:v>
                </c:pt>
                <c:pt idx="541">
                  <c:v>669.82609207074745</c:v>
                </c:pt>
                <c:pt idx="542">
                  <c:v>669.82609207074745</c:v>
                </c:pt>
                <c:pt idx="543">
                  <c:v>669.82609207074745</c:v>
                </c:pt>
                <c:pt idx="544">
                  <c:v>669.82609207074745</c:v>
                </c:pt>
                <c:pt idx="545">
                  <c:v>669.82609207074745</c:v>
                </c:pt>
                <c:pt idx="546">
                  <c:v>669.82609207074745</c:v>
                </c:pt>
                <c:pt idx="547">
                  <c:v>669.82609207074745</c:v>
                </c:pt>
                <c:pt idx="548">
                  <c:v>669.82609207074745</c:v>
                </c:pt>
                <c:pt idx="549">
                  <c:v>669.82609207074745</c:v>
                </c:pt>
                <c:pt idx="550">
                  <c:v>669.82609207074745</c:v>
                </c:pt>
                <c:pt idx="551">
                  <c:v>669.82609207074745</c:v>
                </c:pt>
                <c:pt idx="552">
                  <c:v>669.82609207074745</c:v>
                </c:pt>
                <c:pt idx="553">
                  <c:v>669.82609207074745</c:v>
                </c:pt>
                <c:pt idx="554">
                  <c:v>669.82609207074745</c:v>
                </c:pt>
                <c:pt idx="555">
                  <c:v>669.82609207074745</c:v>
                </c:pt>
                <c:pt idx="556">
                  <c:v>669.82609207074745</c:v>
                </c:pt>
                <c:pt idx="557">
                  <c:v>669.82609207074745</c:v>
                </c:pt>
                <c:pt idx="558">
                  <c:v>669.82609207074745</c:v>
                </c:pt>
                <c:pt idx="559">
                  <c:v>669.82609207074745</c:v>
                </c:pt>
                <c:pt idx="560">
                  <c:v>669.82609207074745</c:v>
                </c:pt>
                <c:pt idx="561">
                  <c:v>669.82609207074745</c:v>
                </c:pt>
                <c:pt idx="562">
                  <c:v>669.82609207074745</c:v>
                </c:pt>
                <c:pt idx="563">
                  <c:v>669.82609207074745</c:v>
                </c:pt>
                <c:pt idx="564">
                  <c:v>669.82609207074745</c:v>
                </c:pt>
                <c:pt idx="565">
                  <c:v>669.82609207074745</c:v>
                </c:pt>
                <c:pt idx="566">
                  <c:v>669.82609207074745</c:v>
                </c:pt>
                <c:pt idx="567">
                  <c:v>669.82609207074745</c:v>
                </c:pt>
                <c:pt idx="568">
                  <c:v>669.82609207074745</c:v>
                </c:pt>
                <c:pt idx="569">
                  <c:v>669.82609207074745</c:v>
                </c:pt>
                <c:pt idx="570">
                  <c:v>669.82609207074745</c:v>
                </c:pt>
                <c:pt idx="571">
                  <c:v>669.82609207074745</c:v>
                </c:pt>
                <c:pt idx="572">
                  <c:v>669.82609207074745</c:v>
                </c:pt>
                <c:pt idx="573">
                  <c:v>669.82609207074745</c:v>
                </c:pt>
                <c:pt idx="574">
                  <c:v>669.82609207074745</c:v>
                </c:pt>
                <c:pt idx="575">
                  <c:v>669.82609207074745</c:v>
                </c:pt>
                <c:pt idx="576">
                  <c:v>669.82609207074745</c:v>
                </c:pt>
                <c:pt idx="577">
                  <c:v>669.82609207074745</c:v>
                </c:pt>
                <c:pt idx="578">
                  <c:v>669.82609207074745</c:v>
                </c:pt>
                <c:pt idx="579">
                  <c:v>669.82609207074745</c:v>
                </c:pt>
                <c:pt idx="580">
                  <c:v>669.82609207074745</c:v>
                </c:pt>
                <c:pt idx="581">
                  <c:v>669.82609207074745</c:v>
                </c:pt>
                <c:pt idx="582">
                  <c:v>669.82609207074745</c:v>
                </c:pt>
                <c:pt idx="583">
                  <c:v>669.82609207074745</c:v>
                </c:pt>
                <c:pt idx="584">
                  <c:v>669.82609207074745</c:v>
                </c:pt>
                <c:pt idx="585">
                  <c:v>669.82609207074745</c:v>
                </c:pt>
                <c:pt idx="586">
                  <c:v>669.82609207074745</c:v>
                </c:pt>
                <c:pt idx="587">
                  <c:v>669.82609207074745</c:v>
                </c:pt>
                <c:pt idx="588">
                  <c:v>669.82609207074745</c:v>
                </c:pt>
                <c:pt idx="589">
                  <c:v>669.82609207074745</c:v>
                </c:pt>
                <c:pt idx="590">
                  <c:v>669.82609207074745</c:v>
                </c:pt>
                <c:pt idx="591">
                  <c:v>669.82609207074745</c:v>
                </c:pt>
                <c:pt idx="592">
                  <c:v>669.82609207074745</c:v>
                </c:pt>
                <c:pt idx="593">
                  <c:v>669.82609207074745</c:v>
                </c:pt>
                <c:pt idx="594">
                  <c:v>669.82609207074745</c:v>
                </c:pt>
                <c:pt idx="595">
                  <c:v>669.82609207074745</c:v>
                </c:pt>
                <c:pt idx="596">
                  <c:v>669.82609207074745</c:v>
                </c:pt>
                <c:pt idx="597">
                  <c:v>669.82609207074745</c:v>
                </c:pt>
                <c:pt idx="598">
                  <c:v>669.82609207074745</c:v>
                </c:pt>
                <c:pt idx="599">
                  <c:v>669.82609207074745</c:v>
                </c:pt>
                <c:pt idx="600">
                  <c:v>669.82609207074745</c:v>
                </c:pt>
                <c:pt idx="601">
                  <c:v>669.82609207074745</c:v>
                </c:pt>
                <c:pt idx="602">
                  <c:v>669.82609207074745</c:v>
                </c:pt>
                <c:pt idx="603">
                  <c:v>669.82609207074745</c:v>
                </c:pt>
                <c:pt idx="604">
                  <c:v>669.82609207074745</c:v>
                </c:pt>
                <c:pt idx="605">
                  <c:v>669.82609207074745</c:v>
                </c:pt>
                <c:pt idx="606">
                  <c:v>669.82609207074745</c:v>
                </c:pt>
                <c:pt idx="607">
                  <c:v>669.82609207074745</c:v>
                </c:pt>
                <c:pt idx="608">
                  <c:v>669.82609207074745</c:v>
                </c:pt>
                <c:pt idx="609">
                  <c:v>669.82609207074745</c:v>
                </c:pt>
                <c:pt idx="610">
                  <c:v>669.82609207074745</c:v>
                </c:pt>
                <c:pt idx="611">
                  <c:v>669.82609207074745</c:v>
                </c:pt>
                <c:pt idx="612">
                  <c:v>669.82609207074745</c:v>
                </c:pt>
                <c:pt idx="613">
                  <c:v>669.82609207074745</c:v>
                </c:pt>
                <c:pt idx="614">
                  <c:v>669.82609207074745</c:v>
                </c:pt>
                <c:pt idx="615">
                  <c:v>669.82609207074745</c:v>
                </c:pt>
                <c:pt idx="616">
                  <c:v>669.82609207074745</c:v>
                </c:pt>
                <c:pt idx="617">
                  <c:v>669.82609207074745</c:v>
                </c:pt>
                <c:pt idx="618">
                  <c:v>669.82609207074745</c:v>
                </c:pt>
                <c:pt idx="619">
                  <c:v>669.82609207074745</c:v>
                </c:pt>
                <c:pt idx="620">
                  <c:v>669.82609207074745</c:v>
                </c:pt>
                <c:pt idx="621">
                  <c:v>669.82609207074745</c:v>
                </c:pt>
                <c:pt idx="622">
                  <c:v>669.82609207074745</c:v>
                </c:pt>
                <c:pt idx="623">
                  <c:v>669.82609207074745</c:v>
                </c:pt>
                <c:pt idx="624">
                  <c:v>669.82609207074745</c:v>
                </c:pt>
                <c:pt idx="625">
                  <c:v>669.82609207074745</c:v>
                </c:pt>
                <c:pt idx="626">
                  <c:v>669.82609207074745</c:v>
                </c:pt>
                <c:pt idx="627">
                  <c:v>669.82609207074745</c:v>
                </c:pt>
                <c:pt idx="628">
                  <c:v>669.82609207074745</c:v>
                </c:pt>
                <c:pt idx="629">
                  <c:v>669.82609207074745</c:v>
                </c:pt>
                <c:pt idx="630">
                  <c:v>669.82609207074745</c:v>
                </c:pt>
                <c:pt idx="631">
                  <c:v>669.82609207074745</c:v>
                </c:pt>
                <c:pt idx="632">
                  <c:v>669.82609207074745</c:v>
                </c:pt>
                <c:pt idx="633">
                  <c:v>669.82609207074745</c:v>
                </c:pt>
                <c:pt idx="634">
                  <c:v>669.82609207074745</c:v>
                </c:pt>
                <c:pt idx="635">
                  <c:v>669.82609207074745</c:v>
                </c:pt>
                <c:pt idx="636">
                  <c:v>669.82609207074745</c:v>
                </c:pt>
                <c:pt idx="637">
                  <c:v>669.82609207074745</c:v>
                </c:pt>
                <c:pt idx="638">
                  <c:v>669.82609207074745</c:v>
                </c:pt>
                <c:pt idx="639">
                  <c:v>669.82609207074745</c:v>
                </c:pt>
                <c:pt idx="640">
                  <c:v>669.82609207074745</c:v>
                </c:pt>
                <c:pt idx="641">
                  <c:v>669.82609207074745</c:v>
                </c:pt>
                <c:pt idx="642">
                  <c:v>669.82609207074745</c:v>
                </c:pt>
                <c:pt idx="643">
                  <c:v>669.82609207074745</c:v>
                </c:pt>
                <c:pt idx="644">
                  <c:v>669.82609207074745</c:v>
                </c:pt>
                <c:pt idx="645">
                  <c:v>669.82609207074745</c:v>
                </c:pt>
                <c:pt idx="646">
                  <c:v>669.82609207074745</c:v>
                </c:pt>
                <c:pt idx="647">
                  <c:v>669.82609207074745</c:v>
                </c:pt>
                <c:pt idx="648">
                  <c:v>669.82609207074745</c:v>
                </c:pt>
                <c:pt idx="649">
                  <c:v>669.82609207074745</c:v>
                </c:pt>
                <c:pt idx="650">
                  <c:v>669.82609207074745</c:v>
                </c:pt>
                <c:pt idx="651">
                  <c:v>669.82609207074745</c:v>
                </c:pt>
                <c:pt idx="652">
                  <c:v>669.82609207074745</c:v>
                </c:pt>
                <c:pt idx="653">
                  <c:v>669.82609207074745</c:v>
                </c:pt>
                <c:pt idx="654">
                  <c:v>669.82609207074745</c:v>
                </c:pt>
                <c:pt idx="655">
                  <c:v>669.82609207074745</c:v>
                </c:pt>
                <c:pt idx="656">
                  <c:v>669.82609207074745</c:v>
                </c:pt>
                <c:pt idx="657">
                  <c:v>669.82609207074745</c:v>
                </c:pt>
                <c:pt idx="658">
                  <c:v>669.82609207074745</c:v>
                </c:pt>
                <c:pt idx="659">
                  <c:v>669.82609207074745</c:v>
                </c:pt>
                <c:pt idx="660">
                  <c:v>669.82609207074745</c:v>
                </c:pt>
                <c:pt idx="661">
                  <c:v>669.82609207074745</c:v>
                </c:pt>
                <c:pt idx="662">
                  <c:v>669.82609207074745</c:v>
                </c:pt>
                <c:pt idx="663">
                  <c:v>669.82609207074745</c:v>
                </c:pt>
                <c:pt idx="664">
                  <c:v>669.82609207074745</c:v>
                </c:pt>
                <c:pt idx="665">
                  <c:v>669.82609207074745</c:v>
                </c:pt>
                <c:pt idx="666">
                  <c:v>669.82609207074745</c:v>
                </c:pt>
                <c:pt idx="667">
                  <c:v>669.82609207074745</c:v>
                </c:pt>
                <c:pt idx="668">
                  <c:v>669.82609207074745</c:v>
                </c:pt>
                <c:pt idx="669">
                  <c:v>669.82609207074745</c:v>
                </c:pt>
                <c:pt idx="670">
                  <c:v>669.82609207074745</c:v>
                </c:pt>
                <c:pt idx="671">
                  <c:v>669.82609207074745</c:v>
                </c:pt>
                <c:pt idx="672">
                  <c:v>669.82609207074745</c:v>
                </c:pt>
                <c:pt idx="673">
                  <c:v>669.82609207074745</c:v>
                </c:pt>
                <c:pt idx="674">
                  <c:v>669.82609207074745</c:v>
                </c:pt>
                <c:pt idx="675">
                  <c:v>669.82609207074745</c:v>
                </c:pt>
                <c:pt idx="676">
                  <c:v>669.82609207074745</c:v>
                </c:pt>
                <c:pt idx="677">
                  <c:v>669.82609207074745</c:v>
                </c:pt>
                <c:pt idx="678">
                  <c:v>669.82609207074745</c:v>
                </c:pt>
                <c:pt idx="679">
                  <c:v>669.82609207074745</c:v>
                </c:pt>
                <c:pt idx="680">
                  <c:v>669.82609207074745</c:v>
                </c:pt>
                <c:pt idx="681">
                  <c:v>669.82609207074745</c:v>
                </c:pt>
                <c:pt idx="682">
                  <c:v>669.82609207074745</c:v>
                </c:pt>
                <c:pt idx="683">
                  <c:v>669.82609207074745</c:v>
                </c:pt>
                <c:pt idx="684">
                  <c:v>669.82609207074745</c:v>
                </c:pt>
                <c:pt idx="685">
                  <c:v>669.82609207074745</c:v>
                </c:pt>
                <c:pt idx="686">
                  <c:v>669.82609207074745</c:v>
                </c:pt>
                <c:pt idx="687">
                  <c:v>669.82609207074745</c:v>
                </c:pt>
                <c:pt idx="688">
                  <c:v>669.82609207074745</c:v>
                </c:pt>
                <c:pt idx="689">
                  <c:v>669.82609207074745</c:v>
                </c:pt>
                <c:pt idx="690">
                  <c:v>669.82609207074745</c:v>
                </c:pt>
                <c:pt idx="691">
                  <c:v>669.82609207074745</c:v>
                </c:pt>
                <c:pt idx="692">
                  <c:v>669.82609207074745</c:v>
                </c:pt>
                <c:pt idx="693">
                  <c:v>669.82609207074745</c:v>
                </c:pt>
                <c:pt idx="694">
                  <c:v>669.82609207074745</c:v>
                </c:pt>
                <c:pt idx="695">
                  <c:v>669.82609207074745</c:v>
                </c:pt>
                <c:pt idx="696">
                  <c:v>669.82609207074745</c:v>
                </c:pt>
                <c:pt idx="697">
                  <c:v>669.82609207074745</c:v>
                </c:pt>
                <c:pt idx="698">
                  <c:v>669.82609207074745</c:v>
                </c:pt>
                <c:pt idx="699">
                  <c:v>669.82609207074745</c:v>
                </c:pt>
                <c:pt idx="700">
                  <c:v>669.82609207074745</c:v>
                </c:pt>
                <c:pt idx="701">
                  <c:v>669.82609207074745</c:v>
                </c:pt>
                <c:pt idx="702">
                  <c:v>669.82609207074745</c:v>
                </c:pt>
                <c:pt idx="703">
                  <c:v>669.82609207074745</c:v>
                </c:pt>
                <c:pt idx="704">
                  <c:v>669.82609207074745</c:v>
                </c:pt>
                <c:pt idx="705">
                  <c:v>669.82609207074745</c:v>
                </c:pt>
                <c:pt idx="706">
                  <c:v>669.82609207074745</c:v>
                </c:pt>
                <c:pt idx="707">
                  <c:v>669.82609207074745</c:v>
                </c:pt>
                <c:pt idx="708">
                  <c:v>669.82609207074745</c:v>
                </c:pt>
                <c:pt idx="709">
                  <c:v>669.82609207074745</c:v>
                </c:pt>
                <c:pt idx="710">
                  <c:v>669.82609207074745</c:v>
                </c:pt>
                <c:pt idx="711">
                  <c:v>669.82609207074745</c:v>
                </c:pt>
                <c:pt idx="712">
                  <c:v>669.82609207074745</c:v>
                </c:pt>
                <c:pt idx="713">
                  <c:v>669.82609207074745</c:v>
                </c:pt>
                <c:pt idx="714">
                  <c:v>669.82609207074745</c:v>
                </c:pt>
                <c:pt idx="715">
                  <c:v>669.82609207074745</c:v>
                </c:pt>
                <c:pt idx="716">
                  <c:v>669.82609207074745</c:v>
                </c:pt>
                <c:pt idx="717">
                  <c:v>669.82609207074745</c:v>
                </c:pt>
                <c:pt idx="718">
                  <c:v>669.82609207074745</c:v>
                </c:pt>
                <c:pt idx="719">
                  <c:v>669.82609207074745</c:v>
                </c:pt>
                <c:pt idx="720">
                  <c:v>669.82609207074745</c:v>
                </c:pt>
                <c:pt idx="721">
                  <c:v>669.82609207074745</c:v>
                </c:pt>
                <c:pt idx="722">
                  <c:v>669.82609207074745</c:v>
                </c:pt>
                <c:pt idx="723">
                  <c:v>669.82609207074745</c:v>
                </c:pt>
                <c:pt idx="724">
                  <c:v>669.82609207074745</c:v>
                </c:pt>
                <c:pt idx="725">
                  <c:v>669.82609207074745</c:v>
                </c:pt>
                <c:pt idx="726">
                  <c:v>669.82609207074745</c:v>
                </c:pt>
                <c:pt idx="727">
                  <c:v>669.82609207074745</c:v>
                </c:pt>
                <c:pt idx="728">
                  <c:v>669.82609207074745</c:v>
                </c:pt>
                <c:pt idx="729">
                  <c:v>669.82609207074745</c:v>
                </c:pt>
                <c:pt idx="730">
                  <c:v>669.82609207074745</c:v>
                </c:pt>
                <c:pt idx="731">
                  <c:v>669.82609207074745</c:v>
                </c:pt>
                <c:pt idx="732">
                  <c:v>669.82609207074745</c:v>
                </c:pt>
                <c:pt idx="733">
                  <c:v>669.82609207074745</c:v>
                </c:pt>
                <c:pt idx="734">
                  <c:v>669.82609207074745</c:v>
                </c:pt>
                <c:pt idx="735">
                  <c:v>669.82609207074745</c:v>
                </c:pt>
                <c:pt idx="736">
                  <c:v>669.82609207074745</c:v>
                </c:pt>
                <c:pt idx="737">
                  <c:v>669.82609207074745</c:v>
                </c:pt>
                <c:pt idx="738">
                  <c:v>669.82609207074745</c:v>
                </c:pt>
                <c:pt idx="739">
                  <c:v>669.82609207074745</c:v>
                </c:pt>
                <c:pt idx="740">
                  <c:v>669.82609207074745</c:v>
                </c:pt>
                <c:pt idx="741">
                  <c:v>669.82609207074745</c:v>
                </c:pt>
                <c:pt idx="742">
                  <c:v>669.82609207074745</c:v>
                </c:pt>
                <c:pt idx="743">
                  <c:v>669.82609207074745</c:v>
                </c:pt>
                <c:pt idx="744">
                  <c:v>669.82609207074745</c:v>
                </c:pt>
                <c:pt idx="745">
                  <c:v>669.82609207074745</c:v>
                </c:pt>
                <c:pt idx="746">
                  <c:v>669.82609207074745</c:v>
                </c:pt>
                <c:pt idx="747">
                  <c:v>669.82609207074745</c:v>
                </c:pt>
                <c:pt idx="748">
                  <c:v>669.82609207074745</c:v>
                </c:pt>
                <c:pt idx="749">
                  <c:v>669.82609207074745</c:v>
                </c:pt>
                <c:pt idx="750">
                  <c:v>669.82609207074745</c:v>
                </c:pt>
                <c:pt idx="751">
                  <c:v>669.82609207074745</c:v>
                </c:pt>
                <c:pt idx="752">
                  <c:v>669.82609207074745</c:v>
                </c:pt>
                <c:pt idx="753">
                  <c:v>669.82609207074745</c:v>
                </c:pt>
                <c:pt idx="754">
                  <c:v>669.82609207074745</c:v>
                </c:pt>
                <c:pt idx="755">
                  <c:v>669.82609207074745</c:v>
                </c:pt>
                <c:pt idx="756">
                  <c:v>669.82609207074745</c:v>
                </c:pt>
                <c:pt idx="757">
                  <c:v>669.82609207074745</c:v>
                </c:pt>
                <c:pt idx="758">
                  <c:v>669.82609207074745</c:v>
                </c:pt>
                <c:pt idx="759">
                  <c:v>669.82609207074745</c:v>
                </c:pt>
                <c:pt idx="760">
                  <c:v>669.82609207074745</c:v>
                </c:pt>
                <c:pt idx="761">
                  <c:v>669.82609207074745</c:v>
                </c:pt>
                <c:pt idx="762">
                  <c:v>669.82609207074745</c:v>
                </c:pt>
                <c:pt idx="763">
                  <c:v>669.82609207074745</c:v>
                </c:pt>
                <c:pt idx="764">
                  <c:v>669.82609207074745</c:v>
                </c:pt>
                <c:pt idx="765">
                  <c:v>669.82609207074745</c:v>
                </c:pt>
                <c:pt idx="766">
                  <c:v>669.82609207074745</c:v>
                </c:pt>
                <c:pt idx="767">
                  <c:v>669.82609207074745</c:v>
                </c:pt>
                <c:pt idx="768">
                  <c:v>669.82609207074745</c:v>
                </c:pt>
                <c:pt idx="769">
                  <c:v>669.82609207074745</c:v>
                </c:pt>
                <c:pt idx="770">
                  <c:v>669.82609207074745</c:v>
                </c:pt>
                <c:pt idx="771">
                  <c:v>669.82609207074745</c:v>
                </c:pt>
                <c:pt idx="772">
                  <c:v>669.82609207074745</c:v>
                </c:pt>
                <c:pt idx="773">
                  <c:v>669.82609207074745</c:v>
                </c:pt>
                <c:pt idx="774">
                  <c:v>669.82609207074745</c:v>
                </c:pt>
                <c:pt idx="775">
                  <c:v>669.82609207074745</c:v>
                </c:pt>
                <c:pt idx="776">
                  <c:v>669.82609207074745</c:v>
                </c:pt>
                <c:pt idx="777">
                  <c:v>669.82609207074745</c:v>
                </c:pt>
                <c:pt idx="778">
                  <c:v>669.82609207074745</c:v>
                </c:pt>
                <c:pt idx="779">
                  <c:v>669.82609207074745</c:v>
                </c:pt>
                <c:pt idx="780">
                  <c:v>669.82609207074745</c:v>
                </c:pt>
                <c:pt idx="781">
                  <c:v>669.82609207074745</c:v>
                </c:pt>
                <c:pt idx="782">
                  <c:v>669.82609207074745</c:v>
                </c:pt>
                <c:pt idx="783">
                  <c:v>669.82609207074745</c:v>
                </c:pt>
                <c:pt idx="784">
                  <c:v>669.82609207074745</c:v>
                </c:pt>
                <c:pt idx="785">
                  <c:v>669.82609207074745</c:v>
                </c:pt>
                <c:pt idx="786">
                  <c:v>669.82609207074745</c:v>
                </c:pt>
                <c:pt idx="787">
                  <c:v>669.82609207074745</c:v>
                </c:pt>
                <c:pt idx="788">
                  <c:v>669.82609207074745</c:v>
                </c:pt>
                <c:pt idx="789">
                  <c:v>669.82609207074745</c:v>
                </c:pt>
                <c:pt idx="790">
                  <c:v>669.82609207074745</c:v>
                </c:pt>
                <c:pt idx="791">
                  <c:v>669.82609207074745</c:v>
                </c:pt>
                <c:pt idx="792">
                  <c:v>669.82609207074745</c:v>
                </c:pt>
                <c:pt idx="793">
                  <c:v>669.82609207074745</c:v>
                </c:pt>
                <c:pt idx="794">
                  <c:v>669.82609207074745</c:v>
                </c:pt>
                <c:pt idx="795">
                  <c:v>669.82609207074745</c:v>
                </c:pt>
                <c:pt idx="796">
                  <c:v>669.82609207074745</c:v>
                </c:pt>
                <c:pt idx="797">
                  <c:v>669.82609207074745</c:v>
                </c:pt>
                <c:pt idx="798">
                  <c:v>669.82609207074745</c:v>
                </c:pt>
                <c:pt idx="799">
                  <c:v>669.82609207074745</c:v>
                </c:pt>
                <c:pt idx="800">
                  <c:v>669.82609207074745</c:v>
                </c:pt>
                <c:pt idx="801">
                  <c:v>669.82609207074745</c:v>
                </c:pt>
                <c:pt idx="802">
                  <c:v>669.82609207074745</c:v>
                </c:pt>
                <c:pt idx="803">
                  <c:v>669.82609207074745</c:v>
                </c:pt>
                <c:pt idx="804">
                  <c:v>669.82609207074745</c:v>
                </c:pt>
                <c:pt idx="805">
                  <c:v>669.82609207074745</c:v>
                </c:pt>
                <c:pt idx="806">
                  <c:v>669.82609207074745</c:v>
                </c:pt>
                <c:pt idx="807">
                  <c:v>669.82609207074745</c:v>
                </c:pt>
                <c:pt idx="808">
                  <c:v>669.82609207074745</c:v>
                </c:pt>
                <c:pt idx="809">
                  <c:v>669.82609207074745</c:v>
                </c:pt>
                <c:pt idx="810">
                  <c:v>669.82609207074745</c:v>
                </c:pt>
                <c:pt idx="811">
                  <c:v>669.82609207074745</c:v>
                </c:pt>
                <c:pt idx="812">
                  <c:v>669.82609207074745</c:v>
                </c:pt>
                <c:pt idx="813">
                  <c:v>669.82609207074745</c:v>
                </c:pt>
                <c:pt idx="814">
                  <c:v>669.82609207074745</c:v>
                </c:pt>
                <c:pt idx="815">
                  <c:v>669.82609207074745</c:v>
                </c:pt>
                <c:pt idx="816">
                  <c:v>669.82609207074745</c:v>
                </c:pt>
                <c:pt idx="817">
                  <c:v>669.82609207074745</c:v>
                </c:pt>
                <c:pt idx="818">
                  <c:v>669.82609207074745</c:v>
                </c:pt>
                <c:pt idx="819">
                  <c:v>669.82609207074745</c:v>
                </c:pt>
                <c:pt idx="820">
                  <c:v>669.82609207074745</c:v>
                </c:pt>
                <c:pt idx="821">
                  <c:v>669.82609207074745</c:v>
                </c:pt>
                <c:pt idx="822">
                  <c:v>669.82609207074745</c:v>
                </c:pt>
                <c:pt idx="823">
                  <c:v>669.82609207074745</c:v>
                </c:pt>
                <c:pt idx="824">
                  <c:v>669.82609207074745</c:v>
                </c:pt>
                <c:pt idx="825">
                  <c:v>669.82609207074745</c:v>
                </c:pt>
                <c:pt idx="826">
                  <c:v>669.82609207074745</c:v>
                </c:pt>
                <c:pt idx="827">
                  <c:v>669.82609207074745</c:v>
                </c:pt>
                <c:pt idx="828">
                  <c:v>669.82609207074745</c:v>
                </c:pt>
                <c:pt idx="829">
                  <c:v>669.82609207074745</c:v>
                </c:pt>
                <c:pt idx="830">
                  <c:v>669.82609207074745</c:v>
                </c:pt>
                <c:pt idx="831">
                  <c:v>669.82609207074745</c:v>
                </c:pt>
                <c:pt idx="832">
                  <c:v>669.82609207074745</c:v>
                </c:pt>
                <c:pt idx="833">
                  <c:v>669.82609207074745</c:v>
                </c:pt>
                <c:pt idx="834">
                  <c:v>669.82609207074745</c:v>
                </c:pt>
                <c:pt idx="835">
                  <c:v>669.82609207074745</c:v>
                </c:pt>
                <c:pt idx="836">
                  <c:v>669.82609207074745</c:v>
                </c:pt>
                <c:pt idx="837">
                  <c:v>669.82609207074745</c:v>
                </c:pt>
                <c:pt idx="838">
                  <c:v>669.82609207074745</c:v>
                </c:pt>
                <c:pt idx="839">
                  <c:v>669.82609207074745</c:v>
                </c:pt>
                <c:pt idx="840">
                  <c:v>669.82609207074745</c:v>
                </c:pt>
                <c:pt idx="841">
                  <c:v>669.82609207074745</c:v>
                </c:pt>
                <c:pt idx="842">
                  <c:v>669.82609207074745</c:v>
                </c:pt>
                <c:pt idx="843">
                  <c:v>669.82609207074745</c:v>
                </c:pt>
                <c:pt idx="844">
                  <c:v>669.82609207074745</c:v>
                </c:pt>
                <c:pt idx="845">
                  <c:v>669.82609207074745</c:v>
                </c:pt>
                <c:pt idx="846">
                  <c:v>669.82609207074745</c:v>
                </c:pt>
                <c:pt idx="847">
                  <c:v>669.82609207074745</c:v>
                </c:pt>
                <c:pt idx="848">
                  <c:v>669.82609207074745</c:v>
                </c:pt>
                <c:pt idx="849">
                  <c:v>669.82609207074745</c:v>
                </c:pt>
                <c:pt idx="850">
                  <c:v>669.82609207074745</c:v>
                </c:pt>
                <c:pt idx="851">
                  <c:v>669.82609207074745</c:v>
                </c:pt>
                <c:pt idx="852">
                  <c:v>669.82609207074745</c:v>
                </c:pt>
                <c:pt idx="853">
                  <c:v>669.82609207074745</c:v>
                </c:pt>
                <c:pt idx="854">
                  <c:v>669.82609207074745</c:v>
                </c:pt>
                <c:pt idx="855">
                  <c:v>669.82609207074745</c:v>
                </c:pt>
                <c:pt idx="856">
                  <c:v>669.82609207074745</c:v>
                </c:pt>
                <c:pt idx="857">
                  <c:v>669.82609207074745</c:v>
                </c:pt>
                <c:pt idx="858">
                  <c:v>669.82609207074745</c:v>
                </c:pt>
                <c:pt idx="859">
                  <c:v>669.82609207074745</c:v>
                </c:pt>
                <c:pt idx="860">
                  <c:v>669.82609207074745</c:v>
                </c:pt>
                <c:pt idx="861">
                  <c:v>669.82609207074745</c:v>
                </c:pt>
                <c:pt idx="862">
                  <c:v>669.82609207074745</c:v>
                </c:pt>
                <c:pt idx="863">
                  <c:v>669.82609207074745</c:v>
                </c:pt>
                <c:pt idx="864">
                  <c:v>669.82609207074745</c:v>
                </c:pt>
                <c:pt idx="865">
                  <c:v>669.82609207074745</c:v>
                </c:pt>
                <c:pt idx="866">
                  <c:v>669.82609207074745</c:v>
                </c:pt>
                <c:pt idx="867">
                  <c:v>669.82609207074745</c:v>
                </c:pt>
                <c:pt idx="868">
                  <c:v>669.82609207074745</c:v>
                </c:pt>
                <c:pt idx="869">
                  <c:v>669.82609207074745</c:v>
                </c:pt>
                <c:pt idx="870">
                  <c:v>669.82609207074745</c:v>
                </c:pt>
                <c:pt idx="871">
                  <c:v>669.82609207074745</c:v>
                </c:pt>
                <c:pt idx="872">
                  <c:v>669.82609207074745</c:v>
                </c:pt>
                <c:pt idx="873">
                  <c:v>669.82609207074745</c:v>
                </c:pt>
                <c:pt idx="874">
                  <c:v>669.82609207074745</c:v>
                </c:pt>
                <c:pt idx="875">
                  <c:v>669.82609207074745</c:v>
                </c:pt>
                <c:pt idx="876">
                  <c:v>669.82609207074745</c:v>
                </c:pt>
                <c:pt idx="877">
                  <c:v>669.82609207074745</c:v>
                </c:pt>
                <c:pt idx="878">
                  <c:v>669.82609207074745</c:v>
                </c:pt>
                <c:pt idx="879">
                  <c:v>669.82609207074745</c:v>
                </c:pt>
                <c:pt idx="880">
                  <c:v>669.82609207074745</c:v>
                </c:pt>
                <c:pt idx="881">
                  <c:v>669.82609207074745</c:v>
                </c:pt>
                <c:pt idx="882">
                  <c:v>669.82609207074745</c:v>
                </c:pt>
                <c:pt idx="883">
                  <c:v>669.82609207074745</c:v>
                </c:pt>
                <c:pt idx="884">
                  <c:v>669.82609207074745</c:v>
                </c:pt>
                <c:pt idx="885">
                  <c:v>669.82609207074745</c:v>
                </c:pt>
                <c:pt idx="886">
                  <c:v>669.82609207074745</c:v>
                </c:pt>
                <c:pt idx="887">
                  <c:v>669.82609207074745</c:v>
                </c:pt>
                <c:pt idx="888">
                  <c:v>669.82609207074745</c:v>
                </c:pt>
                <c:pt idx="889">
                  <c:v>669.82609207074745</c:v>
                </c:pt>
                <c:pt idx="890">
                  <c:v>669.82609207074745</c:v>
                </c:pt>
                <c:pt idx="891">
                  <c:v>669.82609207074745</c:v>
                </c:pt>
                <c:pt idx="892">
                  <c:v>669.82609207074745</c:v>
                </c:pt>
                <c:pt idx="893">
                  <c:v>669.82609207074745</c:v>
                </c:pt>
                <c:pt idx="894">
                  <c:v>669.82609207074745</c:v>
                </c:pt>
                <c:pt idx="895">
                  <c:v>669.82609207074745</c:v>
                </c:pt>
                <c:pt idx="896">
                  <c:v>669.82609207074745</c:v>
                </c:pt>
                <c:pt idx="897">
                  <c:v>669.82609207074745</c:v>
                </c:pt>
                <c:pt idx="898">
                  <c:v>669.82609207074745</c:v>
                </c:pt>
                <c:pt idx="899">
                  <c:v>669.82609207074745</c:v>
                </c:pt>
                <c:pt idx="900">
                  <c:v>669.82609207074745</c:v>
                </c:pt>
                <c:pt idx="901">
                  <c:v>669.82609207074745</c:v>
                </c:pt>
                <c:pt idx="902">
                  <c:v>669.82609207074745</c:v>
                </c:pt>
                <c:pt idx="903">
                  <c:v>669.82609207074745</c:v>
                </c:pt>
                <c:pt idx="904">
                  <c:v>669.82609207074745</c:v>
                </c:pt>
                <c:pt idx="905">
                  <c:v>669.82609207074745</c:v>
                </c:pt>
                <c:pt idx="906">
                  <c:v>669.82609207074745</c:v>
                </c:pt>
                <c:pt idx="907">
                  <c:v>669.82609207074745</c:v>
                </c:pt>
                <c:pt idx="908">
                  <c:v>669.82609207074745</c:v>
                </c:pt>
                <c:pt idx="909">
                  <c:v>669.82609207074745</c:v>
                </c:pt>
                <c:pt idx="910">
                  <c:v>669.82609207074745</c:v>
                </c:pt>
                <c:pt idx="911">
                  <c:v>669.82609207074745</c:v>
                </c:pt>
                <c:pt idx="912">
                  <c:v>669.82609207074745</c:v>
                </c:pt>
                <c:pt idx="913">
                  <c:v>669.82609207074745</c:v>
                </c:pt>
                <c:pt idx="914">
                  <c:v>669.82609207074745</c:v>
                </c:pt>
                <c:pt idx="915">
                  <c:v>669.82609207074745</c:v>
                </c:pt>
                <c:pt idx="916">
                  <c:v>669.82609207074745</c:v>
                </c:pt>
                <c:pt idx="917">
                  <c:v>669.82609207074745</c:v>
                </c:pt>
                <c:pt idx="918">
                  <c:v>669.82609207074745</c:v>
                </c:pt>
                <c:pt idx="919">
                  <c:v>669.82609207074745</c:v>
                </c:pt>
                <c:pt idx="920">
                  <c:v>669.82609207074745</c:v>
                </c:pt>
                <c:pt idx="921">
                  <c:v>669.82609207074745</c:v>
                </c:pt>
                <c:pt idx="922">
                  <c:v>669.82609207074745</c:v>
                </c:pt>
                <c:pt idx="923">
                  <c:v>669.82609207074745</c:v>
                </c:pt>
                <c:pt idx="924">
                  <c:v>669.82609207074745</c:v>
                </c:pt>
                <c:pt idx="925">
                  <c:v>669.82609207074745</c:v>
                </c:pt>
                <c:pt idx="926">
                  <c:v>669.82609207074745</c:v>
                </c:pt>
                <c:pt idx="927">
                  <c:v>669.82609207074745</c:v>
                </c:pt>
                <c:pt idx="928">
                  <c:v>669.82609207074745</c:v>
                </c:pt>
                <c:pt idx="929">
                  <c:v>669.82609207074745</c:v>
                </c:pt>
                <c:pt idx="930">
                  <c:v>669.82609207074745</c:v>
                </c:pt>
                <c:pt idx="931">
                  <c:v>669.82609207074745</c:v>
                </c:pt>
                <c:pt idx="932">
                  <c:v>669.82609207074745</c:v>
                </c:pt>
                <c:pt idx="933">
                  <c:v>669.82609207074745</c:v>
                </c:pt>
                <c:pt idx="934">
                  <c:v>669.82609207074745</c:v>
                </c:pt>
                <c:pt idx="935">
                  <c:v>669.82609207074745</c:v>
                </c:pt>
                <c:pt idx="936">
                  <c:v>669.82609207074745</c:v>
                </c:pt>
                <c:pt idx="937">
                  <c:v>669.82609207074745</c:v>
                </c:pt>
                <c:pt idx="938">
                  <c:v>669.82609207074745</c:v>
                </c:pt>
                <c:pt idx="939">
                  <c:v>669.82609207074745</c:v>
                </c:pt>
                <c:pt idx="940">
                  <c:v>669.82609207074745</c:v>
                </c:pt>
                <c:pt idx="941">
                  <c:v>669.82609207074745</c:v>
                </c:pt>
                <c:pt idx="942">
                  <c:v>669.82609207074745</c:v>
                </c:pt>
                <c:pt idx="943">
                  <c:v>669.82609207074745</c:v>
                </c:pt>
                <c:pt idx="944">
                  <c:v>669.82609207074745</c:v>
                </c:pt>
                <c:pt idx="945">
                  <c:v>669.82609207074745</c:v>
                </c:pt>
                <c:pt idx="946">
                  <c:v>669.82609207074745</c:v>
                </c:pt>
                <c:pt idx="947">
                  <c:v>669.82609207074745</c:v>
                </c:pt>
                <c:pt idx="948">
                  <c:v>669.82609207074745</c:v>
                </c:pt>
                <c:pt idx="949">
                  <c:v>669.82609207074745</c:v>
                </c:pt>
                <c:pt idx="950">
                  <c:v>669.82609207074745</c:v>
                </c:pt>
                <c:pt idx="951">
                  <c:v>669.82609207074745</c:v>
                </c:pt>
                <c:pt idx="952">
                  <c:v>669.82609207074745</c:v>
                </c:pt>
                <c:pt idx="953">
                  <c:v>669.82609207074745</c:v>
                </c:pt>
                <c:pt idx="954">
                  <c:v>669.82609207074745</c:v>
                </c:pt>
                <c:pt idx="955">
                  <c:v>669.82609207074745</c:v>
                </c:pt>
                <c:pt idx="956">
                  <c:v>669.82609207074745</c:v>
                </c:pt>
                <c:pt idx="957">
                  <c:v>669.82609207074745</c:v>
                </c:pt>
                <c:pt idx="958">
                  <c:v>669.82609207074745</c:v>
                </c:pt>
                <c:pt idx="959">
                  <c:v>669.82609207074745</c:v>
                </c:pt>
                <c:pt idx="960">
                  <c:v>669.82609207074745</c:v>
                </c:pt>
                <c:pt idx="961">
                  <c:v>669.82609207074745</c:v>
                </c:pt>
                <c:pt idx="962">
                  <c:v>669.82609207074745</c:v>
                </c:pt>
                <c:pt idx="963">
                  <c:v>669.82609207074745</c:v>
                </c:pt>
                <c:pt idx="964">
                  <c:v>669.82609207074745</c:v>
                </c:pt>
                <c:pt idx="965">
                  <c:v>669.82609207074745</c:v>
                </c:pt>
                <c:pt idx="966">
                  <c:v>669.82609207074745</c:v>
                </c:pt>
                <c:pt idx="967">
                  <c:v>669.82609207074745</c:v>
                </c:pt>
                <c:pt idx="968">
                  <c:v>669.82609207074745</c:v>
                </c:pt>
                <c:pt idx="969">
                  <c:v>669.82609207074745</c:v>
                </c:pt>
                <c:pt idx="970">
                  <c:v>669.82609207074745</c:v>
                </c:pt>
                <c:pt idx="971">
                  <c:v>669.82609207074745</c:v>
                </c:pt>
                <c:pt idx="972">
                  <c:v>669.82609207074745</c:v>
                </c:pt>
                <c:pt idx="973">
                  <c:v>669.82609207074745</c:v>
                </c:pt>
                <c:pt idx="974">
                  <c:v>669.82609207074745</c:v>
                </c:pt>
                <c:pt idx="975">
                  <c:v>669.82609207074745</c:v>
                </c:pt>
                <c:pt idx="976">
                  <c:v>669.82609207074745</c:v>
                </c:pt>
                <c:pt idx="977">
                  <c:v>669.82609207074745</c:v>
                </c:pt>
                <c:pt idx="978">
                  <c:v>669.82609207074745</c:v>
                </c:pt>
                <c:pt idx="979">
                  <c:v>669.82609207074745</c:v>
                </c:pt>
                <c:pt idx="980">
                  <c:v>669.82609207074745</c:v>
                </c:pt>
                <c:pt idx="981">
                  <c:v>669.82609207074745</c:v>
                </c:pt>
                <c:pt idx="982">
                  <c:v>669.82609207074745</c:v>
                </c:pt>
                <c:pt idx="983">
                  <c:v>669.82609207074745</c:v>
                </c:pt>
                <c:pt idx="984">
                  <c:v>669.82609207074745</c:v>
                </c:pt>
                <c:pt idx="985">
                  <c:v>669.82609207074745</c:v>
                </c:pt>
                <c:pt idx="986">
                  <c:v>669.82609207074745</c:v>
                </c:pt>
                <c:pt idx="987">
                  <c:v>669.82609207074745</c:v>
                </c:pt>
                <c:pt idx="988">
                  <c:v>669.82609207074745</c:v>
                </c:pt>
                <c:pt idx="989">
                  <c:v>669.82609207074745</c:v>
                </c:pt>
                <c:pt idx="990">
                  <c:v>669.82609207074745</c:v>
                </c:pt>
                <c:pt idx="991">
                  <c:v>669.82609207074745</c:v>
                </c:pt>
                <c:pt idx="992">
                  <c:v>669.82609207074745</c:v>
                </c:pt>
                <c:pt idx="993">
                  <c:v>669.82609207074745</c:v>
                </c:pt>
                <c:pt idx="994">
                  <c:v>669.82609207074745</c:v>
                </c:pt>
                <c:pt idx="995">
                  <c:v>669.82609207074745</c:v>
                </c:pt>
                <c:pt idx="996">
                  <c:v>669.82609207074745</c:v>
                </c:pt>
                <c:pt idx="997">
                  <c:v>669.82609207074745</c:v>
                </c:pt>
                <c:pt idx="998">
                  <c:v>669.82609207074745</c:v>
                </c:pt>
                <c:pt idx="999">
                  <c:v>669.82609207074745</c:v>
                </c:pt>
                <c:pt idx="1000">
                  <c:v>669.82609207074745</c:v>
                </c:pt>
              </c:numCache>
            </c:numRef>
          </c:xVal>
          <c:yVal>
            <c:numRef>
              <c:f>Calculs!$AE$4:$AE$1004</c:f>
              <c:numCache>
                <c:formatCode>0</c:formatCode>
                <c:ptCount val="1001"/>
                <c:pt idx="0">
                  <c:v>487.84771914632313</c:v>
                </c:pt>
                <c:pt idx="1">
                  <c:v>489.54749991237134</c:v>
                </c:pt>
                <c:pt idx="2">
                  <c:v>491.24421526644198</c:v>
                </c:pt>
                <c:pt idx="3">
                  <c:v>492.93787303695672</c:v>
                </c:pt>
                <c:pt idx="4">
                  <c:v>494.62848101626298</c:v>
                </c:pt>
                <c:pt idx="5">
                  <c:v>496.31604696085458</c:v>
                </c:pt>
                <c:pt idx="6">
                  <c:v>498.00057859159074</c:v>
                </c:pt>
                <c:pt idx="7">
                  <c:v>499.68208359391315</c:v>
                </c:pt>
                <c:pt idx="8">
                  <c:v>501.36056961806173</c:v>
                </c:pt>
                <c:pt idx="9">
                  <c:v>503.03604427928838</c:v>
                </c:pt>
                <c:pt idx="10">
                  <c:v>504.7085151580693</c:v>
                </c:pt>
                <c:pt idx="11">
                  <c:v>506.37798979090064</c:v>
                </c:pt>
                <c:pt idx="12">
                  <c:v>508.04447566131068</c:v>
                </c:pt>
                <c:pt idx="13">
                  <c:v>509.70798020991657</c:v>
                </c:pt>
                <c:pt idx="14">
                  <c:v>511.36851084425524</c:v>
                </c:pt>
                <c:pt idx="15">
                  <c:v>513.02607493897665</c:v>
                </c:pt>
                <c:pt idx="16">
                  <c:v>514.68067983603555</c:v>
                </c:pt>
                <c:pt idx="17">
                  <c:v>516.33233284488142</c:v>
                </c:pt>
                <c:pt idx="18">
                  <c:v>517.98104124264773</c:v>
                </c:pt>
                <c:pt idx="19">
                  <c:v>519.62681227433916</c:v>
                </c:pt>
                <c:pt idx="20">
                  <c:v>521.26965315301788</c:v>
                </c:pt>
                <c:pt idx="21">
                  <c:v>522.90957106469807</c:v>
                </c:pt>
                <c:pt idx="22">
                  <c:v>524.54657317313365</c:v>
                </c:pt>
                <c:pt idx="23">
                  <c:v>526.18066661508101</c:v>
                </c:pt>
                <c:pt idx="24">
                  <c:v>527.81185849566828</c:v>
                </c:pt>
                <c:pt idx="25">
                  <c:v>529.44015588858008</c:v>
                </c:pt>
                <c:pt idx="26">
                  <c:v>531.06556583624081</c:v>
                </c:pt>
                <c:pt idx="27">
                  <c:v>532.68809534999707</c:v>
                </c:pt>
                <c:pt idx="28">
                  <c:v>534.30775141029812</c:v>
                </c:pt>
                <c:pt idx="29">
                  <c:v>535.92454096687516</c:v>
                </c:pt>
                <c:pt idx="30">
                  <c:v>537.53847093891966</c:v>
                </c:pt>
                <c:pt idx="31">
                  <c:v>539.1495482152601</c:v>
                </c:pt>
                <c:pt idx="32">
                  <c:v>540.75777965453733</c:v>
                </c:pt>
                <c:pt idx="33">
                  <c:v>542.36317208537901</c:v>
                </c:pt>
                <c:pt idx="34">
                  <c:v>543.96573230657214</c:v>
                </c:pt>
                <c:pt idx="35">
                  <c:v>545.56546708723522</c:v>
                </c:pt>
                <c:pt idx="36">
                  <c:v>547.16238316698843</c:v>
                </c:pt>
                <c:pt idx="37">
                  <c:v>548.75648725612291</c:v>
                </c:pt>
                <c:pt idx="38">
                  <c:v>550.34778603576865</c:v>
                </c:pt>
                <c:pt idx="39">
                  <c:v>551.93628615806131</c:v>
                </c:pt>
                <c:pt idx="40">
                  <c:v>553.52199424630771</c:v>
                </c:pt>
                <c:pt idx="41">
                  <c:v>555.1049168951505</c:v>
                </c:pt>
                <c:pt idx="42">
                  <c:v>556.68506067073088</c:v>
                </c:pt>
                <c:pt idx="43">
                  <c:v>558.26243211085102</c:v>
                </c:pt>
                <c:pt idx="44">
                  <c:v>559.83703772513468</c:v>
                </c:pt>
                <c:pt idx="45">
                  <c:v>561.40888399518678</c:v>
                </c:pt>
                <c:pt idx="46">
                  <c:v>562.97797737475241</c:v>
                </c:pt>
                <c:pt idx="47">
                  <c:v>564.54432428987388</c:v>
                </c:pt>
                <c:pt idx="48">
                  <c:v>566.10793113904708</c:v>
                </c:pt>
                <c:pt idx="49">
                  <c:v>567.66880429337675</c:v>
                </c:pt>
                <c:pt idx="50">
                  <c:v>569.22695009673043</c:v>
                </c:pt>
                <c:pt idx="51">
                  <c:v>570.7823748658916</c:v>
                </c:pt>
                <c:pt idx="52">
                  <c:v>572.33508489071141</c:v>
                </c:pt>
                <c:pt idx="53">
                  <c:v>573.88508643425985</c:v>
                </c:pt>
                <c:pt idx="54">
                  <c:v>575.43238573297504</c:v>
                </c:pt>
                <c:pt idx="55">
                  <c:v>576.97698899681222</c:v>
                </c:pt>
                <c:pt idx="56">
                  <c:v>578.51890240939133</c:v>
                </c:pt>
                <c:pt idx="57">
                  <c:v>580.05813212814371</c:v>
                </c:pt>
                <c:pt idx="58">
                  <c:v>581.59468428445757</c:v>
                </c:pt>
                <c:pt idx="59">
                  <c:v>583.12856498382257</c:v>
                </c:pt>
                <c:pt idx="60">
                  <c:v>584.65978030597341</c:v>
                </c:pt>
                <c:pt idx="61">
                  <c:v>586.18833630503241</c:v>
                </c:pt>
                <c:pt idx="62">
                  <c:v>587.71423900965078</c:v>
                </c:pt>
                <c:pt idx="63">
                  <c:v>589.23749442314966</c:v>
                </c:pt>
                <c:pt idx="64">
                  <c:v>590.75810852365919</c:v>
                </c:pt>
                <c:pt idx="65">
                  <c:v>592.27608726425751</c:v>
                </c:pt>
                <c:pt idx="66">
                  <c:v>593.79143657310817</c:v>
                </c:pt>
                <c:pt idx="67">
                  <c:v>595.30416235359689</c:v>
                </c:pt>
                <c:pt idx="68">
                  <c:v>596.81427048446733</c:v>
                </c:pt>
                <c:pt idx="69">
                  <c:v>598.32176681995577</c:v>
                </c:pt>
                <c:pt idx="70">
                  <c:v>599.82665718992519</c:v>
                </c:pt>
                <c:pt idx="71">
                  <c:v>601.32894739999801</c:v>
                </c:pt>
                <c:pt idx="72">
                  <c:v>602.82864323168815</c:v>
                </c:pt>
                <c:pt idx="73">
                  <c:v>604.32575044253224</c:v>
                </c:pt>
                <c:pt idx="74">
                  <c:v>605.82027476621977</c:v>
                </c:pt>
                <c:pt idx="75">
                  <c:v>607.31222191272241</c:v>
                </c:pt>
                <c:pt idx="76">
                  <c:v>608.80159756842238</c:v>
                </c:pt>
                <c:pt idx="77">
                  <c:v>610.28840739624025</c:v>
                </c:pt>
                <c:pt idx="78">
                  <c:v>611.7726570357612</c:v>
                </c:pt>
                <c:pt idx="79">
                  <c:v>613.25435210336127</c:v>
                </c:pt>
                <c:pt idx="80">
                  <c:v>614.73349819233215</c:v>
                </c:pt>
                <c:pt idx="81">
                  <c:v>616.21010087300522</c:v>
                </c:pt>
                <c:pt idx="82">
                  <c:v>617.68416569287479</c:v>
                </c:pt>
                <c:pt idx="83">
                  <c:v>619.15569817672076</c:v>
                </c:pt>
                <c:pt idx="84">
                  <c:v>620.62470382672996</c:v>
                </c:pt>
                <c:pt idx="85">
                  <c:v>622.09118812261715</c:v>
                </c:pt>
                <c:pt idx="86">
                  <c:v>623.55515652174472</c:v>
                </c:pt>
                <c:pt idx="87">
                  <c:v>625.01661445924208</c:v>
                </c:pt>
                <c:pt idx="88">
                  <c:v>626.47556734812383</c:v>
                </c:pt>
                <c:pt idx="89">
                  <c:v>627.93202057940744</c:v>
                </c:pt>
                <c:pt idx="90">
                  <c:v>629.38597952222983</c:v>
                </c:pt>
                <c:pt idx="91">
                  <c:v>630.83744952396364</c:v>
                </c:pt>
                <c:pt idx="92">
                  <c:v>632.2864359103321</c:v>
                </c:pt>
                <c:pt idx="93">
                  <c:v>633.73294398552378</c:v>
                </c:pt>
                <c:pt idx="94">
                  <c:v>635.17697903230578</c:v>
                </c:pt>
                <c:pt idx="95">
                  <c:v>636.61854631213714</c:v>
                </c:pt>
                <c:pt idx="96">
                  <c:v>638.05765106528065</c:v>
                </c:pt>
                <c:pt idx="97">
                  <c:v>639.4942985109144</c:v>
                </c:pt>
                <c:pt idx="98">
                  <c:v>640.92849384724241</c:v>
                </c:pt>
                <c:pt idx="99">
                  <c:v>642.3602422516044</c:v>
                </c:pt>
                <c:pt idx="100">
                  <c:v>643.78954888058536</c:v>
                </c:pt>
                <c:pt idx="101">
                  <c:v>657.94871532799118</c:v>
                </c:pt>
                <c:pt idx="102">
                  <c:v>671.86700405861131</c:v>
                </c:pt>
                <c:pt idx="103">
                  <c:v>685.54937555243544</c:v>
                </c:pt>
                <c:pt idx="104">
                  <c:v>699.0005965053731</c:v>
                </c:pt>
                <c:pt idx="105">
                  <c:v>712.22524958382871</c:v>
                </c:pt>
                <c:pt idx="106">
                  <c:v>725.22774256274602</c:v>
                </c:pt>
                <c:pt idx="107">
                  <c:v>738.01231689342058</c:v>
                </c:pt>
                <c:pt idx="108">
                  <c:v>750.58305574335475</c:v>
                </c:pt>
                <c:pt idx="109">
                  <c:v>762.94389154680221</c:v>
                </c:pt>
                <c:pt idx="110">
                  <c:v>775.0986131013741</c:v>
                </c:pt>
                <c:pt idx="111">
                  <c:v>787.05087224311683</c:v>
                </c:pt>
                <c:pt idx="112">
                  <c:v>798.80419012979246</c:v>
                </c:pt>
                <c:pt idx="113">
                  <c:v>810.36196315966163</c:v>
                </c:pt>
                <c:pt idx="114">
                  <c:v>821.72746855086632</c:v>
                </c:pt>
                <c:pt idx="115">
                  <c:v>832.90386960450553</c:v>
                </c:pt>
                <c:pt idx="116">
                  <c:v>843.89422067267617</c:v>
                </c:pt>
                <c:pt idx="117">
                  <c:v>854.70147185109124</c:v>
                </c:pt>
                <c:pt idx="118">
                  <c:v>865.32847341437673</c:v>
                </c:pt>
                <c:pt idx="119">
                  <c:v>875.77798001076678</c:v>
                </c:pt>
                <c:pt idx="120">
                  <c:v>886.05265463165722</c:v>
                </c:pt>
                <c:pt idx="121">
                  <c:v>896.15507237032307</c:v>
                </c:pt>
                <c:pt idx="122">
                  <c:v>906.08772398305143</c:v>
                </c:pt>
                <c:pt idx="123">
                  <c:v>915.85301926497209</c:v>
                </c:pt>
                <c:pt idx="124">
                  <c:v>925.45329025198259</c:v>
                </c:pt>
                <c:pt idx="125">
                  <c:v>934.89079425934881</c:v>
                </c:pt>
                <c:pt idx="126">
                  <c:v>944.16771676681401</c:v>
                </c:pt>
                <c:pt idx="127">
                  <c:v>953.2861741593606</c:v>
                </c:pt>
                <c:pt idx="128">
                  <c:v>962.2482163321356</c:v>
                </c:pt>
                <c:pt idx="129">
                  <c:v>971.05582916746494</c:v>
                </c:pt>
                <c:pt idx="130">
                  <c:v>979.71093689134671</c:v>
                </c:pt>
                <c:pt idx="131">
                  <c:v>988.21540431631229</c:v>
                </c:pt>
                <c:pt idx="132">
                  <c:v>996.57103897708896</c:v>
                </c:pt>
                <c:pt idx="133">
                  <c:v>1004.7795931650708</c:v>
                </c:pt>
                <c:pt idx="134">
                  <c:v>1012.8427658672133</c:v>
                </c:pt>
                <c:pt idx="135">
                  <c:v>1020.7622046146042</c:v>
                </c:pt>
                <c:pt idx="136">
                  <c:v>1028.5395072456247</c:v>
                </c:pt>
                <c:pt idx="137">
                  <c:v>1036.1762235883048</c:v>
                </c:pt>
                <c:pt idx="138">
                  <c:v>1043.6738570661876</c:v>
                </c:pt>
                <c:pt idx="139">
                  <c:v>1051.0338662317449</c:v>
                </c:pt>
                <c:pt idx="140">
                  <c:v>1058.2576662311437</c:v>
                </c:pt>
                <c:pt idx="141">
                  <c:v>1065.346630203923</c:v>
                </c:pt>
                <c:pt idx="142">
                  <c:v>1072.3020906209308</c:v>
                </c:pt>
                <c:pt idx="143">
                  <c:v>1079.1253405636689</c:v>
                </c:pt>
                <c:pt idx="144">
                  <c:v>1085.8176349480054</c:v>
                </c:pt>
                <c:pt idx="145">
                  <c:v>1092.3801916950399</c:v>
                </c:pt>
                <c:pt idx="146">
                  <c:v>1098.8141928517475</c:v>
                </c:pt>
                <c:pt idx="147">
                  <c:v>1105.1207856638746</c:v>
                </c:pt>
                <c:pt idx="148">
                  <c:v>1111.3010836034182</c:v>
                </c:pt>
                <c:pt idx="149">
                  <c:v>1117.3561673528898</c:v>
                </c:pt>
                <c:pt idx="150">
                  <c:v>1123.2870857484438</c:v>
                </c:pt>
                <c:pt idx="151">
                  <c:v>1129.0948566838345</c:v>
                </c:pt>
                <c:pt idx="152">
                  <c:v>1134.7804679770584</c:v>
                </c:pt>
                <c:pt idx="153">
                  <c:v>1140.3448782014441</c:v>
                </c:pt>
                <c:pt idx="154">
                  <c:v>1145.7890174828528</c:v>
                </c:pt>
                <c:pt idx="155">
                  <c:v>1151.1137882645739</c:v>
                </c:pt>
                <c:pt idx="156">
                  <c:v>1156.3200660414132</c:v>
                </c:pt>
                <c:pt idx="157">
                  <c:v>1161.4087000644024</c:v>
                </c:pt>
                <c:pt idx="158">
                  <c:v>1166.3805140174893</c:v>
                </c:pt>
                <c:pt idx="159">
                  <c:v>1171.2363066674991</c:v>
                </c:pt>
                <c:pt idx="160">
                  <c:v>1175.9768524886076</c:v>
                </c:pt>
                <c:pt idx="161">
                  <c:v>1180.6029022625078</c:v>
                </c:pt>
                <c:pt idx="162">
                  <c:v>1185.1151836554016</c:v>
                </c:pt>
                <c:pt idx="163">
                  <c:v>1189.5144017729108</c:v>
                </c:pt>
                <c:pt idx="164">
                  <c:v>1193.8012396939553</c:v>
                </c:pt>
                <c:pt idx="165">
                  <c:v>1197.976358984615</c:v>
                </c:pt>
                <c:pt idx="166">
                  <c:v>1202.0404001929639</c:v>
                </c:pt>
                <c:pt idx="167">
                  <c:v>1205.9939833258341</c:v>
                </c:pt>
                <c:pt idx="168">
                  <c:v>1209.8377083084536</c:v>
                </c:pt>
                <c:pt idx="169">
                  <c:v>1213.5721554278839</c:v>
                </c:pt>
                <c:pt idx="170">
                  <c:v>1217.1978857611732</c:v>
                </c:pt>
                <c:pt idx="171">
                  <c:v>1220.7154415891405</c:v>
                </c:pt>
                <c:pt idx="172">
                  <c:v>1224.1253467967069</c:v>
                </c:pt>
                <c:pt idx="173">
                  <c:v>1227.4281072607021</c:v>
                </c:pt>
                <c:pt idx="174">
                  <c:v>1230.624211226087</c:v>
                </c:pt>
                <c:pt idx="175">
                  <c:v>1233.7141296715674</c:v>
                </c:pt>
                <c:pt idx="176">
                  <c:v>1236.6983166655994</c:v>
                </c:pt>
                <c:pt idx="177">
                  <c:v>1239.5772097138356</c:v>
                </c:pt>
                <c:pt idx="178">
                  <c:v>1242.3512300991213</c:v>
                </c:pt>
                <c:pt idx="179">
                  <c:v>1245.0207832152057</c:v>
                </c:pt>
                <c:pt idx="180">
                  <c:v>1247.5862588954283</c:v>
                </c:pt>
                <c:pt idx="181">
                  <c:v>1250.0480317377217</c:v>
                </c:pt>
                <c:pt idx="182">
                  <c:v>1252.4064614273927</c:v>
                </c:pt>
                <c:pt idx="183">
                  <c:v>1254.6618930592631</c:v>
                </c:pt>
                <c:pt idx="184">
                  <c:v>1256.8146574608986</c:v>
                </c:pt>
                <c:pt idx="185">
                  <c:v>1258.865071518811</c:v>
                </c:pt>
                <c:pt idx="186">
                  <c:v>1260.8134385096978</c:v>
                </c:pt>
                <c:pt idx="187">
                  <c:v>1262.6600484389724</c:v>
                </c:pt>
                <c:pt idx="188">
                  <c:v>1264.4051783890393</c:v>
                </c:pt>
                <c:pt idx="189">
                  <c:v>1266.0490928799818</c:v>
                </c:pt>
                <c:pt idx="190">
                  <c:v>1267.5920442455317</c:v>
                </c:pt>
                <c:pt idx="191">
                  <c:v>1269.034273027391</c:v>
                </c:pt>
                <c:pt idx="192">
                  <c:v>1270.3760083911432</c:v>
                </c:pt>
                <c:pt idx="193">
                  <c:v>1271.617468567121</c:v>
                </c:pt>
                <c:pt idx="194">
                  <c:v>1272.7588613196524</c:v>
                </c:pt>
                <c:pt idx="195">
                  <c:v>1273.8003844480759</c:v>
                </c:pt>
                <c:pt idx="196">
                  <c:v>1274.7422263227554</c:v>
                </c:pt>
                <c:pt idx="197">
                  <c:v>1275.5845664590117</c:v>
                </c:pt>
                <c:pt idx="198">
                  <c:v>1276.3275761313846</c:v>
                </c:pt>
                <c:pt idx="199">
                  <c:v>1276.9714190299326</c:v>
                </c:pt>
                <c:pt idx="200">
                  <c:v>1277.5162519593375</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95.393325759866627</c:v>
                </c:pt>
              </c:numCache>
            </c:numRef>
          </c:xVal>
          <c:yVal>
            <c:numRef>
              <c:f>Trajecto!$C$158</c:f>
              <c:numCache>
                <c:formatCode>0</c:formatCode>
                <c:ptCount val="1"/>
                <c:pt idx="0">
                  <c:v>638.98111279021248</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576.48473922529001</c:v>
                </c:pt>
              </c:numCache>
            </c:numRef>
          </c:xVal>
          <c:yVal>
            <c:numRef>
              <c:f>Trajecto!$C$159</c:f>
              <c:numCache>
                <c:formatCode>0</c:formatCode>
                <c:ptCount val="1"/>
                <c:pt idx="0">
                  <c:v>639.38018498679207</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{CE6A8CDA-9C74-488D-B7F3-22DDDF304E73}</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389.80203353437497</c:v>
                </c:pt>
                <c:pt idx="1">
                  <c:v>412.80203353437497</c:v>
                </c:pt>
                <c:pt idx="2">
                  <c:v>412.80203353437497</c:v>
                </c:pt>
                <c:pt idx="3">
                  <c:v>389.80203353437497</c:v>
                </c:pt>
                <c:pt idx="4">
                  <c:v>412.80203353437497</c:v>
                </c:pt>
                <c:pt idx="5">
                  <c:v>412.80203353437497</c:v>
                </c:pt>
                <c:pt idx="6">
                  <c:v>397.80203353437497</c:v>
                </c:pt>
                <c:pt idx="7">
                  <c:v>397.80203353437497</c:v>
                </c:pt>
                <c:pt idx="8">
                  <c:v>412.80203353437497</c:v>
                </c:pt>
                <c:pt idx="9">
                  <c:v>397.80203353437497</c:v>
                </c:pt>
                <c:pt idx="10">
                  <c:v>397.40203353437499</c:v>
                </c:pt>
                <c:pt idx="11">
                  <c:v>396.60203353437498</c:v>
                </c:pt>
                <c:pt idx="12">
                  <c:v>395.80203353437497</c:v>
                </c:pt>
                <c:pt idx="13">
                  <c:v>394.80203353437497</c:v>
                </c:pt>
                <c:pt idx="14">
                  <c:v>393.60203353437498</c:v>
                </c:pt>
                <c:pt idx="15">
                  <c:v>389.80203353437497</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389.80203353437497</c:v>
                </c:pt>
                <c:pt idx="1">
                  <c:v>366.80203353437497</c:v>
                </c:pt>
                <c:pt idx="2">
                  <c:v>366.80203353437497</c:v>
                </c:pt>
                <c:pt idx="3">
                  <c:v>389.80203353437497</c:v>
                </c:pt>
                <c:pt idx="4">
                  <c:v>366.80203353437497</c:v>
                </c:pt>
                <c:pt idx="5">
                  <c:v>366.80203353437497</c:v>
                </c:pt>
                <c:pt idx="6">
                  <c:v>381.80203353437497</c:v>
                </c:pt>
                <c:pt idx="7">
                  <c:v>381.80203353437497</c:v>
                </c:pt>
                <c:pt idx="8">
                  <c:v>366.80203353437497</c:v>
                </c:pt>
                <c:pt idx="9">
                  <c:v>381.80203353437497</c:v>
                </c:pt>
                <c:pt idx="10">
                  <c:v>382.20203353437495</c:v>
                </c:pt>
                <c:pt idx="11">
                  <c:v>383.00203353437496</c:v>
                </c:pt>
                <c:pt idx="12">
                  <c:v>383.80203353437497</c:v>
                </c:pt>
                <c:pt idx="13">
                  <c:v>384.80203353437497</c:v>
                </c:pt>
                <c:pt idx="14">
                  <c:v>386.00203353437496</c:v>
                </c:pt>
                <c:pt idx="15">
                  <c:v>389.80203353437497</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{C361841E-0B23-467F-9E87-AEBAE207D1E8}</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389.80203353437497</c:v>
                </c:pt>
                <c:pt idx="1">
                  <c:v>389.80203353437497</c:v>
                </c:pt>
                <c:pt idx="2">
                  <c:v>399.80203353437497</c:v>
                </c:pt>
                <c:pt idx="3">
                  <c:v>389.80203353437497</c:v>
                </c:pt>
                <c:pt idx="4">
                  <c:v>399.80203353437497</c:v>
                </c:pt>
                <c:pt idx="5">
                  <c:v>402.80203353437497</c:v>
                </c:pt>
                <c:pt idx="6">
                  <c:v>406.80203353437497</c:v>
                </c:pt>
                <c:pt idx="7">
                  <c:v>409.80203353437497</c:v>
                </c:pt>
                <c:pt idx="8">
                  <c:v>414.80203353437497</c:v>
                </c:pt>
                <c:pt idx="9">
                  <c:v>419.80203353437497</c:v>
                </c:pt>
                <c:pt idx="10">
                  <c:v>425.80203353437497</c:v>
                </c:pt>
                <c:pt idx="11">
                  <c:v>437.80203353437497</c:v>
                </c:pt>
                <c:pt idx="12">
                  <c:v>451.80203353437497</c:v>
                </c:pt>
                <c:pt idx="13">
                  <c:v>426.80203353437497</c:v>
                </c:pt>
                <c:pt idx="14">
                  <c:v>419.80203353437497</c:v>
                </c:pt>
                <c:pt idx="15">
                  <c:v>404.80203353437497</c:v>
                </c:pt>
                <c:pt idx="16">
                  <c:v>389.80203353437497</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389.80203353437497</c:v>
                </c:pt>
                <c:pt idx="1">
                  <c:v>389.80203353437497</c:v>
                </c:pt>
                <c:pt idx="2">
                  <c:v>379.80203353437497</c:v>
                </c:pt>
                <c:pt idx="3">
                  <c:v>389.80203353437497</c:v>
                </c:pt>
                <c:pt idx="4">
                  <c:v>379.80203353437497</c:v>
                </c:pt>
                <c:pt idx="5">
                  <c:v>376.80203353437497</c:v>
                </c:pt>
                <c:pt idx="6">
                  <c:v>372.80203353437497</c:v>
                </c:pt>
                <c:pt idx="7">
                  <c:v>369.80203353437497</c:v>
                </c:pt>
                <c:pt idx="8">
                  <c:v>364.80203353437497</c:v>
                </c:pt>
                <c:pt idx="9">
                  <c:v>359.80203353437497</c:v>
                </c:pt>
                <c:pt idx="10">
                  <c:v>353.80203353437497</c:v>
                </c:pt>
                <c:pt idx="11">
                  <c:v>341.80203353437497</c:v>
                </c:pt>
                <c:pt idx="12">
                  <c:v>327.80203353437497</c:v>
                </c:pt>
                <c:pt idx="13">
                  <c:v>352.80203353437497</c:v>
                </c:pt>
                <c:pt idx="14">
                  <c:v>359.80203353437497</c:v>
                </c:pt>
                <c:pt idx="15">
                  <c:v>374.80203353437497</c:v>
                </c:pt>
                <c:pt idx="16">
                  <c:v>389.80203353437497</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389.80203353437497</c:v>
                </c:pt>
                <c:pt idx="1">
                  <c:v>406.80203353437497</c:v>
                </c:pt>
                <c:pt idx="2">
                  <c:v>400.80203353437497</c:v>
                </c:pt>
                <c:pt idx="3">
                  <c:v>389.80203353437497</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389.80203353437497</c:v>
                </c:pt>
                <c:pt idx="1">
                  <c:v>372.80203353437497</c:v>
                </c:pt>
                <c:pt idx="2">
                  <c:v>378.80203353437497</c:v>
                </c:pt>
                <c:pt idx="3">
                  <c:v>389.80203353437497</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{5A0B1EE1-8FB8-48F6-B07D-C4A747257941}</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381.57330303946651</c:v>
                </c:pt>
                <c:pt idx="1">
                  <c:v>381.57330303946651</c:v>
                </c:pt>
                <c:pt idx="2">
                  <c:v>381.57330303946651</c:v>
                </c:pt>
                <c:pt idx="3">
                  <c:v>413.52235867897713</c:v>
                </c:pt>
                <c:pt idx="4">
                  <c:v>381.57330303946651</c:v>
                </c:pt>
                <c:pt idx="5">
                  <c:v>349.62424739995589</c:v>
                </c:pt>
                <c:pt idx="6">
                  <c:v>381.57330303946651</c:v>
                </c:pt>
              </c:numCache>
            </c:numRef>
          </c:xVal>
          <c:yVal>
            <c:numRef>
              <c:f>Trajecto!$C$124:$C$130</c:f>
              <c:numCache>
                <c:formatCode>0</c:formatCode>
                <c:ptCount val="7"/>
                <c:pt idx="0">
                  <c:v>1277.962225580425</c:v>
                </c:pt>
                <c:pt idx="1">
                  <c:v>638.98111279021248</c:v>
                </c:pt>
                <c:pt idx="2">
                  <c:v>0</c:v>
                </c:pt>
                <c:pt idx="3">
                  <c:v>63.898111279021251</c:v>
                </c:pt>
                <c:pt idx="4">
                  <c:v>0</c:v>
                </c:pt>
                <c:pt idx="5">
                  <c:v>63.898111279021251</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1278.7603699735841</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2.0000000000000013</c:v>
                </c:pt>
                <c:pt idx="111">
                  <c:v>#N/A</c:v>
                </c:pt>
                <c:pt idx="112">
                  <c:v>#N/A</c:v>
                </c:pt>
                <c:pt idx="113">
                  <c:v>#N/A</c:v>
                </c:pt>
                <c:pt idx="114">
                  <c:v>#N/A</c:v>
                </c:pt>
                <c:pt idx="115">
                  <c:v>#N/A</c:v>
                </c:pt>
                <c:pt idx="116">
                  <c:v>#N/A</c:v>
                </c:pt>
                <c:pt idx="117">
                  <c:v>#N/A</c:v>
                </c:pt>
                <c:pt idx="118">
                  <c:v>#N/A</c:v>
                </c:pt>
                <c:pt idx="119">
                  <c:v>#N/A</c:v>
                </c:pt>
                <c:pt idx="120">
                  <c:v>3.0000000000000022</c:v>
                </c:pt>
                <c:pt idx="121">
                  <c:v>#N/A</c:v>
                </c:pt>
                <c:pt idx="122">
                  <c:v>#N/A</c:v>
                </c:pt>
                <c:pt idx="123">
                  <c:v>#N/A</c:v>
                </c:pt>
                <c:pt idx="124">
                  <c:v>#N/A</c:v>
                </c:pt>
                <c:pt idx="125">
                  <c:v>#N/A</c:v>
                </c:pt>
                <c:pt idx="126">
                  <c:v>#N/A</c:v>
                </c:pt>
                <c:pt idx="127">
                  <c:v>#N/A</c:v>
                </c:pt>
                <c:pt idx="128">
                  <c:v>#N/A</c:v>
                </c:pt>
                <c:pt idx="129">
                  <c:v>#N/A</c:v>
                </c:pt>
                <c:pt idx="130">
                  <c:v>4.0000000000000027</c:v>
                </c:pt>
                <c:pt idx="131">
                  <c:v>#N/A</c:v>
                </c:pt>
                <c:pt idx="132">
                  <c:v>#N/A</c:v>
                </c:pt>
                <c:pt idx="133">
                  <c:v>#N/A</c:v>
                </c:pt>
                <c:pt idx="134">
                  <c:v>#N/A</c:v>
                </c:pt>
                <c:pt idx="135">
                  <c:v>#N/A</c:v>
                </c:pt>
                <c:pt idx="136">
                  <c:v>#N/A</c:v>
                </c:pt>
                <c:pt idx="137">
                  <c:v>#N/A</c:v>
                </c:pt>
                <c:pt idx="138">
                  <c:v>#N/A</c:v>
                </c:pt>
                <c:pt idx="139">
                  <c:v>#N/A</c:v>
                </c:pt>
                <c:pt idx="140">
                  <c:v>4.9999999999999991</c:v>
                </c:pt>
                <c:pt idx="141">
                  <c:v>#N/A</c:v>
                </c:pt>
                <c:pt idx="142">
                  <c:v>#N/A</c:v>
                </c:pt>
                <c:pt idx="143">
                  <c:v>#N/A</c:v>
                </c:pt>
                <c:pt idx="144">
                  <c:v>#N/A</c:v>
                </c:pt>
                <c:pt idx="145">
                  <c:v>#N/A</c:v>
                </c:pt>
                <c:pt idx="146">
                  <c:v>#N/A</c:v>
                </c:pt>
                <c:pt idx="147">
                  <c:v>#N/A</c:v>
                </c:pt>
                <c:pt idx="148">
                  <c:v>#N/A</c:v>
                </c:pt>
                <c:pt idx="149">
                  <c:v>#N/A</c:v>
                </c:pt>
                <c:pt idx="150">
                  <c:v>5.9999999999999956</c:v>
                </c:pt>
                <c:pt idx="151">
                  <c:v>#N/A</c:v>
                </c:pt>
                <c:pt idx="152">
                  <c:v>#N/A</c:v>
                </c:pt>
                <c:pt idx="153">
                  <c:v>#N/A</c:v>
                </c:pt>
                <c:pt idx="154">
                  <c:v>#N/A</c:v>
                </c:pt>
                <c:pt idx="155">
                  <c:v>#N/A</c:v>
                </c:pt>
                <c:pt idx="156">
                  <c:v>#N/A</c:v>
                </c:pt>
                <c:pt idx="157">
                  <c:v>#N/A</c:v>
                </c:pt>
                <c:pt idx="158">
                  <c:v>#N/A</c:v>
                </c:pt>
                <c:pt idx="159">
                  <c:v>#N/A</c:v>
                </c:pt>
                <c:pt idx="160">
                  <c:v>6.999999999999992</c:v>
                </c:pt>
                <c:pt idx="161">
                  <c:v>#N/A</c:v>
                </c:pt>
                <c:pt idx="162">
                  <c:v>#N/A</c:v>
                </c:pt>
                <c:pt idx="163">
                  <c:v>#N/A</c:v>
                </c:pt>
                <c:pt idx="164">
                  <c:v>#N/A</c:v>
                </c:pt>
                <c:pt idx="165">
                  <c:v>#N/A</c:v>
                </c:pt>
                <c:pt idx="166">
                  <c:v>#N/A</c:v>
                </c:pt>
                <c:pt idx="167">
                  <c:v>#N/A</c:v>
                </c:pt>
                <c:pt idx="168">
                  <c:v>#N/A</c:v>
                </c:pt>
                <c:pt idx="169">
                  <c:v>#N/A</c:v>
                </c:pt>
                <c:pt idx="170">
                  <c:v>7.9999999999999885</c:v>
                </c:pt>
                <c:pt idx="171">
                  <c:v>#N/A</c:v>
                </c:pt>
                <c:pt idx="172">
                  <c:v>#N/A</c:v>
                </c:pt>
                <c:pt idx="173">
                  <c:v>#N/A</c:v>
                </c:pt>
                <c:pt idx="174">
                  <c:v>#N/A</c:v>
                </c:pt>
                <c:pt idx="175">
                  <c:v>#N/A</c:v>
                </c:pt>
                <c:pt idx="176">
                  <c:v>#N/A</c:v>
                </c:pt>
                <c:pt idx="177">
                  <c:v>#N/A</c:v>
                </c:pt>
                <c:pt idx="178">
                  <c:v>#N/A</c:v>
                </c:pt>
                <c:pt idx="179">
                  <c:v>#N/A</c:v>
                </c:pt>
                <c:pt idx="180">
                  <c:v>8.9999999999999858</c:v>
                </c:pt>
                <c:pt idx="181">
                  <c:v>#N/A</c:v>
                </c:pt>
                <c:pt idx="182">
                  <c:v>#N/A</c:v>
                </c:pt>
                <c:pt idx="183">
                  <c:v>#N/A</c:v>
                </c:pt>
                <c:pt idx="184">
                  <c:v>#N/A</c:v>
                </c:pt>
                <c:pt idx="185">
                  <c:v>#N/A</c:v>
                </c:pt>
                <c:pt idx="186">
                  <c:v>#N/A</c:v>
                </c:pt>
                <c:pt idx="187">
                  <c:v>#N/A</c:v>
                </c:pt>
                <c:pt idx="188">
                  <c:v>#N/A</c:v>
                </c:pt>
                <c:pt idx="189">
                  <c:v>#N/A</c:v>
                </c:pt>
                <c:pt idx="190">
                  <c:v>9.9999999999999822</c:v>
                </c:pt>
                <c:pt idx="191">
                  <c:v>#N/A</c:v>
                </c:pt>
                <c:pt idx="192">
                  <c:v>#N/A</c:v>
                </c:pt>
                <c:pt idx="193">
                  <c:v>#N/A</c:v>
                </c:pt>
                <c:pt idx="194">
                  <c:v>#N/A</c:v>
                </c:pt>
                <c:pt idx="195">
                  <c:v>#N/A</c:v>
                </c:pt>
                <c:pt idx="196">
                  <c:v>#N/A</c:v>
                </c:pt>
                <c:pt idx="197">
                  <c:v>#N/A</c:v>
                </c:pt>
                <c:pt idx="198">
                  <c:v>#N/A</c:v>
                </c:pt>
                <c:pt idx="199">
                  <c:v>#N/A</c:v>
                </c:pt>
                <c:pt idx="200">
                  <c:v>10.999999999999979</c:v>
                </c:pt>
                <c:pt idx="201">
                  <c:v>#N/A</c:v>
                </c:pt>
                <c:pt idx="202">
                  <c:v>#N/A</c:v>
                </c:pt>
                <c:pt idx="203">
                  <c:v>#N/A</c:v>
                </c:pt>
                <c:pt idx="204">
                  <c:v>#N/A</c:v>
                </c:pt>
                <c:pt idx="205">
                  <c:v>#N/A</c:v>
                </c:pt>
                <c:pt idx="206">
                  <c:v>#N/A</c:v>
                </c:pt>
                <c:pt idx="207">
                  <c:v>#N/A</c:v>
                </c:pt>
                <c:pt idx="208">
                  <c:v>#N/A</c:v>
                </c:pt>
                <c:pt idx="209">
                  <c:v>#N/A</c:v>
                </c:pt>
                <c:pt idx="210">
                  <c:v>11.999999999999975</c:v>
                </c:pt>
                <c:pt idx="211">
                  <c:v>#N/A</c:v>
                </c:pt>
                <c:pt idx="212">
                  <c:v>#N/A</c:v>
                </c:pt>
                <c:pt idx="213">
                  <c:v>#N/A</c:v>
                </c:pt>
                <c:pt idx="214">
                  <c:v>#N/A</c:v>
                </c:pt>
                <c:pt idx="215">
                  <c:v>#N/A</c:v>
                </c:pt>
                <c:pt idx="216">
                  <c:v>#N/A</c:v>
                </c:pt>
                <c:pt idx="217">
                  <c:v>#N/A</c:v>
                </c:pt>
                <c:pt idx="218">
                  <c:v>#N/A</c:v>
                </c:pt>
                <c:pt idx="219">
                  <c:v>#N/A</c:v>
                </c:pt>
                <c:pt idx="220">
                  <c:v>12.999999999999972</c:v>
                </c:pt>
                <c:pt idx="221">
                  <c:v>#N/A</c:v>
                </c:pt>
                <c:pt idx="222">
                  <c:v>#N/A</c:v>
                </c:pt>
                <c:pt idx="223">
                  <c:v>#N/A</c:v>
                </c:pt>
                <c:pt idx="224">
                  <c:v>#N/A</c:v>
                </c:pt>
                <c:pt idx="225">
                  <c:v>#N/A</c:v>
                </c:pt>
                <c:pt idx="226">
                  <c:v>#N/A</c:v>
                </c:pt>
                <c:pt idx="227">
                  <c:v>#N/A</c:v>
                </c:pt>
                <c:pt idx="228">
                  <c:v>#N/A</c:v>
                </c:pt>
                <c:pt idx="229">
                  <c:v>#N/A</c:v>
                </c:pt>
                <c:pt idx="230">
                  <c:v>13.999999999999968</c:v>
                </c:pt>
                <c:pt idx="231">
                  <c:v>#N/A</c:v>
                </c:pt>
                <c:pt idx="232">
                  <c:v>#N/A</c:v>
                </c:pt>
                <c:pt idx="233">
                  <c:v>#N/A</c:v>
                </c:pt>
                <c:pt idx="234">
                  <c:v>#N/A</c:v>
                </c:pt>
                <c:pt idx="235">
                  <c:v>#N/A</c:v>
                </c:pt>
                <c:pt idx="236">
                  <c:v>#N/A</c:v>
                </c:pt>
                <c:pt idx="237">
                  <c:v>#N/A</c:v>
                </c:pt>
                <c:pt idx="238">
                  <c:v>#N/A</c:v>
                </c:pt>
                <c:pt idx="239">
                  <c:v>#N/A</c:v>
                </c:pt>
                <c:pt idx="240">
                  <c:v>14.999999999999964</c:v>
                </c:pt>
                <c:pt idx="241">
                  <c:v>#N/A</c:v>
                </c:pt>
                <c:pt idx="242">
                  <c:v>#N/A</c:v>
                </c:pt>
                <c:pt idx="243">
                  <c:v>#N/A</c:v>
                </c:pt>
                <c:pt idx="244">
                  <c:v>#N/A</c:v>
                </c:pt>
                <c:pt idx="245">
                  <c:v>#N/A</c:v>
                </c:pt>
                <c:pt idx="246">
                  <c:v>#N/A</c:v>
                </c:pt>
                <c:pt idx="247">
                  <c:v>#N/A</c:v>
                </c:pt>
                <c:pt idx="248">
                  <c:v>#N/A</c:v>
                </c:pt>
                <c:pt idx="249">
                  <c:v>#N/A</c:v>
                </c:pt>
                <c:pt idx="250">
                  <c:v>15.999999999999961</c:v>
                </c:pt>
                <c:pt idx="251">
                  <c:v>#N/A</c:v>
                </c:pt>
                <c:pt idx="252">
                  <c:v>#N/A</c:v>
                </c:pt>
                <c:pt idx="253">
                  <c:v>#N/A</c:v>
                </c:pt>
                <c:pt idx="254">
                  <c:v>#N/A</c:v>
                </c:pt>
                <c:pt idx="255">
                  <c:v>#N/A</c:v>
                </c:pt>
                <c:pt idx="256">
                  <c:v>#N/A</c:v>
                </c:pt>
                <c:pt idx="257">
                  <c:v>#N/A</c:v>
                </c:pt>
                <c:pt idx="258">
                  <c:v>#N/A</c:v>
                </c:pt>
                <c:pt idx="259">
                  <c:v>#N/A</c:v>
                </c:pt>
                <c:pt idx="260">
                  <c:v>16.999999999999975</c:v>
                </c:pt>
                <c:pt idx="261">
                  <c:v>#N/A</c:v>
                </c:pt>
                <c:pt idx="262">
                  <c:v>#N/A</c:v>
                </c:pt>
                <c:pt idx="263">
                  <c:v>#N/A</c:v>
                </c:pt>
                <c:pt idx="264">
                  <c:v>#N/A</c:v>
                </c:pt>
                <c:pt idx="265">
                  <c:v>#N/A</c:v>
                </c:pt>
                <c:pt idx="266">
                  <c:v>#N/A</c:v>
                </c:pt>
                <c:pt idx="267">
                  <c:v>#N/A</c:v>
                </c:pt>
                <c:pt idx="268">
                  <c:v>#N/A</c:v>
                </c:pt>
                <c:pt idx="269">
                  <c:v>#N/A</c:v>
                </c:pt>
                <c:pt idx="270">
                  <c:v>17.999999999999989</c:v>
                </c:pt>
                <c:pt idx="271">
                  <c:v>#N/A</c:v>
                </c:pt>
                <c:pt idx="272">
                  <c:v>#N/A</c:v>
                </c:pt>
                <c:pt idx="273">
                  <c:v>#N/A</c:v>
                </c:pt>
                <c:pt idx="274">
                  <c:v>#N/A</c:v>
                </c:pt>
                <c:pt idx="275">
                  <c:v>#N/A</c:v>
                </c:pt>
                <c:pt idx="276">
                  <c:v>#N/A</c:v>
                </c:pt>
                <c:pt idx="277">
                  <c:v>#N/A</c:v>
                </c:pt>
                <c:pt idx="278">
                  <c:v>#N/A</c:v>
                </c:pt>
                <c:pt idx="279">
                  <c:v>#N/A</c:v>
                </c:pt>
                <c:pt idx="280">
                  <c:v>19.000000000000004</c:v>
                </c:pt>
                <c:pt idx="281">
                  <c:v>#N/A</c:v>
                </c:pt>
                <c:pt idx="282">
                  <c:v>#N/A</c:v>
                </c:pt>
                <c:pt idx="283">
                  <c:v>#N/A</c:v>
                </c:pt>
                <c:pt idx="284">
                  <c:v>#N/A</c:v>
                </c:pt>
                <c:pt idx="285">
                  <c:v>#N/A</c:v>
                </c:pt>
                <c:pt idx="286">
                  <c:v>#N/A</c:v>
                </c:pt>
                <c:pt idx="287">
                  <c:v>#N/A</c:v>
                </c:pt>
                <c:pt idx="288">
                  <c:v>#N/A</c:v>
                </c:pt>
                <c:pt idx="289">
                  <c:v>#N/A</c:v>
                </c:pt>
                <c:pt idx="290">
                  <c:v>20.000000000000018</c:v>
                </c:pt>
                <c:pt idx="291">
                  <c:v>#N/A</c:v>
                </c:pt>
                <c:pt idx="292">
                  <c:v>#N/A</c:v>
                </c:pt>
                <c:pt idx="293">
                  <c:v>#N/A</c:v>
                </c:pt>
                <c:pt idx="294">
                  <c:v>#N/A</c:v>
                </c:pt>
                <c:pt idx="295">
                  <c:v>#N/A</c:v>
                </c:pt>
                <c:pt idx="296">
                  <c:v>#N/A</c:v>
                </c:pt>
                <c:pt idx="297">
                  <c:v>#N/A</c:v>
                </c:pt>
                <c:pt idx="298">
                  <c:v>#N/A</c:v>
                </c:pt>
                <c:pt idx="299">
                  <c:v>#N/A</c:v>
                </c:pt>
                <c:pt idx="300">
                  <c:v>21.000000000000032</c:v>
                </c:pt>
                <c:pt idx="301">
                  <c:v>#N/A</c:v>
                </c:pt>
                <c:pt idx="302">
                  <c:v>#N/A</c:v>
                </c:pt>
                <c:pt idx="303">
                  <c:v>#N/A</c:v>
                </c:pt>
                <c:pt idx="304">
                  <c:v>#N/A</c:v>
                </c:pt>
                <c:pt idx="305">
                  <c:v>#N/A</c:v>
                </c:pt>
                <c:pt idx="306">
                  <c:v>#N/A</c:v>
                </c:pt>
                <c:pt idx="307">
                  <c:v>#N/A</c:v>
                </c:pt>
                <c:pt idx="308">
                  <c:v>#N/A</c:v>
                </c:pt>
                <c:pt idx="309">
                  <c:v>#N/A</c:v>
                </c:pt>
                <c:pt idx="310">
                  <c:v>22.000000000000046</c:v>
                </c:pt>
                <c:pt idx="311">
                  <c:v>#N/A</c:v>
                </c:pt>
                <c:pt idx="312">
                  <c:v>#N/A</c:v>
                </c:pt>
                <c:pt idx="313">
                  <c:v>#N/A</c:v>
                </c:pt>
                <c:pt idx="314">
                  <c:v>#N/A</c:v>
                </c:pt>
                <c:pt idx="315">
                  <c:v>#N/A</c:v>
                </c:pt>
                <c:pt idx="316">
                  <c:v>#N/A</c:v>
                </c:pt>
                <c:pt idx="317">
                  <c:v>#N/A</c:v>
                </c:pt>
                <c:pt idx="318">
                  <c:v>#N/A</c:v>
                </c:pt>
                <c:pt idx="319">
                  <c:v>#N/A</c:v>
                </c:pt>
                <c:pt idx="320">
                  <c:v>23.00000000000006</c:v>
                </c:pt>
                <c:pt idx="321">
                  <c:v>#N/A</c:v>
                </c:pt>
                <c:pt idx="322">
                  <c:v>#N/A</c:v>
                </c:pt>
                <c:pt idx="323">
                  <c:v>#N/A</c:v>
                </c:pt>
                <c:pt idx="324">
                  <c:v>#N/A</c:v>
                </c:pt>
                <c:pt idx="325">
                  <c:v>#N/A</c:v>
                </c:pt>
                <c:pt idx="326">
                  <c:v>#N/A</c:v>
                </c:pt>
                <c:pt idx="327">
                  <c:v>#N/A</c:v>
                </c:pt>
                <c:pt idx="328">
                  <c:v>#N/A</c:v>
                </c:pt>
                <c:pt idx="329">
                  <c:v>#N/A</c:v>
                </c:pt>
                <c:pt idx="330">
                  <c:v>24.000000000000075</c:v>
                </c:pt>
                <c:pt idx="331">
                  <c:v>#N/A</c:v>
                </c:pt>
                <c:pt idx="332">
                  <c:v>#N/A</c:v>
                </c:pt>
                <c:pt idx="333">
                  <c:v>#N/A</c:v>
                </c:pt>
                <c:pt idx="334">
                  <c:v>#N/A</c:v>
                </c:pt>
                <c:pt idx="335">
                  <c:v>#N/A</c:v>
                </c:pt>
                <c:pt idx="336">
                  <c:v>#N/A</c:v>
                </c:pt>
                <c:pt idx="337">
                  <c:v>#N/A</c:v>
                </c:pt>
                <c:pt idx="338">
                  <c:v>#N/A</c:v>
                </c:pt>
                <c:pt idx="339">
                  <c:v>#N/A</c:v>
                </c:pt>
                <c:pt idx="340">
                  <c:v>25.000000000000089</c:v>
                </c:pt>
                <c:pt idx="341">
                  <c:v>#N/A</c:v>
                </c:pt>
                <c:pt idx="342">
                  <c:v>#N/A</c:v>
                </c:pt>
                <c:pt idx="343">
                  <c:v>#N/A</c:v>
                </c:pt>
                <c:pt idx="344">
                  <c:v>#N/A</c:v>
                </c:pt>
                <c:pt idx="345">
                  <c:v>#N/A</c:v>
                </c:pt>
                <c:pt idx="346">
                  <c:v>#N/A</c:v>
                </c:pt>
                <c:pt idx="347">
                  <c:v>#N/A</c:v>
                </c:pt>
                <c:pt idx="348">
                  <c:v>#N/A</c:v>
                </c:pt>
                <c:pt idx="349">
                  <c:v>#N/A</c:v>
                </c:pt>
                <c:pt idx="350">
                  <c:v>26.000000000000103</c:v>
                </c:pt>
                <c:pt idx="351">
                  <c:v>#N/A</c:v>
                </c:pt>
                <c:pt idx="352">
                  <c:v>#N/A</c:v>
                </c:pt>
                <c:pt idx="353">
                  <c:v>#N/A</c:v>
                </c:pt>
                <c:pt idx="354">
                  <c:v>#N/A</c:v>
                </c:pt>
                <c:pt idx="355">
                  <c:v>#N/A</c:v>
                </c:pt>
                <c:pt idx="356">
                  <c:v>#N/A</c:v>
                </c:pt>
                <c:pt idx="357">
                  <c:v>#N/A</c:v>
                </c:pt>
                <c:pt idx="358">
                  <c:v>#N/A</c:v>
                </c:pt>
                <c:pt idx="359">
                  <c:v>#N/A</c:v>
                </c:pt>
                <c:pt idx="360">
                  <c:v>27.000000000000117</c:v>
                </c:pt>
                <c:pt idx="361">
                  <c:v>#N/A</c:v>
                </c:pt>
                <c:pt idx="362">
                  <c:v>#N/A</c:v>
                </c:pt>
                <c:pt idx="363">
                  <c:v>#N/A</c:v>
                </c:pt>
                <c:pt idx="364">
                  <c:v>#N/A</c:v>
                </c:pt>
                <c:pt idx="365">
                  <c:v>#N/A</c:v>
                </c:pt>
                <c:pt idx="366">
                  <c:v>#N/A</c:v>
                </c:pt>
                <c:pt idx="367">
                  <c:v>#N/A</c:v>
                </c:pt>
                <c:pt idx="368">
                  <c:v>#N/A</c:v>
                </c:pt>
                <c:pt idx="369">
                  <c:v>#N/A</c:v>
                </c:pt>
                <c:pt idx="370">
                  <c:v>28.000000000000131</c:v>
                </c:pt>
                <c:pt idx="371">
                  <c:v>#N/A</c:v>
                </c:pt>
                <c:pt idx="372">
                  <c:v>#N/A</c:v>
                </c:pt>
                <c:pt idx="373">
                  <c:v>#N/A</c:v>
                </c:pt>
                <c:pt idx="374">
                  <c:v>#N/A</c:v>
                </c:pt>
                <c:pt idx="375">
                  <c:v>#N/A</c:v>
                </c:pt>
                <c:pt idx="376">
                  <c:v>#N/A</c:v>
                </c:pt>
                <c:pt idx="377">
                  <c:v>#N/A</c:v>
                </c:pt>
                <c:pt idx="378">
                  <c:v>#N/A</c:v>
                </c:pt>
                <c:pt idx="379">
                  <c:v>#N/A</c:v>
                </c:pt>
                <c:pt idx="380">
                  <c:v>29.000000000000146</c:v>
                </c:pt>
                <c:pt idx="381">
                  <c:v>#N/A</c:v>
                </c:pt>
                <c:pt idx="382">
                  <c:v>#N/A</c:v>
                </c:pt>
                <c:pt idx="383">
                  <c:v>#N/A</c:v>
                </c:pt>
                <c:pt idx="384">
                  <c:v>#N/A</c:v>
                </c:pt>
                <c:pt idx="385">
                  <c:v>#N/A</c:v>
                </c:pt>
                <c:pt idx="386">
                  <c:v>#N/A</c:v>
                </c:pt>
                <c:pt idx="387">
                  <c:v>#N/A</c:v>
                </c:pt>
                <c:pt idx="388">
                  <c:v>#N/A</c:v>
                </c:pt>
                <c:pt idx="389">
                  <c:v>#N/A</c:v>
                </c:pt>
                <c:pt idx="390">
                  <c:v>30.00000000000016</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487.84771914632313</c:v>
                </c:pt>
                <c:pt idx="1">
                  <c:v>489.54749991237134</c:v>
                </c:pt>
                <c:pt idx="2">
                  <c:v>491.24421526644198</c:v>
                </c:pt>
                <c:pt idx="3">
                  <c:v>492.93787303695672</c:v>
                </c:pt>
                <c:pt idx="4">
                  <c:v>494.62848101626298</c:v>
                </c:pt>
                <c:pt idx="5">
                  <c:v>496.31604696085458</c:v>
                </c:pt>
                <c:pt idx="6">
                  <c:v>498.00057859159074</c:v>
                </c:pt>
                <c:pt idx="7">
                  <c:v>499.68208359391315</c:v>
                </c:pt>
                <c:pt idx="8">
                  <c:v>501.36056961806173</c:v>
                </c:pt>
                <c:pt idx="9">
                  <c:v>503.03604427928838</c:v>
                </c:pt>
                <c:pt idx="10">
                  <c:v>504.7085151580693</c:v>
                </c:pt>
                <c:pt idx="11">
                  <c:v>506.37798979090064</c:v>
                </c:pt>
                <c:pt idx="12">
                  <c:v>508.04447566131068</c:v>
                </c:pt>
                <c:pt idx="13">
                  <c:v>509.70798020991657</c:v>
                </c:pt>
                <c:pt idx="14">
                  <c:v>511.36851084425524</c:v>
                </c:pt>
                <c:pt idx="15">
                  <c:v>513.02607493897665</c:v>
                </c:pt>
                <c:pt idx="16">
                  <c:v>514.68067983603555</c:v>
                </c:pt>
                <c:pt idx="17">
                  <c:v>516.33233284488142</c:v>
                </c:pt>
                <c:pt idx="18">
                  <c:v>517.98104124264773</c:v>
                </c:pt>
                <c:pt idx="19">
                  <c:v>519.62681227433916</c:v>
                </c:pt>
                <c:pt idx="20">
                  <c:v>521.26965315301788</c:v>
                </c:pt>
                <c:pt idx="21">
                  <c:v>522.90957106469807</c:v>
                </c:pt>
                <c:pt idx="22">
                  <c:v>524.54657317313365</c:v>
                </c:pt>
                <c:pt idx="23">
                  <c:v>526.18066661508101</c:v>
                </c:pt>
                <c:pt idx="24">
                  <c:v>527.81185849566828</c:v>
                </c:pt>
                <c:pt idx="25">
                  <c:v>529.44015588858008</c:v>
                </c:pt>
                <c:pt idx="26">
                  <c:v>531.06556583624081</c:v>
                </c:pt>
                <c:pt idx="27">
                  <c:v>532.68809534999707</c:v>
                </c:pt>
                <c:pt idx="28">
                  <c:v>534.30775141029812</c:v>
                </c:pt>
                <c:pt idx="29">
                  <c:v>535.92454096687516</c:v>
                </c:pt>
                <c:pt idx="30">
                  <c:v>537.53847093891966</c:v>
                </c:pt>
                <c:pt idx="31">
                  <c:v>539.1495482152601</c:v>
                </c:pt>
                <c:pt idx="32">
                  <c:v>540.75777965453733</c:v>
                </c:pt>
                <c:pt idx="33">
                  <c:v>542.36317208537901</c:v>
                </c:pt>
                <c:pt idx="34">
                  <c:v>543.96573230657214</c:v>
                </c:pt>
                <c:pt idx="35">
                  <c:v>545.56546708723522</c:v>
                </c:pt>
                <c:pt idx="36">
                  <c:v>547.16238316698843</c:v>
                </c:pt>
                <c:pt idx="37">
                  <c:v>548.75648725612291</c:v>
                </c:pt>
                <c:pt idx="38">
                  <c:v>550.34778603576865</c:v>
                </c:pt>
                <c:pt idx="39">
                  <c:v>551.93628615806131</c:v>
                </c:pt>
                <c:pt idx="40">
                  <c:v>553.52199424630771</c:v>
                </c:pt>
                <c:pt idx="41">
                  <c:v>555.1049168951505</c:v>
                </c:pt>
                <c:pt idx="42">
                  <c:v>556.68506067073088</c:v>
                </c:pt>
                <c:pt idx="43">
                  <c:v>558.26243211085102</c:v>
                </c:pt>
                <c:pt idx="44">
                  <c:v>559.83703772513468</c:v>
                </c:pt>
                <c:pt idx="45">
                  <c:v>561.40888399518678</c:v>
                </c:pt>
                <c:pt idx="46">
                  <c:v>562.97797737475241</c:v>
                </c:pt>
                <c:pt idx="47">
                  <c:v>564.54432428987388</c:v>
                </c:pt>
                <c:pt idx="48">
                  <c:v>566.10793113904708</c:v>
                </c:pt>
                <c:pt idx="49">
                  <c:v>567.66880429337675</c:v>
                </c:pt>
                <c:pt idx="50">
                  <c:v>569.22695009673043</c:v>
                </c:pt>
                <c:pt idx="51">
                  <c:v>570.7823748658916</c:v>
                </c:pt>
                <c:pt idx="52">
                  <c:v>572.33508489071141</c:v>
                </c:pt>
                <c:pt idx="53">
                  <c:v>573.88508643425985</c:v>
                </c:pt>
                <c:pt idx="54">
                  <c:v>575.43238573297504</c:v>
                </c:pt>
                <c:pt idx="55">
                  <c:v>576.97698899681222</c:v>
                </c:pt>
                <c:pt idx="56">
                  <c:v>578.51890240939133</c:v>
                </c:pt>
                <c:pt idx="57">
                  <c:v>580.05813212814371</c:v>
                </c:pt>
                <c:pt idx="58">
                  <c:v>581.59468428445757</c:v>
                </c:pt>
                <c:pt idx="59">
                  <c:v>583.12856498382257</c:v>
                </c:pt>
                <c:pt idx="60">
                  <c:v>584.65978030597341</c:v>
                </c:pt>
                <c:pt idx="61">
                  <c:v>586.18833630503241</c:v>
                </c:pt>
                <c:pt idx="62">
                  <c:v>587.71423900965078</c:v>
                </c:pt>
                <c:pt idx="63">
                  <c:v>589.23749442314966</c:v>
                </c:pt>
                <c:pt idx="64">
                  <c:v>590.75810852365919</c:v>
                </c:pt>
                <c:pt idx="65">
                  <c:v>592.27608726425751</c:v>
                </c:pt>
                <c:pt idx="66">
                  <c:v>593.79143657310817</c:v>
                </c:pt>
                <c:pt idx="67">
                  <c:v>595.30416235359689</c:v>
                </c:pt>
                <c:pt idx="68">
                  <c:v>596.81427048446733</c:v>
                </c:pt>
                <c:pt idx="69">
                  <c:v>598.32176681995577</c:v>
                </c:pt>
                <c:pt idx="70">
                  <c:v>599.82665718992519</c:v>
                </c:pt>
                <c:pt idx="71">
                  <c:v>601.32894739999801</c:v>
                </c:pt>
                <c:pt idx="72">
                  <c:v>602.82864323168815</c:v>
                </c:pt>
                <c:pt idx="73">
                  <c:v>604.32575044253224</c:v>
                </c:pt>
                <c:pt idx="74">
                  <c:v>605.82027476621977</c:v>
                </c:pt>
                <c:pt idx="75">
                  <c:v>607.31222191272241</c:v>
                </c:pt>
                <c:pt idx="76">
                  <c:v>608.80159756842238</c:v>
                </c:pt>
                <c:pt idx="77">
                  <c:v>610.28840739624025</c:v>
                </c:pt>
                <c:pt idx="78">
                  <c:v>611.7726570357612</c:v>
                </c:pt>
                <c:pt idx="79">
                  <c:v>613.25435210336127</c:v>
                </c:pt>
                <c:pt idx="80">
                  <c:v>614.73349819233215</c:v>
                </c:pt>
                <c:pt idx="81">
                  <c:v>616.21010087300522</c:v>
                </c:pt>
                <c:pt idx="82">
                  <c:v>617.68416569287479</c:v>
                </c:pt>
                <c:pt idx="83">
                  <c:v>619.15569817672076</c:v>
                </c:pt>
                <c:pt idx="84">
                  <c:v>620.62470382672996</c:v>
                </c:pt>
                <c:pt idx="85">
                  <c:v>622.09118812261715</c:v>
                </c:pt>
                <c:pt idx="86">
                  <c:v>623.55515652174472</c:v>
                </c:pt>
                <c:pt idx="87">
                  <c:v>625.01661445924208</c:v>
                </c:pt>
                <c:pt idx="88">
                  <c:v>626.47556734812383</c:v>
                </c:pt>
                <c:pt idx="89">
                  <c:v>627.93202057940744</c:v>
                </c:pt>
                <c:pt idx="90">
                  <c:v>629.38597952222983</c:v>
                </c:pt>
                <c:pt idx="91">
                  <c:v>630.83744952396364</c:v>
                </c:pt>
                <c:pt idx="92">
                  <c:v>632.2864359103321</c:v>
                </c:pt>
                <c:pt idx="93">
                  <c:v>633.73294398552378</c:v>
                </c:pt>
                <c:pt idx="94">
                  <c:v>635.17697903230578</c:v>
                </c:pt>
                <c:pt idx="95">
                  <c:v>636.61854631213714</c:v>
                </c:pt>
                <c:pt idx="96">
                  <c:v>638.05765106528065</c:v>
                </c:pt>
                <c:pt idx="97">
                  <c:v>639.4942985109144</c:v>
                </c:pt>
                <c:pt idx="98">
                  <c:v>640.92849384724241</c:v>
                </c:pt>
                <c:pt idx="99">
                  <c:v>642.3602422516044</c:v>
                </c:pt>
                <c:pt idx="100">
                  <c:v>643.78954888058536</c:v>
                </c:pt>
                <c:pt idx="101">
                  <c:v>657.94871532799118</c:v>
                </c:pt>
                <c:pt idx="102">
                  <c:v>671.86700405861131</c:v>
                </c:pt>
                <c:pt idx="103">
                  <c:v>685.54937555243544</c:v>
                </c:pt>
                <c:pt idx="104">
                  <c:v>699.0005965053731</c:v>
                </c:pt>
                <c:pt idx="105">
                  <c:v>712.22524958382871</c:v>
                </c:pt>
                <c:pt idx="106">
                  <c:v>725.22774256274602</c:v>
                </c:pt>
                <c:pt idx="107">
                  <c:v>738.01231689342058</c:v>
                </c:pt>
                <c:pt idx="108">
                  <c:v>750.58305574335475</c:v>
                </c:pt>
                <c:pt idx="109">
                  <c:v>762.94389154680221</c:v>
                </c:pt>
                <c:pt idx="110">
                  <c:v>775.0986131013741</c:v>
                </c:pt>
                <c:pt idx="111">
                  <c:v>787.05087224311683</c:v>
                </c:pt>
                <c:pt idx="112">
                  <c:v>798.80419012979246</c:v>
                </c:pt>
                <c:pt idx="113">
                  <c:v>810.36196315966163</c:v>
                </c:pt>
                <c:pt idx="114">
                  <c:v>821.72746855086632</c:v>
                </c:pt>
                <c:pt idx="115">
                  <c:v>832.90386960450553</c:v>
                </c:pt>
                <c:pt idx="116">
                  <c:v>843.89422067267617</c:v>
                </c:pt>
                <c:pt idx="117">
                  <c:v>854.70147185109124</c:v>
                </c:pt>
                <c:pt idx="118">
                  <c:v>865.32847341437673</c:v>
                </c:pt>
                <c:pt idx="119">
                  <c:v>875.77798001076678</c:v>
                </c:pt>
                <c:pt idx="120">
                  <c:v>886.05265463165722</c:v>
                </c:pt>
                <c:pt idx="121">
                  <c:v>896.15507237032307</c:v>
                </c:pt>
                <c:pt idx="122">
                  <c:v>906.08772398305143</c:v>
                </c:pt>
                <c:pt idx="123">
                  <c:v>915.85301926497209</c:v>
                </c:pt>
                <c:pt idx="124">
                  <c:v>925.45329025198259</c:v>
                </c:pt>
                <c:pt idx="125">
                  <c:v>934.89079425934881</c:v>
                </c:pt>
                <c:pt idx="126">
                  <c:v>944.16771676681401</c:v>
                </c:pt>
                <c:pt idx="127">
                  <c:v>953.2861741593606</c:v>
                </c:pt>
                <c:pt idx="128">
                  <c:v>962.2482163321356</c:v>
                </c:pt>
                <c:pt idx="129">
                  <c:v>971.05582916746494</c:v>
                </c:pt>
                <c:pt idx="130">
                  <c:v>979.71093689134671</c:v>
                </c:pt>
                <c:pt idx="131">
                  <c:v>988.21540431631229</c:v>
                </c:pt>
                <c:pt idx="132">
                  <c:v>996.57103897708896</c:v>
                </c:pt>
                <c:pt idx="133">
                  <c:v>1004.7795931650708</c:v>
                </c:pt>
                <c:pt idx="134">
                  <c:v>1012.8427658672133</c:v>
                </c:pt>
                <c:pt idx="135">
                  <c:v>1020.7622046146042</c:v>
                </c:pt>
                <c:pt idx="136">
                  <c:v>1028.5395072456247</c:v>
                </c:pt>
                <c:pt idx="137">
                  <c:v>1036.1762235883048</c:v>
                </c:pt>
                <c:pt idx="138">
                  <c:v>1043.6738570661876</c:v>
                </c:pt>
                <c:pt idx="139">
                  <c:v>1051.0338662317449</c:v>
                </c:pt>
                <c:pt idx="140">
                  <c:v>1058.2576662311437</c:v>
                </c:pt>
                <c:pt idx="141">
                  <c:v>1065.346630203923</c:v>
                </c:pt>
                <c:pt idx="142">
                  <c:v>1072.3020906209308</c:v>
                </c:pt>
                <c:pt idx="143">
                  <c:v>1079.1253405636689</c:v>
                </c:pt>
                <c:pt idx="144">
                  <c:v>1085.8176349480054</c:v>
                </c:pt>
                <c:pt idx="145">
                  <c:v>1092.3801916950399</c:v>
                </c:pt>
                <c:pt idx="146">
                  <c:v>1098.8141928517475</c:v>
                </c:pt>
                <c:pt idx="147">
                  <c:v>1105.1207856638746</c:v>
                </c:pt>
                <c:pt idx="148">
                  <c:v>1111.3010836034182</c:v>
                </c:pt>
                <c:pt idx="149">
                  <c:v>1117.3561673528898</c:v>
                </c:pt>
                <c:pt idx="150">
                  <c:v>1123.2870857484438</c:v>
                </c:pt>
                <c:pt idx="151">
                  <c:v>1129.0948566838345</c:v>
                </c:pt>
                <c:pt idx="152">
                  <c:v>1134.7804679770584</c:v>
                </c:pt>
                <c:pt idx="153">
                  <c:v>1140.3448782014441</c:v>
                </c:pt>
                <c:pt idx="154">
                  <c:v>1145.7890174828528</c:v>
                </c:pt>
                <c:pt idx="155">
                  <c:v>1151.1137882645739</c:v>
                </c:pt>
                <c:pt idx="156">
                  <c:v>1156.3200660414132</c:v>
                </c:pt>
                <c:pt idx="157">
                  <c:v>1161.4087000644024</c:v>
                </c:pt>
                <c:pt idx="158">
                  <c:v>1166.3805140174893</c:v>
                </c:pt>
                <c:pt idx="159">
                  <c:v>1171.2363066674991</c:v>
                </c:pt>
                <c:pt idx="160">
                  <c:v>1175.9768524886076</c:v>
                </c:pt>
                <c:pt idx="161">
                  <c:v>1180.6029022625078</c:v>
                </c:pt>
                <c:pt idx="162">
                  <c:v>1185.1151836554016</c:v>
                </c:pt>
                <c:pt idx="163">
                  <c:v>1189.5144017729108</c:v>
                </c:pt>
                <c:pt idx="164">
                  <c:v>1193.8012396939553</c:v>
                </c:pt>
                <c:pt idx="165">
                  <c:v>1197.976358984615</c:v>
                </c:pt>
                <c:pt idx="166">
                  <c:v>1202.0404001929639</c:v>
                </c:pt>
                <c:pt idx="167">
                  <c:v>1205.9939833258341</c:v>
                </c:pt>
                <c:pt idx="168">
                  <c:v>1209.8377083084536</c:v>
                </c:pt>
                <c:pt idx="169">
                  <c:v>1213.5721554278839</c:v>
                </c:pt>
                <c:pt idx="170">
                  <c:v>1217.1978857611732</c:v>
                </c:pt>
                <c:pt idx="171">
                  <c:v>1220.7154415891405</c:v>
                </c:pt>
                <c:pt idx="172">
                  <c:v>1224.1253467967069</c:v>
                </c:pt>
                <c:pt idx="173">
                  <c:v>1227.4281072607021</c:v>
                </c:pt>
                <c:pt idx="174">
                  <c:v>1230.624211226087</c:v>
                </c:pt>
                <c:pt idx="175">
                  <c:v>1233.7141296715674</c:v>
                </c:pt>
                <c:pt idx="176">
                  <c:v>1236.6983166655994</c:v>
                </c:pt>
                <c:pt idx="177">
                  <c:v>1239.5772097138356</c:v>
                </c:pt>
                <c:pt idx="178">
                  <c:v>1242.3512300991213</c:v>
                </c:pt>
                <c:pt idx="179">
                  <c:v>1245.0207832152057</c:v>
                </c:pt>
                <c:pt idx="180">
                  <c:v>1247.5862588954283</c:v>
                </c:pt>
                <c:pt idx="181">
                  <c:v>1250.0480317377217</c:v>
                </c:pt>
                <c:pt idx="182">
                  <c:v>1252.4064614273927</c:v>
                </c:pt>
                <c:pt idx="183">
                  <c:v>1254.6618930592631</c:v>
                </c:pt>
                <c:pt idx="184">
                  <c:v>1256.8146574608986</c:v>
                </c:pt>
                <c:pt idx="185">
                  <c:v>1258.865071518811</c:v>
                </c:pt>
                <c:pt idx="186">
                  <c:v>1260.8134385096978</c:v>
                </c:pt>
                <c:pt idx="187">
                  <c:v>1262.6600484389724</c:v>
                </c:pt>
                <c:pt idx="188">
                  <c:v>1264.4051783890393</c:v>
                </c:pt>
                <c:pt idx="189">
                  <c:v>1266.0490928799818</c:v>
                </c:pt>
                <c:pt idx="190">
                  <c:v>1267.5920442455317</c:v>
                </c:pt>
                <c:pt idx="191">
                  <c:v>1269.034273027391</c:v>
                </c:pt>
                <c:pt idx="192">
                  <c:v>1270.3760083911432</c:v>
                </c:pt>
                <c:pt idx="193">
                  <c:v>1271.617468567121</c:v>
                </c:pt>
                <c:pt idx="194">
                  <c:v>1272.7588613196524</c:v>
                </c:pt>
                <c:pt idx="195">
                  <c:v>1273.8003844480759</c:v>
                </c:pt>
                <c:pt idx="196">
                  <c:v>1274.7422263227554</c:v>
                </c:pt>
                <c:pt idx="197">
                  <c:v>1275.5845664590117</c:v>
                </c:pt>
                <c:pt idx="198">
                  <c:v>1276.3275761313846</c:v>
                </c:pt>
                <c:pt idx="199">
                  <c:v>1276.9714190299326</c:v>
                </c:pt>
                <c:pt idx="200">
                  <c:v>1277.5162519593375</c:v>
                </c:pt>
                <c:pt idx="201">
                  <c:v>1277.962225580425</c:v>
                </c:pt>
                <c:pt idx="202">
                  <c:v>1278.3094851923549</c:v>
                </c:pt>
                <c:pt idx="203">
                  <c:v>1278.5581715522369</c:v>
                </c:pt>
                <c:pt idx="204">
                  <c:v>1278.7084217273461</c:v>
                </c:pt>
                <c:pt idx="205">
                  <c:v>1278.7603699735841</c:v>
                </c:pt>
                <c:pt idx="206">
                  <c:v>1278.7141486324208</c:v>
                </c:pt>
                <c:pt idx="207">
                  <c:v>1278.5698890374308</c:v>
                </c:pt>
                <c:pt idx="208">
                  <c:v>1278.3277224207634</c:v>
                </c:pt>
                <c:pt idx="209">
                  <c:v>1277.9877808095591</c:v>
                </c:pt>
                <c:pt idx="210">
                  <c:v>1277.5501979024734</c:v>
                </c:pt>
                <c:pt idx="211">
                  <c:v>1277.0151099170664</c:v>
                </c:pt>
                <c:pt idx="212">
                  <c:v>1276.382656399828</c:v>
                </c:pt>
                <c:pt idx="213">
                  <c:v>1275.6529809919193</c:v>
                </c:pt>
                <c:pt idx="214">
                  <c:v>1274.8262321452212</c:v>
                </c:pt>
                <c:pt idx="215">
                  <c:v>1273.9025637848597</c:v>
                </c:pt>
                <c:pt idx="216">
                  <c:v>1272.8821359159369</c:v>
                </c:pt>
                <c:pt idx="217">
                  <c:v>1271.7651151736172</c:v>
                </c:pt>
                <c:pt idx="218">
                  <c:v>1270.551675316965</c:v>
                </c:pt>
                <c:pt idx="219">
                  <c:v>1269.2419976679562</c:v>
                </c:pt>
                <c:pt idx="220">
                  <c:v>1267.8362714978782</c:v>
                </c:pt>
                <c:pt idx="221">
                  <c:v>1266.3346943638992</c:v>
                </c:pt>
                <c:pt idx="222">
                  <c:v>1264.7374723989662</c:v>
                </c:pt>
                <c:pt idx="223">
                  <c:v>1263.0448205583823</c:v>
                </c:pt>
                <c:pt idx="224">
                  <c:v>1261.2569628264775</c:v>
                </c:pt>
                <c:pt idx="225">
                  <c:v>1259.3741323867403</c:v>
                </c:pt>
                <c:pt idx="226">
                  <c:v>1257.3965717586509</c:v>
                </c:pt>
                <c:pt idx="227">
                  <c:v>1255.3245329042825</c:v>
                </c:pt>
                <c:pt idx="228">
                  <c:v>1253.1582773075249</c:v>
                </c:pt>
                <c:pt idx="229">
                  <c:v>1250.8980760285604</c:v>
                </c:pt>
                <c:pt idx="230">
                  <c:v>1248.5442097359914</c:v>
                </c:pt>
                <c:pt idx="231">
                  <c:v>1246.0969687187971</c:v>
                </c:pt>
                <c:pt idx="232">
                  <c:v>1243.5566528800744</c:v>
                </c:pt>
                <c:pt idx="233">
                  <c:v>1240.9235717143245</c:v>
                </c:pt>
                <c:pt idx="234">
                  <c:v>1238.1980442698605</c:v>
                </c:pt>
                <c:pt idx="235">
                  <c:v>1235.3803990977381</c:v>
                </c:pt>
                <c:pt idx="236">
                  <c:v>1232.4709741884647</c:v>
                </c:pt>
                <c:pt idx="237">
                  <c:v>1229.4701168976078</c:v>
                </c:pt>
                <c:pt idx="238">
                  <c:v>1226.3781838612988</c:v>
                </c:pt>
                <c:pt idx="239">
                  <c:v>1223.1955409025245</c:v>
                </c:pt>
                <c:pt idx="240">
                  <c:v>1219.9225629290072</c:v>
                </c:pt>
                <c:pt idx="241">
                  <c:v>1216.5596338233881</c:v>
                </c:pt>
                <c:pt idx="242">
                  <c:v>1213.1071463263595</c:v>
                </c:pt>
                <c:pt idx="243">
                  <c:v>1209.5655019133262</c:v>
                </c:pt>
                <c:pt idx="244">
                  <c:v>1205.9351106651243</c:v>
                </c:pt>
                <c:pt idx="245">
                  <c:v>1202.2163911332755</c:v>
                </c:pt>
                <c:pt idx="246">
                  <c:v>1198.409770200213</c:v>
                </c:pt>
                <c:pt idx="247">
                  <c:v>1194.5156829348782</c:v>
                </c:pt>
                <c:pt idx="248">
                  <c:v>1190.5345724440592</c:v>
                </c:pt>
                <c:pt idx="249">
                  <c:v>1186.4668897198069</c:v>
                </c:pt>
                <c:pt idx="250">
                  <c:v>1182.3130934832463</c:v>
                </c:pt>
                <c:pt idx="251">
                  <c:v>1178.0736500250771</c:v>
                </c:pt>
                <c:pt idx="252">
                  <c:v>1173.7490330430362</c:v>
                </c:pt>
                <c:pt idx="253">
                  <c:v>1169.3397234765819</c:v>
                </c:pt>
                <c:pt idx="254">
                  <c:v>1164.8462093390424</c:v>
                </c:pt>
                <c:pt idx="255">
                  <c:v>1160.2689855474571</c:v>
                </c:pt>
                <c:pt idx="256">
                  <c:v>1155.6085537503316</c:v>
                </c:pt>
                <c:pt idx="257">
                  <c:v>1150.8654221535116</c:v>
                </c:pt>
                <c:pt idx="258">
                  <c:v>1146.0401053443752</c:v>
                </c:pt>
                <c:pt idx="259">
                  <c:v>1141.1331241145328</c:v>
                </c:pt>
                <c:pt idx="260">
                  <c:v>1136.1450052812165</c:v>
                </c:pt>
                <c:pt idx="261">
                  <c:v>1131.0762815075348</c:v>
                </c:pt>
                <c:pt idx="262">
                  <c:v>1125.9274911217594</c:v>
                </c:pt>
                <c:pt idx="263">
                  <c:v>1120.6991779358075</c:v>
                </c:pt>
                <c:pt idx="264">
                  <c:v>1115.3918910630759</c:v>
                </c:pt>
                <c:pt idx="265">
                  <c:v>1110.006184735779</c:v>
                </c:pt>
                <c:pt idx="266">
                  <c:v>1104.5426181219357</c:v>
                </c:pt>
                <c:pt idx="267">
                  <c:v>1099.0017551421492</c:v>
                </c:pt>
                <c:pt idx="268">
                  <c:v>1093.384164286316</c:v>
                </c:pt>
                <c:pt idx="269">
                  <c:v>1087.6904184303962</c:v>
                </c:pt>
                <c:pt idx="270">
                  <c:v>1081.9210946533767</c:v>
                </c:pt>
                <c:pt idx="271">
                  <c:v>1076.07677405455</c:v>
                </c:pt>
                <c:pt idx="272">
                  <c:v>1070.1580415712317</c:v>
                </c:pt>
                <c:pt idx="273">
                  <c:v>1064.1654857970332</c:v>
                </c:pt>
                <c:pt idx="274">
                  <c:v>1058.0996988008023</c:v>
                </c:pt>
                <c:pt idx="275">
                  <c:v>1051.9612759463462</c:v>
                </c:pt>
                <c:pt idx="276">
                  <c:v>1045.7508157130374</c:v>
                </c:pt>
                <c:pt idx="277">
                  <c:v>1039.4689195174112</c:v>
                </c:pt>
                <c:pt idx="278">
                  <c:v>1033.1161915358521</c:v>
                </c:pt>
                <c:pt idx="279">
                  <c:v>1026.6932385284649</c:v>
                </c:pt>
                <c:pt idx="280">
                  <c:v>1020.2006696642253</c:v>
                </c:pt>
                <c:pt idx="281">
                  <c:v>1013.6390963474981</c:v>
                </c:pt>
                <c:pt idx="282">
                  <c:v>1007.0091320460108</c:v>
                </c:pt>
                <c:pt idx="283">
                  <c:v>1000.3113921203641</c:v>
                </c:pt>
                <c:pt idx="284">
                  <c:v>993.54649365516059</c:v>
                </c:pt>
                <c:pt idx="285">
                  <c:v>986.71505529182718</c:v>
                </c:pt>
                <c:pt idx="286">
                  <c:v>979.81769706320529</c:v>
                </c:pt>
                <c:pt idx="287">
                  <c:v>972.85504022997827</c:v>
                </c:pt>
                <c:pt idx="288">
                  <c:v>965.82770711900434</c:v>
                </c:pt>
                <c:pt idx="289">
                  <c:v>958.73632096361735</c:v>
                </c:pt>
                <c:pt idx="290">
                  <c:v>951.58150574595743</c:v>
                </c:pt>
                <c:pt idx="291">
                  <c:v>944.36388604138847</c:v>
                </c:pt>
                <c:pt idx="292">
                  <c:v>937.08408686505754</c:v>
                </c:pt>
                <c:pt idx="293">
                  <c:v>929.7427335206479</c:v>
                </c:pt>
                <c:pt idx="294">
                  <c:v>922.34045145137338</c:v>
                </c:pt>
                <c:pt idx="295">
                  <c:v>914.87786609326122</c:v>
                </c:pt>
                <c:pt idx="296">
                  <c:v>907.35560273076499</c:v>
                </c:pt>
                <c:pt idx="297">
                  <c:v>899.77428635474814</c:v>
                </c:pt>
                <c:pt idx="298">
                  <c:v>892.13454152287466</c:v>
                </c:pt>
                <c:pt idx="299">
                  <c:v>884.43699222244197</c:v>
                </c:pt>
                <c:pt idx="300">
                  <c:v>876.68226173568655</c:v>
                </c:pt>
                <c:pt idx="301">
                  <c:v>868.87097250759155</c:v>
                </c:pt>
                <c:pt idx="302">
                  <c:v>861.00374601622309</c:v>
                </c:pt>
                <c:pt idx="303">
                  <c:v>853.08120264561728</c:v>
                </c:pt>
                <c:pt idx="304">
                  <c:v>845.10396156124045</c:v>
                </c:pt>
                <c:pt idx="305">
                  <c:v>837.07264058804014</c:v>
                </c:pt>
                <c:pt idx="306">
                  <c:v>828.9878560911028</c:v>
                </c:pt>
                <c:pt idx="307">
                  <c:v>820.85022285893217</c:v>
                </c:pt>
                <c:pt idx="308">
                  <c:v>812.66035398935878</c:v>
                </c:pt>
                <c:pt idx="309">
                  <c:v>804.41886077809068</c:v>
                </c:pt>
                <c:pt idx="310">
                  <c:v>796.12635260991055</c:v>
                </c:pt>
                <c:pt idx="311">
                  <c:v>787.78343685252446</c:v>
                </c:pt>
                <c:pt idx="312">
                  <c:v>779.39071875306479</c:v>
                </c:pt>
                <c:pt idx="313">
                  <c:v>770.94880133724666</c:v>
                </c:pt>
                <c:pt idx="314">
                  <c:v>762.45828531117672</c:v>
                </c:pt>
                <c:pt idx="315">
                  <c:v>753.91976896581082</c:v>
                </c:pt>
                <c:pt idx="316">
                  <c:v>745.33384808405401</c:v>
                </c:pt>
                <c:pt idx="317">
                  <c:v>736.70111585049585</c:v>
                </c:pt>
                <c:pt idx="318">
                  <c:v>728.02216276377249</c:v>
                </c:pt>
                <c:pt idx="319">
                  <c:v>719.29757655154287</c:v>
                </c:pt>
                <c:pt idx="320">
                  <c:v>710.52794208806836</c:v>
                </c:pt>
                <c:pt idx="321">
                  <c:v>701.71384131438015</c:v>
                </c:pt>
                <c:pt idx="322">
                  <c:v>692.85585316101935</c:v>
                </c:pt>
                <c:pt idx="323">
                  <c:v>683.95455347333257</c:v>
                </c:pt>
                <c:pt idx="324">
                  <c:v>675.0105149393039</c:v>
                </c:pt>
                <c:pt idx="325">
                  <c:v>666.02430701990409</c:v>
                </c:pt>
                <c:pt idx="326">
                  <c:v>656.99649588193495</c:v>
                </c:pt>
                <c:pt idx="327">
                  <c:v>647.92764433334685</c:v>
                </c:pt>
                <c:pt idx="328">
                  <c:v>638.81831176100548</c:v>
                </c:pt>
                <c:pt idx="329">
                  <c:v>629.66905407088325</c:v>
                </c:pt>
                <c:pt idx="330">
                  <c:v>620.48042363064985</c:v>
                </c:pt>
                <c:pt idx="331">
                  <c:v>611.25296921463382</c:v>
                </c:pt>
                <c:pt idx="332">
                  <c:v>601.98723595112904</c:v>
                </c:pt>
                <c:pt idx="333">
                  <c:v>592.68376527201644</c:v>
                </c:pt>
                <c:pt idx="334">
                  <c:v>583.34309486467157</c:v>
                </c:pt>
                <c:pt idx="335">
                  <c:v>573.96575862612804</c:v>
                </c:pt>
                <c:pt idx="336">
                  <c:v>564.55228661946524</c:v>
                </c:pt>
                <c:pt idx="337">
                  <c:v>555.1032050323895</c:v>
                </c:pt>
                <c:pt idx="338">
                  <c:v>545.61903613797551</c:v>
                </c:pt>
                <c:pt idx="339">
                  <c:v>536.10029825753566</c:v>
                </c:pt>
                <c:pt idx="340">
                  <c:v>526.54750572558328</c:v>
                </c:pt>
                <c:pt idx="341">
                  <c:v>516.96116885685694</c:v>
                </c:pt>
                <c:pt idx="342">
                  <c:v>507.34179391536998</c:v>
                </c:pt>
                <c:pt idx="343">
                  <c:v>497.68988308545158</c:v>
                </c:pt>
                <c:pt idx="344">
                  <c:v>488.00593444474396</c:v>
                </c:pt>
                <c:pt idx="345">
                  <c:v>478.29044193912023</c:v>
                </c:pt>
                <c:pt idx="346">
                  <c:v>468.54389535948712</c:v>
                </c:pt>
                <c:pt idx="347">
                  <c:v>458.76678032043685</c:v>
                </c:pt>
                <c:pt idx="348">
                  <c:v>448.95957824071201</c:v>
                </c:pt>
                <c:pt idx="349">
                  <c:v>439.12276632544695</c:v>
                </c:pt>
                <c:pt idx="350">
                  <c:v>429.25681755014978</c:v>
                </c:pt>
                <c:pt idx="351">
                  <c:v>419.36220064638786</c:v>
                </c:pt>
                <c:pt idx="352">
                  <c:v>409.43938008914108</c:v>
                </c:pt>
                <c:pt idx="353">
                  <c:v>399.48881608578557</c:v>
                </c:pt>
                <c:pt idx="354">
                  <c:v>389.51096456667199</c:v>
                </c:pt>
                <c:pt idx="355">
                  <c:v>379.50627717726161</c:v>
                </c:pt>
                <c:pt idx="356">
                  <c:v>369.47520127178404</c:v>
                </c:pt>
                <c:pt idx="357">
                  <c:v>359.41817990838001</c:v>
                </c:pt>
                <c:pt idx="358">
                  <c:v>349.33565184569341</c:v>
                </c:pt>
                <c:pt idx="359">
                  <c:v>339.22805154087638</c:v>
                </c:pt>
                <c:pt idx="360">
                  <c:v>329.09580914897185</c:v>
                </c:pt>
                <c:pt idx="361">
                  <c:v>318.93935052363753</c:v>
                </c:pt>
                <c:pt idx="362">
                  <c:v>308.75909721917668</c:v>
                </c:pt>
                <c:pt idx="363">
                  <c:v>298.55546649383984</c:v>
                </c:pt>
                <c:pt idx="364">
                  <c:v>288.32887131436314</c:v>
                </c:pt>
                <c:pt idx="365">
                  <c:v>278.07972036170821</c:v>
                </c:pt>
                <c:pt idx="366">
                  <c:v>267.80841803797023</c:v>
                </c:pt>
                <c:pt idx="367">
                  <c:v>257.51536447441896</c:v>
                </c:pt>
                <c:pt idx="368">
                  <c:v>247.20095554064045</c:v>
                </c:pt>
                <c:pt idx="369">
                  <c:v>236.86558285474538</c:v>
                </c:pt>
                <c:pt idx="370">
                  <c:v>226.50963379461135</c:v>
                </c:pt>
                <c:pt idx="371">
                  <c:v>216.13349151012676</c:v>
                </c:pt>
                <c:pt idx="372">
                  <c:v>205.73753493640416</c:v>
                </c:pt>
                <c:pt idx="373">
                  <c:v>195.32213880793125</c:v>
                </c:pt>
                <c:pt idx="374">
                  <c:v>184.88767367362851</c:v>
                </c:pt>
                <c:pt idx="375">
                  <c:v>174.43450591278236</c:v>
                </c:pt>
                <c:pt idx="376">
                  <c:v>163.96299775182365</c:v>
                </c:pt>
                <c:pt idx="377">
                  <c:v>153.4735072819214</c:v>
                </c:pt>
                <c:pt idx="378">
                  <c:v>142.96638847736241</c:v>
                </c:pt>
                <c:pt idx="379">
                  <c:v>132.44199121468756</c:v>
                </c:pt>
                <c:pt idx="380">
                  <c:v>121.90066129255629</c:v>
                </c:pt>
                <c:pt idx="381">
                  <c:v>111.34274045231113</c:v>
                </c:pt>
                <c:pt idx="382">
                  <c:v>100.76856639921469</c:v>
                </c:pt>
                <c:pt idx="383">
                  <c:v>90.178472824331863</c:v>
                </c:pt>
                <c:pt idx="384">
                  <c:v>79.572789427030656</c:v>
                </c:pt>
                <c:pt idx="385">
                  <c:v>68.951841938075347</c:v>
                </c:pt>
                <c:pt idx="386">
                  <c:v>58.315952143286395</c:v>
                </c:pt>
                <c:pt idx="387">
                  <c:v>47.665437907741776</c:v>
                </c:pt>
                <c:pt idx="388">
                  <c:v>37.000613200495081</c:v>
                </c:pt>
                <c:pt idx="389">
                  <c:v>26.321788119786113</c:v>
                </c:pt>
                <c:pt idx="390">
                  <c:v>15.629268918720232</c:v>
                </c:pt>
                <c:pt idx="391">
                  <c:v>4.9233580313932226</c:v>
                </c:pt>
                <c:pt idx="392">
                  <c:v>-5.7956459005611052</c:v>
                </c:pt>
                <c:pt idx="393">
                  <c:v>-5.8063713831531842</c:v>
                </c:pt>
                <c:pt idx="394">
                  <c:v>-5.8170968783967876</c:v>
                </c:pt>
                <c:pt idx="395">
                  <c:v>-5.8278223862916265</c:v>
                </c:pt>
                <c:pt idx="396">
                  <c:v>-5.8385479068374115</c:v>
                </c:pt>
                <c:pt idx="397">
                  <c:v>-5.849273440033854</c:v>
                </c:pt>
                <c:pt idx="398">
                  <c:v>-5.8599989858806651</c:v>
                </c:pt>
                <c:pt idx="399">
                  <c:v>-5.8707245443775564</c:v>
                </c:pt>
                <c:pt idx="400">
                  <c:v>-5.8814501155242391</c:v>
                </c:pt>
                <c:pt idx="401">
                  <c:v>-5.8921756993204237</c:v>
                </c:pt>
                <c:pt idx="402">
                  <c:v>-5.9029012957658216</c:v>
                </c:pt>
                <c:pt idx="403">
                  <c:v>-5.9136269048601449</c:v>
                </c:pt>
                <c:pt idx="404">
                  <c:v>-5.9243525266031041</c:v>
                </c:pt>
                <c:pt idx="405">
                  <c:v>-5.9350781609944097</c:v>
                </c:pt>
                <c:pt idx="406">
                  <c:v>-5.9458038080337738</c:v>
                </c:pt>
                <c:pt idx="407">
                  <c:v>-5.956529467720908</c:v>
                </c:pt>
                <c:pt idx="408">
                  <c:v>-5.9672551400555225</c:v>
                </c:pt>
                <c:pt idx="409">
                  <c:v>-5.9779808250373296</c:v>
                </c:pt>
                <c:pt idx="410">
                  <c:v>-5.9887065226660399</c:v>
                </c:pt>
                <c:pt idx="411">
                  <c:v>-5.9994322329413645</c:v>
                </c:pt>
                <c:pt idx="412">
                  <c:v>-6.0101579558630149</c:v>
                </c:pt>
                <c:pt idx="413">
                  <c:v>-6.0208836914307025</c:v>
                </c:pt>
                <c:pt idx="414">
                  <c:v>-6.0316094396441375</c:v>
                </c:pt>
                <c:pt idx="415">
                  <c:v>-6.0423352005030324</c:v>
                </c:pt>
                <c:pt idx="416">
                  <c:v>-6.0530609740070975</c:v>
                </c:pt>
                <c:pt idx="417">
                  <c:v>-6.0637867601560451</c:v>
                </c:pt>
                <c:pt idx="418">
                  <c:v>-6.0745125589495856</c:v>
                </c:pt>
                <c:pt idx="419">
                  <c:v>-6.0852383703874304</c:v>
                </c:pt>
                <c:pt idx="420">
                  <c:v>-6.0959641944692917</c:v>
                </c:pt>
                <c:pt idx="421">
                  <c:v>-6.10669003119488</c:v>
                </c:pt>
                <c:pt idx="422">
                  <c:v>-6.1174158805639065</c:v>
                </c:pt>
                <c:pt idx="423">
                  <c:v>-6.1281417425760827</c:v>
                </c:pt>
                <c:pt idx="424">
                  <c:v>-6.138867617231119</c:v>
                </c:pt>
                <c:pt idx="425">
                  <c:v>-6.1495935045287275</c:v>
                </c:pt>
                <c:pt idx="426">
                  <c:v>-6.1603194044686198</c:v>
                </c:pt>
                <c:pt idx="427">
                  <c:v>-6.1710453170505071</c:v>
                </c:pt>
                <c:pt idx="428">
                  <c:v>-6.1817712422740998</c:v>
                </c:pt>
                <c:pt idx="429">
                  <c:v>-6.1924971801391102</c:v>
                </c:pt>
                <c:pt idx="430">
                  <c:v>-6.2032231306452488</c:v>
                </c:pt>
                <c:pt idx="431">
                  <c:v>-6.2139490937922277</c:v>
                </c:pt>
                <c:pt idx="432">
                  <c:v>-6.2246750695797575</c:v>
                </c:pt>
                <c:pt idx="433">
                  <c:v>-6.2354010580075503</c:v>
                </c:pt>
                <c:pt idx="434">
                  <c:v>-6.2461270590753166</c:v>
                </c:pt>
                <c:pt idx="435">
                  <c:v>-6.2568530727827687</c:v>
                </c:pt>
                <c:pt idx="436">
                  <c:v>-6.267579099129617</c:v>
                </c:pt>
                <c:pt idx="437">
                  <c:v>-6.2783051381155728</c:v>
                </c:pt>
                <c:pt idx="438">
                  <c:v>-6.2890311897403484</c:v>
                </c:pt>
                <c:pt idx="439">
                  <c:v>-6.2997572540036542</c:v>
                </c:pt>
                <c:pt idx="440">
                  <c:v>-6.3104833309052015</c:v>
                </c:pt>
                <c:pt idx="441">
                  <c:v>-6.3212094204447027</c:v>
                </c:pt>
                <c:pt idx="442">
                  <c:v>-6.3319355226218681</c:v>
                </c:pt>
                <c:pt idx="443">
                  <c:v>-6.3426616374364091</c:v>
                </c:pt>
                <c:pt idx="444">
                  <c:v>-6.3533877648880379</c:v>
                </c:pt>
                <c:pt idx="445">
                  <c:v>-6.364113904976465</c:v>
                </c:pt>
                <c:pt idx="446">
                  <c:v>-6.3748400577014017</c:v>
                </c:pt>
                <c:pt idx="447">
                  <c:v>-6.3855662230625603</c:v>
                </c:pt>
                <c:pt idx="448">
                  <c:v>-6.3962924010596511</c:v>
                </c:pt>
                <c:pt idx="449">
                  <c:v>-6.4070185916923865</c:v>
                </c:pt>
                <c:pt idx="450">
                  <c:v>-6.4177447949604769</c:v>
                </c:pt>
                <c:pt idx="451">
                  <c:v>-6.4284710108636345</c:v>
                </c:pt>
                <c:pt idx="452">
                  <c:v>-6.4391972394015697</c:v>
                </c:pt>
                <c:pt idx="453">
                  <c:v>-6.4499234805739949</c:v>
                </c:pt>
                <c:pt idx="454">
                  <c:v>-6.4606497343806213</c:v>
                </c:pt>
                <c:pt idx="455">
                  <c:v>-6.4713760008211603</c:v>
                </c:pt>
                <c:pt idx="456">
                  <c:v>-6.4821022798953223</c:v>
                </c:pt>
                <c:pt idx="457">
                  <c:v>-6.4928285716028196</c:v>
                </c:pt>
                <c:pt idx="458">
                  <c:v>-6.5035548759433635</c:v>
                </c:pt>
                <c:pt idx="459">
                  <c:v>-6.5142811929166653</c:v>
                </c:pt>
                <c:pt idx="460">
                  <c:v>-6.5250075225224364</c:v>
                </c:pt>
                <c:pt idx="461">
                  <c:v>-6.5357338647603891</c:v>
                </c:pt>
                <c:pt idx="462">
                  <c:v>-6.5464602196302337</c:v>
                </c:pt>
                <c:pt idx="463">
                  <c:v>-6.5571865871316817</c:v>
                </c:pt>
                <c:pt idx="464">
                  <c:v>-6.5679129672644452</c:v>
                </c:pt>
                <c:pt idx="465">
                  <c:v>-6.5786393600282347</c:v>
                </c:pt>
                <c:pt idx="466">
                  <c:v>-6.5893657654227624</c:v>
                </c:pt>
                <c:pt idx="467">
                  <c:v>-6.6000921834477397</c:v>
                </c:pt>
                <c:pt idx="468">
                  <c:v>-6.610818614102878</c:v>
                </c:pt>
                <c:pt idx="469">
                  <c:v>-6.6215450573878885</c:v>
                </c:pt>
                <c:pt idx="470">
                  <c:v>-6.6322715133024825</c:v>
                </c:pt>
                <c:pt idx="471">
                  <c:v>-6.6429979818463716</c:v>
                </c:pt>
                <c:pt idx="472">
                  <c:v>-6.6537244630192678</c:v>
                </c:pt>
                <c:pt idx="473">
                  <c:v>-6.6644509568208816</c:v>
                </c:pt>
                <c:pt idx="474">
                  <c:v>-6.6751774632509253</c:v>
                </c:pt>
                <c:pt idx="475">
                  <c:v>-6.6859039823091102</c:v>
                </c:pt>
                <c:pt idx="476">
                  <c:v>-6.6966305139951476</c:v>
                </c:pt>
                <c:pt idx="477">
                  <c:v>-6.707357058308749</c:v>
                </c:pt>
                <c:pt idx="478">
                  <c:v>-6.7180836152496255</c:v>
                </c:pt>
                <c:pt idx="479">
                  <c:v>-6.7288101848174895</c:v>
                </c:pt>
                <c:pt idx="480">
                  <c:v>-6.7395367670120514</c:v>
                </c:pt>
                <c:pt idx="481">
                  <c:v>-6.7502633618330234</c:v>
                </c:pt>
                <c:pt idx="482">
                  <c:v>-6.760989969280117</c:v>
                </c:pt>
                <c:pt idx="483">
                  <c:v>-6.7717165893530433</c:v>
                </c:pt>
                <c:pt idx="484">
                  <c:v>-6.7824432220515138</c:v>
                </c:pt>
                <c:pt idx="485">
                  <c:v>-6.7931698673752408</c:v>
                </c:pt>
                <c:pt idx="486">
                  <c:v>-6.8038965253239354</c:v>
                </c:pt>
                <c:pt idx="487">
                  <c:v>-6.8146231958973082</c:v>
                </c:pt>
                <c:pt idx="488">
                  <c:v>-6.8253498790950715</c:v>
                </c:pt>
                <c:pt idx="489">
                  <c:v>-6.8360765749169374</c:v>
                </c:pt>
                <c:pt idx="490">
                  <c:v>-6.8468032833626165</c:v>
                </c:pt>
                <c:pt idx="491">
                  <c:v>-6.8575300044318208</c:v>
                </c:pt>
                <c:pt idx="492">
                  <c:v>-6.8682567381242619</c:v>
                </c:pt>
                <c:pt idx="493">
                  <c:v>-6.8789834844396509</c:v>
                </c:pt>
                <c:pt idx="494">
                  <c:v>-6.8897102433776993</c:v>
                </c:pt>
                <c:pt idx="495">
                  <c:v>-6.9004370149381193</c:v>
                </c:pt>
                <c:pt idx="496">
                  <c:v>-6.9111637991206214</c:v>
                </c:pt>
                <c:pt idx="497">
                  <c:v>-6.9218905959249177</c:v>
                </c:pt>
                <c:pt idx="498">
                  <c:v>-6.9326174053507206</c:v>
                </c:pt>
                <c:pt idx="499">
                  <c:v>-6.9433442273977404</c:v>
                </c:pt>
                <c:pt idx="500">
                  <c:v>-6.9540710620656894</c:v>
                </c:pt>
                <c:pt idx="501">
                  <c:v>-6.9647979093542789</c:v>
                </c:pt>
                <c:pt idx="502">
                  <c:v>-6.9755247692632203</c:v>
                </c:pt>
                <c:pt idx="503">
                  <c:v>-6.9862516417922258</c:v>
                </c:pt>
                <c:pt idx="504">
                  <c:v>-6.9969785269410059</c:v>
                </c:pt>
                <c:pt idx="505">
                  <c:v>-7.0077054247092727</c:v>
                </c:pt>
                <c:pt idx="506">
                  <c:v>-7.0184323350967386</c:v>
                </c:pt>
                <c:pt idx="507">
                  <c:v>-7.0291592581031139</c:v>
                </c:pt>
                <c:pt idx="508">
                  <c:v>-7.039886193728111</c:v>
                </c:pt>
                <c:pt idx="509">
                  <c:v>-7.0506131419714411</c:v>
                </c:pt>
                <c:pt idx="510">
                  <c:v>-7.0613401028328155</c:v>
                </c:pt>
                <c:pt idx="511">
                  <c:v>-7.0720670763119466</c:v>
                </c:pt>
                <c:pt idx="512">
                  <c:v>-7.0827940624085457</c:v>
                </c:pt>
                <c:pt idx="513">
                  <c:v>-7.0935210611223241</c:v>
                </c:pt>
                <c:pt idx="514">
                  <c:v>-7.1042480724529939</c:v>
                </c:pt>
                <c:pt idx="515">
                  <c:v>-7.1149750964002667</c:v>
                </c:pt>
                <c:pt idx="516">
                  <c:v>-7.1257021329638537</c:v>
                </c:pt>
                <c:pt idx="517">
                  <c:v>-7.1364291821434671</c:v>
                </c:pt>
                <c:pt idx="518">
                  <c:v>-7.1471562439388174</c:v>
                </c:pt>
                <c:pt idx="519">
                  <c:v>-7.1578833183496178</c:v>
                </c:pt>
                <c:pt idx="520">
                  <c:v>-7.1686104053755786</c:v>
                </c:pt>
                <c:pt idx="521">
                  <c:v>-7.1793375050164121</c:v>
                </c:pt>
                <c:pt idx="522">
                  <c:v>-7.1900646172718297</c:v>
                </c:pt>
                <c:pt idx="523">
                  <c:v>-7.2007917421415435</c:v>
                </c:pt>
                <c:pt idx="524">
                  <c:v>-7.2115188796252641</c:v>
                </c:pt>
                <c:pt idx="525">
                  <c:v>-7.2222460297227045</c:v>
                </c:pt>
                <c:pt idx="526">
                  <c:v>-7.2329731924335752</c:v>
                </c:pt>
                <c:pt idx="527">
                  <c:v>-7.2437003677575884</c:v>
                </c:pt>
                <c:pt idx="528">
                  <c:v>-7.2544275556944555</c:v>
                </c:pt>
                <c:pt idx="529">
                  <c:v>-7.2651547562438887</c:v>
                </c:pt>
                <c:pt idx="530">
                  <c:v>-7.2758819694055994</c:v>
                </c:pt>
                <c:pt idx="531">
                  <c:v>-7.2866091951792988</c:v>
                </c:pt>
                <c:pt idx="532">
                  <c:v>-7.2973364335646993</c:v>
                </c:pt>
                <c:pt idx="533">
                  <c:v>-7.3080636845615121</c:v>
                </c:pt>
                <c:pt idx="534">
                  <c:v>-7.3187909481694495</c:v>
                </c:pt>
                <c:pt idx="535">
                  <c:v>-7.3295182243882229</c:v>
                </c:pt>
                <c:pt idx="536">
                  <c:v>-7.3402455132175435</c:v>
                </c:pt>
                <c:pt idx="537">
                  <c:v>-7.3509728146571236</c:v>
                </c:pt>
                <c:pt idx="538">
                  <c:v>-7.3617001287066746</c:v>
                </c:pt>
                <c:pt idx="539">
                  <c:v>-7.3724274553659077</c:v>
                </c:pt>
                <c:pt idx="540">
                  <c:v>-7.3831547946345353</c:v>
                </c:pt>
                <c:pt idx="541">
                  <c:v>-7.3938821465122695</c:v>
                </c:pt>
                <c:pt idx="542">
                  <c:v>-7.4046095109988208</c:v>
                </c:pt>
                <c:pt idx="543">
                  <c:v>-7.4153368880939015</c:v>
                </c:pt>
                <c:pt idx="544">
                  <c:v>-7.4260642777972237</c:v>
                </c:pt>
                <c:pt idx="545">
                  <c:v>-7.4367916801084988</c:v>
                </c:pt>
                <c:pt idx="546">
                  <c:v>-7.447519095027439</c:v>
                </c:pt>
                <c:pt idx="547">
                  <c:v>-7.4582465225537549</c:v>
                </c:pt>
                <c:pt idx="548">
                  <c:v>-7.4689739626871594</c:v>
                </c:pt>
                <c:pt idx="549">
                  <c:v>-7.479701415427364</c:v>
                </c:pt>
                <c:pt idx="550">
                  <c:v>-7.49042888077408</c:v>
                </c:pt>
                <c:pt idx="551">
                  <c:v>-7.5011563587270196</c:v>
                </c:pt>
                <c:pt idx="552">
                  <c:v>-7.5118838492858941</c:v>
                </c:pt>
                <c:pt idx="553">
                  <c:v>-7.522611352450415</c:v>
                </c:pt>
                <c:pt idx="554">
                  <c:v>-7.5333388682202944</c:v>
                </c:pt>
                <c:pt idx="555">
                  <c:v>-7.5440663965952446</c:v>
                </c:pt>
                <c:pt idx="556">
                  <c:v>-7.5547939375749769</c:v>
                </c:pt>
                <c:pt idx="557">
                  <c:v>-7.5655214911592035</c:v>
                </c:pt>
                <c:pt idx="558">
                  <c:v>-7.5762490573476358</c:v>
                </c:pt>
                <c:pt idx="559">
                  <c:v>-7.5869766361399851</c:v>
                </c:pt>
                <c:pt idx="560">
                  <c:v>-7.5977042275359636</c:v>
                </c:pt>
                <c:pt idx="561">
                  <c:v>-7.6084318315352837</c:v>
                </c:pt>
                <c:pt idx="562">
                  <c:v>-7.6191594481376557</c:v>
                </c:pt>
                <c:pt idx="563">
                  <c:v>-7.6298870773427927</c:v>
                </c:pt>
                <c:pt idx="564">
                  <c:v>-7.6406147191504061</c:v>
                </c:pt>
                <c:pt idx="565">
                  <c:v>-7.6513423735602082</c:v>
                </c:pt>
                <c:pt idx="566">
                  <c:v>-7.6620700405719102</c:v>
                </c:pt>
                <c:pt idx="567">
                  <c:v>-7.6727977201852235</c:v>
                </c:pt>
                <c:pt idx="568">
                  <c:v>-7.6835254123998604</c:v>
                </c:pt>
                <c:pt idx="569">
                  <c:v>-7.6942531172155331</c:v>
                </c:pt>
                <c:pt idx="570">
                  <c:v>-7.7049808346319528</c:v>
                </c:pt>
                <c:pt idx="571">
                  <c:v>-7.7157085646488319</c:v>
                </c:pt>
                <c:pt idx="572">
                  <c:v>-7.7264363072658817</c:v>
                </c:pt>
                <c:pt idx="573">
                  <c:v>-7.7371640624828144</c:v>
                </c:pt>
                <c:pt idx="574">
                  <c:v>-7.7478918302993414</c:v>
                </c:pt>
                <c:pt idx="575">
                  <c:v>-7.7586196107151748</c:v>
                </c:pt>
                <c:pt idx="576">
                  <c:v>-7.7693474037300261</c:v>
                </c:pt>
                <c:pt idx="577">
                  <c:v>-7.7800752093436074</c:v>
                </c:pt>
                <c:pt idx="578">
                  <c:v>-7.790803027555631</c:v>
                </c:pt>
                <c:pt idx="579">
                  <c:v>-7.8015308583658083</c:v>
                </c:pt>
                <c:pt idx="580">
                  <c:v>-7.8122587017738514</c:v>
                </c:pt>
                <c:pt idx="581">
                  <c:v>-7.8229865577794717</c:v>
                </c:pt>
                <c:pt idx="582">
                  <c:v>-7.8337144263823815</c:v>
                </c:pt>
                <c:pt idx="583">
                  <c:v>-7.844442307582292</c:v>
                </c:pt>
                <c:pt idx="584">
                  <c:v>-7.8551702013789155</c:v>
                </c:pt>
                <c:pt idx="585">
                  <c:v>-7.8658981077719643</c:v>
                </c:pt>
                <c:pt idx="586">
                  <c:v>-7.8766260267611496</c:v>
                </c:pt>
                <c:pt idx="587">
                  <c:v>-7.8873539583461838</c:v>
                </c:pt>
                <c:pt idx="588">
                  <c:v>-7.898081902526779</c:v>
                </c:pt>
                <c:pt idx="589">
                  <c:v>-7.9088098593026466</c:v>
                </c:pt>
                <c:pt idx="590">
                  <c:v>-7.9195378286734979</c:v>
                </c:pt>
                <c:pt idx="591">
                  <c:v>-7.930265810639046</c:v>
                </c:pt>
                <c:pt idx="592">
                  <c:v>-7.9409938051990023</c:v>
                </c:pt>
                <c:pt idx="593">
                  <c:v>-7.9517218123530782</c:v>
                </c:pt>
                <c:pt idx="594">
                  <c:v>-7.9624498321009858</c:v>
                </c:pt>
                <c:pt idx="595">
                  <c:v>-7.9731778644424374</c:v>
                </c:pt>
                <c:pt idx="596">
                  <c:v>-7.9839059093771452</c:v>
                </c:pt>
                <c:pt idx="597">
                  <c:v>-7.9946339669048205</c:v>
                </c:pt>
                <c:pt idx="598">
                  <c:v>-8.0053620370251757</c:v>
                </c:pt>
                <c:pt idx="599">
                  <c:v>-8.0160901197379228</c:v>
                </c:pt>
                <c:pt idx="600">
                  <c:v>-8.0268182150427734</c:v>
                </c:pt>
                <c:pt idx="601">
                  <c:v>-8.0375463229394377</c:v>
                </c:pt>
                <c:pt idx="602">
                  <c:v>-8.0482744434276299</c:v>
                </c:pt>
                <c:pt idx="603">
                  <c:v>-8.0590025765070621</c:v>
                </c:pt>
                <c:pt idx="604">
                  <c:v>-8.0697307221774448</c:v>
                </c:pt>
                <c:pt idx="605">
                  <c:v>-8.0804588804384903</c:v>
                </c:pt>
                <c:pt idx="606">
                  <c:v>-8.0911870512899107</c:v>
                </c:pt>
                <c:pt idx="607">
                  <c:v>-8.1019152347314183</c:v>
                </c:pt>
                <c:pt idx="608">
                  <c:v>-8.1126434307627253</c:v>
                </c:pt>
                <c:pt idx="609">
                  <c:v>-8.123371639383544</c:v>
                </c:pt>
                <c:pt idx="610">
                  <c:v>-8.1340998605935848</c:v>
                </c:pt>
                <c:pt idx="611">
                  <c:v>-8.1448280943925599</c:v>
                </c:pt>
                <c:pt idx="612">
                  <c:v>-8.1555563407801817</c:v>
                </c:pt>
                <c:pt idx="613">
                  <c:v>-8.1662845997561622</c:v>
                </c:pt>
                <c:pt idx="614">
                  <c:v>-8.1770128713202137</c:v>
                </c:pt>
                <c:pt idx="615">
                  <c:v>-8.1877411554720485</c:v>
                </c:pt>
                <c:pt idx="616">
                  <c:v>-8.1984694522113788</c:v>
                </c:pt>
                <c:pt idx="617">
                  <c:v>-8.209197761537915</c:v>
                </c:pt>
                <c:pt idx="618">
                  <c:v>-8.2199260834513694</c:v>
                </c:pt>
                <c:pt idx="619">
                  <c:v>-8.230654417951456</c:v>
                </c:pt>
                <c:pt idx="620">
                  <c:v>-8.2413827650378852</c:v>
                </c:pt>
                <c:pt idx="621">
                  <c:v>-8.2521111247103693</c:v>
                </c:pt>
                <c:pt idx="622">
                  <c:v>-8.2628394969686187</c:v>
                </c:pt>
                <c:pt idx="623">
                  <c:v>-8.2735678818123475</c:v>
                </c:pt>
                <c:pt idx="624">
                  <c:v>-8.2842962792412678</c:v>
                </c:pt>
                <c:pt idx="625">
                  <c:v>-8.2950246892550901</c:v>
                </c:pt>
                <c:pt idx="626">
                  <c:v>-8.3057531118535266</c:v>
                </c:pt>
                <c:pt idx="627">
                  <c:v>-8.3164815470362914</c:v>
                </c:pt>
                <c:pt idx="628">
                  <c:v>-8.3272099948030949</c:v>
                </c:pt>
                <c:pt idx="629">
                  <c:v>-8.3379384551536493</c:v>
                </c:pt>
                <c:pt idx="630">
                  <c:v>-8.3486669280876669</c:v>
                </c:pt>
                <c:pt idx="631">
                  <c:v>-8.359395413604858</c:v>
                </c:pt>
                <c:pt idx="632">
                  <c:v>-8.3701239117049369</c:v>
                </c:pt>
                <c:pt idx="633">
                  <c:v>-8.3808524223876155</c:v>
                </c:pt>
                <c:pt idx="634">
                  <c:v>-8.3915809456526045</c:v>
                </c:pt>
                <c:pt idx="635">
                  <c:v>-8.402309481499616</c:v>
                </c:pt>
                <c:pt idx="636">
                  <c:v>-8.413038029928364</c:v>
                </c:pt>
                <c:pt idx="637">
                  <c:v>-8.4237665909385591</c:v>
                </c:pt>
                <c:pt idx="638">
                  <c:v>-8.4344951645299133</c:v>
                </c:pt>
                <c:pt idx="639">
                  <c:v>-8.445223750702139</c:v>
                </c:pt>
                <c:pt idx="640">
                  <c:v>-8.4559523494549484</c:v>
                </c:pt>
                <c:pt idx="641">
                  <c:v>-8.4666809607880538</c:v>
                </c:pt>
                <c:pt idx="642">
                  <c:v>-8.4774095847011655</c:v>
                </c:pt>
                <c:pt idx="643">
                  <c:v>-8.4881382211939975</c:v>
                </c:pt>
                <c:pt idx="644">
                  <c:v>-8.4988668702662604</c:v>
                </c:pt>
                <c:pt idx="645">
                  <c:v>-8.5095955319176682</c:v>
                </c:pt>
                <c:pt idx="646">
                  <c:v>-8.5203242061479312</c:v>
                </c:pt>
                <c:pt idx="647">
                  <c:v>-8.5310528929567635</c:v>
                </c:pt>
                <c:pt idx="648">
                  <c:v>-8.5417815923438756</c:v>
                </c:pt>
                <c:pt idx="649">
                  <c:v>-8.5525103043089796</c:v>
                </c:pt>
                <c:pt idx="650">
                  <c:v>-8.5632390288517879</c:v>
                </c:pt>
                <c:pt idx="651">
                  <c:v>-8.5739677659720126</c:v>
                </c:pt>
                <c:pt idx="652">
                  <c:v>-8.584696515669366</c:v>
                </c:pt>
                <c:pt idx="653">
                  <c:v>-8.5954252779435603</c:v>
                </c:pt>
                <c:pt idx="654">
                  <c:v>-8.6061540527943077</c:v>
                </c:pt>
                <c:pt idx="655">
                  <c:v>-8.6168828402213204</c:v>
                </c:pt>
                <c:pt idx="656">
                  <c:v>-8.6276116402243108</c:v>
                </c:pt>
                <c:pt idx="657">
                  <c:v>-8.6383404528029892</c:v>
                </c:pt>
                <c:pt idx="658">
                  <c:v>-8.6490692779570697</c:v>
                </c:pt>
                <c:pt idx="659">
                  <c:v>-8.6597981156862645</c:v>
                </c:pt>
                <c:pt idx="660">
                  <c:v>-8.6705269659902839</c:v>
                </c:pt>
                <c:pt idx="661">
                  <c:v>-8.6812558288688422</c:v>
                </c:pt>
                <c:pt idx="662">
                  <c:v>-8.6919847043216496</c:v>
                </c:pt>
                <c:pt idx="663">
                  <c:v>-8.7027135923484202</c:v>
                </c:pt>
                <c:pt idx="664">
                  <c:v>-8.7134424929488645</c:v>
                </c:pt>
                <c:pt idx="665">
                  <c:v>-8.7241714061226947</c:v>
                </c:pt>
                <c:pt idx="666">
                  <c:v>-8.7349003318696248</c:v>
                </c:pt>
                <c:pt idx="667">
                  <c:v>-8.7456292701893652</c:v>
                </c:pt>
                <c:pt idx="668">
                  <c:v>-8.7563582210816282</c:v>
                </c:pt>
                <c:pt idx="669">
                  <c:v>-8.767087184546126</c:v>
                </c:pt>
                <c:pt idx="670">
                  <c:v>-8.7778161605825726</c:v>
                </c:pt>
                <c:pt idx="671">
                  <c:v>-8.7885451491906785</c:v>
                </c:pt>
                <c:pt idx="672">
                  <c:v>-8.7992741503701559</c:v>
                </c:pt>
                <c:pt idx="673">
                  <c:v>-8.810003164120717</c:v>
                </c:pt>
                <c:pt idx="674">
                  <c:v>-8.8207321904420741</c:v>
                </c:pt>
                <c:pt idx="675">
                  <c:v>-8.8314612293339394</c:v>
                </c:pt>
                <c:pt idx="676">
                  <c:v>-8.8421902807960251</c:v>
                </c:pt>
                <c:pt idx="677">
                  <c:v>-8.8529193448280434</c:v>
                </c:pt>
                <c:pt idx="678">
                  <c:v>-8.8636484214297067</c:v>
                </c:pt>
                <c:pt idx="679">
                  <c:v>-8.8743775106007288</c:v>
                </c:pt>
                <c:pt idx="680">
                  <c:v>-8.8851066123408202</c:v>
                </c:pt>
                <c:pt idx="681">
                  <c:v>-8.8958357266496932</c:v>
                </c:pt>
                <c:pt idx="682">
                  <c:v>-8.9065648535270601</c:v>
                </c:pt>
                <c:pt idx="683">
                  <c:v>-8.9172939929726329</c:v>
                </c:pt>
                <c:pt idx="684">
                  <c:v>-8.928023144986124</c:v>
                </c:pt>
                <c:pt idx="685">
                  <c:v>-8.9387523095672456</c:v>
                </c:pt>
                <c:pt idx="686">
                  <c:v>-8.94948148671571</c:v>
                </c:pt>
                <c:pt idx="687">
                  <c:v>-8.9602106764312293</c:v>
                </c:pt>
                <c:pt idx="688">
                  <c:v>-8.9709398787135157</c:v>
                </c:pt>
                <c:pt idx="689">
                  <c:v>-8.9816690935622816</c:v>
                </c:pt>
                <c:pt idx="690">
                  <c:v>-8.9923983209772391</c:v>
                </c:pt>
                <c:pt idx="691">
                  <c:v>-9.0031275609581005</c:v>
                </c:pt>
                <c:pt idx="692">
                  <c:v>-9.013856813504578</c:v>
                </c:pt>
                <c:pt idx="693">
                  <c:v>-9.0245860786163856</c:v>
                </c:pt>
                <c:pt idx="694">
                  <c:v>-9.0353153562932338</c:v>
                </c:pt>
                <c:pt idx="695">
                  <c:v>-9.0460446465348348</c:v>
                </c:pt>
                <c:pt idx="696">
                  <c:v>-9.0567739493409007</c:v>
                </c:pt>
                <c:pt idx="697">
                  <c:v>-9.067503264711144</c:v>
                </c:pt>
                <c:pt idx="698">
                  <c:v>-9.0782325926452785</c:v>
                </c:pt>
                <c:pt idx="699">
                  <c:v>-9.0889619331430147</c:v>
                </c:pt>
                <c:pt idx="700">
                  <c:v>-9.0996912862040649</c:v>
                </c:pt>
                <c:pt idx="701">
                  <c:v>-9.110420651828143</c:v>
                </c:pt>
                <c:pt idx="702">
                  <c:v>-9.1211500300149595</c:v>
                </c:pt>
                <c:pt idx="703">
                  <c:v>-9.1318794207642284</c:v>
                </c:pt>
                <c:pt idx="704">
                  <c:v>-9.1426088240756602</c:v>
                </c:pt>
                <c:pt idx="705">
                  <c:v>-9.1533382399489689</c:v>
                </c:pt>
                <c:pt idx="706">
                  <c:v>-9.1640676683838649</c:v>
                </c:pt>
                <c:pt idx="707">
                  <c:v>-9.1747971093800622</c:v>
                </c:pt>
                <c:pt idx="708">
                  <c:v>-9.1855265629372731</c:v>
                </c:pt>
                <c:pt idx="709">
                  <c:v>-9.196256029055208</c:v>
                </c:pt>
                <c:pt idx="710">
                  <c:v>-9.2069855077335809</c:v>
                </c:pt>
                <c:pt idx="711">
                  <c:v>-9.2177149989721041</c:v>
                </c:pt>
                <c:pt idx="712">
                  <c:v>-9.2284445027704898</c:v>
                </c:pt>
                <c:pt idx="713">
                  <c:v>-9.2391740191284502</c:v>
                </c:pt>
                <c:pt idx="714">
                  <c:v>-9.2499035480456975</c:v>
                </c:pt>
                <c:pt idx="715">
                  <c:v>-9.260633089521944</c:v>
                </c:pt>
                <c:pt idx="716">
                  <c:v>-9.2713626435569036</c:v>
                </c:pt>
                <c:pt idx="717">
                  <c:v>-9.282092210150287</c:v>
                </c:pt>
                <c:pt idx="718">
                  <c:v>-9.2928217893018061</c:v>
                </c:pt>
                <c:pt idx="719">
                  <c:v>-9.3035513810111752</c:v>
                </c:pt>
                <c:pt idx="720">
                  <c:v>-9.3142809852781046</c:v>
                </c:pt>
                <c:pt idx="721">
                  <c:v>-9.3250106021023083</c:v>
                </c:pt>
                <c:pt idx="722">
                  <c:v>-9.3357402314834967</c:v>
                </c:pt>
                <c:pt idx="723">
                  <c:v>-9.346469873421384</c:v>
                </c:pt>
                <c:pt idx="724">
                  <c:v>-9.3571995279156823</c:v>
                </c:pt>
                <c:pt idx="725">
                  <c:v>-9.3679291949661039</c:v>
                </c:pt>
                <c:pt idx="726">
                  <c:v>-9.3786588745723609</c:v>
                </c:pt>
                <c:pt idx="727">
                  <c:v>-9.3893885667341657</c:v>
                </c:pt>
                <c:pt idx="728">
                  <c:v>-9.4001182714512304</c:v>
                </c:pt>
                <c:pt idx="729">
                  <c:v>-9.4108479887232672</c:v>
                </c:pt>
                <c:pt idx="730">
                  <c:v>-9.4215777185499903</c:v>
                </c:pt>
                <c:pt idx="731">
                  <c:v>-9.4323074609311099</c:v>
                </c:pt>
                <c:pt idx="732">
                  <c:v>-9.4430372158663403</c:v>
                </c:pt>
                <c:pt idx="733">
                  <c:v>-9.4537669833553917</c:v>
                </c:pt>
                <c:pt idx="734">
                  <c:v>-9.4644967633979782</c:v>
                </c:pt>
                <c:pt idx="735">
                  <c:v>-9.475226555993812</c:v>
                </c:pt>
                <c:pt idx="736">
                  <c:v>-9.4859563611426054</c:v>
                </c:pt>
                <c:pt idx="737">
                  <c:v>-9.4966861788440706</c:v>
                </c:pt>
                <c:pt idx="738">
                  <c:v>-9.5074160090979198</c:v>
                </c:pt>
                <c:pt idx="739">
                  <c:v>-9.5181458519038671</c:v>
                </c:pt>
                <c:pt idx="740">
                  <c:v>-9.5288757072616228</c:v>
                </c:pt>
                <c:pt idx="741">
                  <c:v>-9.539605575170901</c:v>
                </c:pt>
                <c:pt idx="742">
                  <c:v>-9.5503354556314122</c:v>
                </c:pt>
                <c:pt idx="743">
                  <c:v>-9.5610653486428703</c:v>
                </c:pt>
                <c:pt idx="744">
                  <c:v>-9.5717952542049876</c:v>
                </c:pt>
                <c:pt idx="745">
                  <c:v>-9.5825251723174762</c:v>
                </c:pt>
                <c:pt idx="746">
                  <c:v>-9.5932551029800486</c:v>
                </c:pt>
                <c:pt idx="747">
                  <c:v>-9.6039850461924186</c:v>
                </c:pt>
                <c:pt idx="748">
                  <c:v>-9.6147150019542966</c:v>
                </c:pt>
                <c:pt idx="749">
                  <c:v>-9.6254449702653968</c:v>
                </c:pt>
                <c:pt idx="750">
                  <c:v>-9.6361749511254313</c:v>
                </c:pt>
                <c:pt idx="751">
                  <c:v>-9.6469049445341106</c:v>
                </c:pt>
                <c:pt idx="752">
                  <c:v>-9.6576349504911487</c:v>
                </c:pt>
                <c:pt idx="753">
                  <c:v>-9.6683649689962596</c:v>
                </c:pt>
                <c:pt idx="754">
                  <c:v>-9.6790950000491538</c:v>
                </c:pt>
                <c:pt idx="755">
                  <c:v>-9.6898250436495434</c:v>
                </c:pt>
                <c:pt idx="756">
                  <c:v>-9.7005550997971426</c:v>
                </c:pt>
                <c:pt idx="757">
                  <c:v>-9.7112851684916635</c:v>
                </c:pt>
                <c:pt idx="758">
                  <c:v>-9.7220152497328183</c:v>
                </c:pt>
                <c:pt idx="759">
                  <c:v>-9.7327453435203193</c:v>
                </c:pt>
                <c:pt idx="760">
                  <c:v>-9.7434754498538787</c:v>
                </c:pt>
                <c:pt idx="761">
                  <c:v>-9.7542055687332088</c:v>
                </c:pt>
                <c:pt idx="762">
                  <c:v>-9.7649357001580235</c:v>
                </c:pt>
                <c:pt idx="763">
                  <c:v>-9.7756658441280351</c:v>
                </c:pt>
                <c:pt idx="764">
                  <c:v>-9.7863960006429558</c:v>
                </c:pt>
                <c:pt idx="765">
                  <c:v>-9.7971261697024978</c:v>
                </c:pt>
                <c:pt idx="766">
                  <c:v>-9.8078563513063735</c:v>
                </c:pt>
                <c:pt idx="767">
                  <c:v>-9.8185865454542949</c:v>
                </c:pt>
                <c:pt idx="768">
                  <c:v>-9.8293167521459761</c:v>
                </c:pt>
                <c:pt idx="769">
                  <c:v>-9.8400469713811294</c:v>
                </c:pt>
                <c:pt idx="770">
                  <c:v>-9.8507772031594669</c:v>
                </c:pt>
                <c:pt idx="771">
                  <c:v>-9.861507447480701</c:v>
                </c:pt>
                <c:pt idx="772">
                  <c:v>-9.8722377043445437</c:v>
                </c:pt>
                <c:pt idx="773">
                  <c:v>-9.8829679737507092</c:v>
                </c:pt>
                <c:pt idx="774">
                  <c:v>-9.8936982556989079</c:v>
                </c:pt>
                <c:pt idx="775">
                  <c:v>-9.9044285501888538</c:v>
                </c:pt>
                <c:pt idx="776">
                  <c:v>-9.9151588572202591</c:v>
                </c:pt>
                <c:pt idx="777">
                  <c:v>-9.9258891767928361</c:v>
                </c:pt>
                <c:pt idx="778">
                  <c:v>-9.9366195089062987</c:v>
                </c:pt>
                <c:pt idx="779">
                  <c:v>-9.9473498535603593</c:v>
                </c:pt>
                <c:pt idx="780">
                  <c:v>-9.9580802107547282</c:v>
                </c:pt>
                <c:pt idx="781">
                  <c:v>-9.9688105804891194</c:v>
                </c:pt>
                <c:pt idx="782">
                  <c:v>-9.979540962763247</c:v>
                </c:pt>
                <c:pt idx="783">
                  <c:v>-9.9902713575768214</c:v>
                </c:pt>
                <c:pt idx="784">
                  <c:v>-10.001001764929557</c:v>
                </c:pt>
                <c:pt idx="785">
                  <c:v>-10.011732184821165</c:v>
                </c:pt>
                <c:pt idx="786">
                  <c:v>-10.022462617251358</c:v>
                </c:pt>
                <c:pt idx="787">
                  <c:v>-10.03319306221985</c:v>
                </c:pt>
                <c:pt idx="788">
                  <c:v>-10.043923519726352</c:v>
                </c:pt>
                <c:pt idx="789">
                  <c:v>-10.054653989770577</c:v>
                </c:pt>
                <c:pt idx="790">
                  <c:v>-10.065384472352237</c:v>
                </c:pt>
                <c:pt idx="791">
                  <c:v>-10.076114967471046</c:v>
                </c:pt>
                <c:pt idx="792">
                  <c:v>-10.086845475126717</c:v>
                </c:pt>
                <c:pt idx="793">
                  <c:v>-10.097575995318962</c:v>
                </c:pt>
                <c:pt idx="794">
                  <c:v>-10.108306528047493</c:v>
                </c:pt>
                <c:pt idx="795">
                  <c:v>-10.119037073312022</c:v>
                </c:pt>
                <c:pt idx="796">
                  <c:v>-10.129767631112264</c:v>
                </c:pt>
                <c:pt idx="797">
                  <c:v>-10.140498201447929</c:v>
                </c:pt>
                <c:pt idx="798">
                  <c:v>-10.151228784318732</c:v>
                </c:pt>
                <c:pt idx="799">
                  <c:v>-10.161959379724385</c:v>
                </c:pt>
                <c:pt idx="800">
                  <c:v>-10.172689987664601</c:v>
                </c:pt>
                <c:pt idx="801">
                  <c:v>-10.183420608139091</c:v>
                </c:pt>
                <c:pt idx="802">
                  <c:v>-10.194151241147569</c:v>
                </c:pt>
                <c:pt idx="803">
                  <c:v>-10.204881886689748</c:v>
                </c:pt>
                <c:pt idx="804">
                  <c:v>-10.215612544765339</c:v>
                </c:pt>
                <c:pt idx="805">
                  <c:v>-10.226343215374056</c:v>
                </c:pt>
                <c:pt idx="806">
                  <c:v>-10.237073898515611</c:v>
                </c:pt>
                <c:pt idx="807">
                  <c:v>-10.247804594189716</c:v>
                </c:pt>
                <c:pt idx="808">
                  <c:v>-10.258535302396087</c:v>
                </c:pt>
                <c:pt idx="809">
                  <c:v>-10.269266023134433</c:v>
                </c:pt>
                <c:pt idx="810">
                  <c:v>-10.279996756404469</c:v>
                </c:pt>
                <c:pt idx="811">
                  <c:v>-10.290727502205906</c:v>
                </c:pt>
                <c:pt idx="812">
                  <c:v>-10.301458260538457</c:v>
                </c:pt>
                <c:pt idx="813">
                  <c:v>-10.312189031401836</c:v>
                </c:pt>
                <c:pt idx="814">
                  <c:v>-10.322919814795755</c:v>
                </c:pt>
                <c:pt idx="815">
                  <c:v>-10.333650610719927</c:v>
                </c:pt>
                <c:pt idx="816">
                  <c:v>-10.344381419174065</c:v>
                </c:pt>
                <c:pt idx="817">
                  <c:v>-10.355112240157879</c:v>
                </c:pt>
                <c:pt idx="818">
                  <c:v>-10.365843073671085</c:v>
                </c:pt>
                <c:pt idx="819">
                  <c:v>-10.376573919713394</c:v>
                </c:pt>
                <c:pt idx="820">
                  <c:v>-10.38730477828452</c:v>
                </c:pt>
                <c:pt idx="821">
                  <c:v>-10.398035649384175</c:v>
                </c:pt>
                <c:pt idx="822">
                  <c:v>-10.408766533012072</c:v>
                </c:pt>
                <c:pt idx="823">
                  <c:v>-10.419497429167922</c:v>
                </c:pt>
                <c:pt idx="824">
                  <c:v>-10.430228337851441</c:v>
                </c:pt>
                <c:pt idx="825">
                  <c:v>-10.440959259062339</c:v>
                </c:pt>
                <c:pt idx="826">
                  <c:v>-10.45169019280033</c:v>
                </c:pt>
                <c:pt idx="827">
                  <c:v>-10.462421139065126</c:v>
                </c:pt>
                <c:pt idx="828">
                  <c:v>-10.473152097856442</c:v>
                </c:pt>
                <c:pt idx="829">
                  <c:v>-10.483883069173988</c:v>
                </c:pt>
                <c:pt idx="830">
                  <c:v>-10.494614053017477</c:v>
                </c:pt>
                <c:pt idx="831">
                  <c:v>-10.505345049386623</c:v>
                </c:pt>
                <c:pt idx="832">
                  <c:v>-10.516076058281138</c:v>
                </c:pt>
                <c:pt idx="833">
                  <c:v>-10.526807079700736</c:v>
                </c:pt>
                <c:pt idx="834">
                  <c:v>-10.537538113645128</c:v>
                </c:pt>
                <c:pt idx="835">
                  <c:v>-10.548269160114028</c:v>
                </c:pt>
                <c:pt idx="836">
                  <c:v>-10.559000219107149</c:v>
                </c:pt>
                <c:pt idx="837">
                  <c:v>-10.569731290624203</c:v>
                </c:pt>
                <c:pt idx="838">
                  <c:v>-10.580462374664902</c:v>
                </c:pt>
                <c:pt idx="839">
                  <c:v>-10.591193471228962</c:v>
                </c:pt>
                <c:pt idx="840">
                  <c:v>-10.601924580316092</c:v>
                </c:pt>
                <c:pt idx="841">
                  <c:v>-10.612655701926007</c:v>
                </c:pt>
                <c:pt idx="842">
                  <c:v>-10.623386836058419</c:v>
                </c:pt>
                <c:pt idx="843">
                  <c:v>-10.634117982713041</c:v>
                </c:pt>
                <c:pt idx="844">
                  <c:v>-10.644849141889587</c:v>
                </c:pt>
                <c:pt idx="845">
                  <c:v>-10.655580313587768</c:v>
                </c:pt>
                <c:pt idx="846">
                  <c:v>-10.666311497807298</c:v>
                </c:pt>
                <c:pt idx="847">
                  <c:v>-10.67704269454789</c:v>
                </c:pt>
                <c:pt idx="848">
                  <c:v>-10.687773903809255</c:v>
                </c:pt>
                <c:pt idx="849">
                  <c:v>-10.698505125591108</c:v>
                </c:pt>
                <c:pt idx="850">
                  <c:v>-10.709236359893161</c:v>
                </c:pt>
                <c:pt idx="851">
                  <c:v>-10.719967606715127</c:v>
                </c:pt>
                <c:pt idx="852">
                  <c:v>-10.730698866056718</c:v>
                </c:pt>
                <c:pt idx="853">
                  <c:v>-10.741430137917648</c:v>
                </c:pt>
                <c:pt idx="854">
                  <c:v>-10.752161422297629</c:v>
                </c:pt>
                <c:pt idx="855">
                  <c:v>-10.762892719196374</c:v>
                </c:pt>
                <c:pt idx="856">
                  <c:v>-10.773624028613597</c:v>
                </c:pt>
                <c:pt idx="857">
                  <c:v>-10.784355350549008</c:v>
                </c:pt>
                <c:pt idx="858">
                  <c:v>-10.795086685002323</c:v>
                </c:pt>
                <c:pt idx="859">
                  <c:v>-10.805818031973253</c:v>
                </c:pt>
                <c:pt idx="860">
                  <c:v>-10.816549391461512</c:v>
                </c:pt>
                <c:pt idx="861">
                  <c:v>-10.827280763466813</c:v>
                </c:pt>
                <c:pt idx="862">
                  <c:v>-10.838012147988868</c:v>
                </c:pt>
                <c:pt idx="863">
                  <c:v>-10.848743545027391</c:v>
                </c:pt>
                <c:pt idx="864">
                  <c:v>-10.859474954582094</c:v>
                </c:pt>
                <c:pt idx="865">
                  <c:v>-10.870206376652689</c:v>
                </c:pt>
                <c:pt idx="866">
                  <c:v>-10.880937811238891</c:v>
                </c:pt>
                <c:pt idx="867">
                  <c:v>-10.891669258340411</c:v>
                </c:pt>
                <c:pt idx="868">
                  <c:v>-10.902400717956962</c:v>
                </c:pt>
                <c:pt idx="869">
                  <c:v>-10.913132190088257</c:v>
                </c:pt>
                <c:pt idx="870">
                  <c:v>-10.923863674734012</c:v>
                </c:pt>
                <c:pt idx="871">
                  <c:v>-10.934595171893935</c:v>
                </c:pt>
                <c:pt idx="872">
                  <c:v>-10.945326681567742</c:v>
                </c:pt>
                <c:pt idx="873">
                  <c:v>-10.956058203755147</c:v>
                </c:pt>
                <c:pt idx="874">
                  <c:v>-10.96678973845586</c:v>
                </c:pt>
                <c:pt idx="875">
                  <c:v>-10.977521285669596</c:v>
                </c:pt>
                <c:pt idx="876">
                  <c:v>-10.988252845396065</c:v>
                </c:pt>
                <c:pt idx="877">
                  <c:v>-10.998984417634984</c:v>
                </c:pt>
                <c:pt idx="878">
                  <c:v>-11.009716002386064</c:v>
                </c:pt>
                <c:pt idx="879">
                  <c:v>-11.020447599649017</c:v>
                </c:pt>
                <c:pt idx="880">
                  <c:v>-11.031179209423557</c:v>
                </c:pt>
                <c:pt idx="881">
                  <c:v>-11.041910831709398</c:v>
                </c:pt>
                <c:pt idx="882">
                  <c:v>-11.052642466506251</c:v>
                </c:pt>
                <c:pt idx="883">
                  <c:v>-11.063374113813829</c:v>
                </c:pt>
                <c:pt idx="884">
                  <c:v>-11.074105773631846</c:v>
                </c:pt>
                <c:pt idx="885">
                  <c:v>-11.084837445960016</c:v>
                </c:pt>
                <c:pt idx="886">
                  <c:v>-11.095569130798049</c:v>
                </c:pt>
                <c:pt idx="887">
                  <c:v>-11.10630082814566</c:v>
                </c:pt>
                <c:pt idx="888">
                  <c:v>-11.117032538002562</c:v>
                </c:pt>
                <c:pt idx="889">
                  <c:v>-11.127764260368467</c:v>
                </c:pt>
                <c:pt idx="890">
                  <c:v>-11.138495995243089</c:v>
                </c:pt>
                <c:pt idx="891">
                  <c:v>-11.14922774262614</c:v>
                </c:pt>
                <c:pt idx="892">
                  <c:v>-11.159959502517335</c:v>
                </c:pt>
                <c:pt idx="893">
                  <c:v>-11.170691274916384</c:v>
                </c:pt>
                <c:pt idx="894">
                  <c:v>-11.181423059823002</c:v>
                </c:pt>
                <c:pt idx="895">
                  <c:v>-11.192154857236902</c:v>
                </c:pt>
                <c:pt idx="896">
                  <c:v>-11.202886667157797</c:v>
                </c:pt>
                <c:pt idx="897">
                  <c:v>-11.2136184895854</c:v>
                </c:pt>
                <c:pt idx="898">
                  <c:v>-11.224350324519422</c:v>
                </c:pt>
                <c:pt idx="899">
                  <c:v>-11.235082171959579</c:v>
                </c:pt>
                <c:pt idx="900">
                  <c:v>-11.245814031905583</c:v>
                </c:pt>
                <c:pt idx="901">
                  <c:v>-11.256545904357147</c:v>
                </c:pt>
                <c:pt idx="902">
                  <c:v>-11.267277789313983</c:v>
                </c:pt>
                <c:pt idx="903">
                  <c:v>-11.278009686775805</c:v>
                </c:pt>
                <c:pt idx="904">
                  <c:v>-11.288741596742325</c:v>
                </c:pt>
                <c:pt idx="905">
                  <c:v>-11.299473519213256</c:v>
                </c:pt>
                <c:pt idx="906">
                  <c:v>-11.310205454188313</c:v>
                </c:pt>
                <c:pt idx="907">
                  <c:v>-11.320937401667209</c:v>
                </c:pt>
                <c:pt idx="908">
                  <c:v>-11.331669361649654</c:v>
                </c:pt>
                <c:pt idx="909">
                  <c:v>-11.342401334135364</c:v>
                </c:pt>
                <c:pt idx="910">
                  <c:v>-11.353133319124051</c:v>
                </c:pt>
                <c:pt idx="911">
                  <c:v>-11.36386531661543</c:v>
                </c:pt>
                <c:pt idx="912">
                  <c:v>-11.37459732660921</c:v>
                </c:pt>
                <c:pt idx="913">
                  <c:v>-11.385329349105108</c:v>
                </c:pt>
                <c:pt idx="914">
                  <c:v>-11.396061384102834</c:v>
                </c:pt>
                <c:pt idx="915">
                  <c:v>-11.406793431602104</c:v>
                </c:pt>
                <c:pt idx="916">
                  <c:v>-11.417525491602628</c:v>
                </c:pt>
                <c:pt idx="917">
                  <c:v>-11.428257564104122</c:v>
                </c:pt>
                <c:pt idx="918">
                  <c:v>-11.438989649106297</c:v>
                </c:pt>
                <c:pt idx="919">
                  <c:v>-11.449721746608867</c:v>
                </c:pt>
                <c:pt idx="920">
                  <c:v>-11.460453856611545</c:v>
                </c:pt>
                <c:pt idx="921">
                  <c:v>-11.471185979114043</c:v>
                </c:pt>
                <c:pt idx="922">
                  <c:v>-11.481918114116077</c:v>
                </c:pt>
                <c:pt idx="923">
                  <c:v>-11.492650261617356</c:v>
                </c:pt>
                <c:pt idx="924">
                  <c:v>-11.503382421617596</c:v>
                </c:pt>
                <c:pt idx="925">
                  <c:v>-11.51411459411651</c:v>
                </c:pt>
                <c:pt idx="926">
                  <c:v>-11.52484677911381</c:v>
                </c:pt>
                <c:pt idx="927">
                  <c:v>-11.53557897660921</c:v>
                </c:pt>
                <c:pt idx="928">
                  <c:v>-11.546311186602424</c:v>
                </c:pt>
                <c:pt idx="929">
                  <c:v>-11.557043409093163</c:v>
                </c:pt>
                <c:pt idx="930">
                  <c:v>-11.567775644081141</c:v>
                </c:pt>
                <c:pt idx="931">
                  <c:v>-11.578507891566073</c:v>
                </c:pt>
                <c:pt idx="932">
                  <c:v>-11.589240151547669</c:v>
                </c:pt>
                <c:pt idx="933">
                  <c:v>-11.599972424025644</c:v>
                </c:pt>
                <c:pt idx="934">
                  <c:v>-11.610704708999711</c:v>
                </c:pt>
                <c:pt idx="935">
                  <c:v>-11.621437006469582</c:v>
                </c:pt>
                <c:pt idx="936">
                  <c:v>-11.632169316434972</c:v>
                </c:pt>
                <c:pt idx="937">
                  <c:v>-11.642901638895593</c:v>
                </c:pt>
                <c:pt idx="938">
                  <c:v>-11.653633973851157</c:v>
                </c:pt>
                <c:pt idx="939">
                  <c:v>-11.66436632130138</c:v>
                </c:pt>
                <c:pt idx="940">
                  <c:v>-11.675098681245972</c:v>
                </c:pt>
                <c:pt idx="941">
                  <c:v>-11.685831053684648</c:v>
                </c:pt>
                <c:pt idx="942">
                  <c:v>-11.696563438617121</c:v>
                </c:pt>
                <c:pt idx="943">
                  <c:v>-11.707295836043103</c:v>
                </c:pt>
                <c:pt idx="944">
                  <c:v>-11.71802824596231</c:v>
                </c:pt>
                <c:pt idx="945">
                  <c:v>-11.728760668374454</c:v>
                </c:pt>
                <c:pt idx="946">
                  <c:v>-11.739493103279248</c:v>
                </c:pt>
                <c:pt idx="947">
                  <c:v>-11.750225550676404</c:v>
                </c:pt>
                <c:pt idx="948">
                  <c:v>-11.760958010565636</c:v>
                </c:pt>
                <c:pt idx="949">
                  <c:v>-11.771690482946658</c:v>
                </c:pt>
                <c:pt idx="950">
                  <c:v>-11.782422967819183</c:v>
                </c:pt>
                <c:pt idx="951">
                  <c:v>-11.793155465182924</c:v>
                </c:pt>
                <c:pt idx="952">
                  <c:v>-11.803887975037593</c:v>
                </c:pt>
                <c:pt idx="953">
                  <c:v>-11.814620497382904</c:v>
                </c:pt>
                <c:pt idx="954">
                  <c:v>-11.825353032218571</c:v>
                </c:pt>
                <c:pt idx="955">
                  <c:v>-11.836085579544307</c:v>
                </c:pt>
                <c:pt idx="956">
                  <c:v>-11.846818139359824</c:v>
                </c:pt>
                <c:pt idx="957">
                  <c:v>-11.857550711664837</c:v>
                </c:pt>
                <c:pt idx="958">
                  <c:v>-11.868283296459058</c:v>
                </c:pt>
                <c:pt idx="959">
                  <c:v>-11.879015893742201</c:v>
                </c:pt>
                <c:pt idx="960">
                  <c:v>-11.889748503513978</c:v>
                </c:pt>
                <c:pt idx="961">
                  <c:v>-11.900481125774103</c:v>
                </c:pt>
                <c:pt idx="962">
                  <c:v>-11.911213760522291</c:v>
                </c:pt>
                <c:pt idx="963">
                  <c:v>-11.921946407758252</c:v>
                </c:pt>
                <c:pt idx="964">
                  <c:v>-11.9326790674817</c:v>
                </c:pt>
                <c:pt idx="965">
                  <c:v>-11.943411739692351</c:v>
                </c:pt>
                <c:pt idx="966">
                  <c:v>-11.954144424389916</c:v>
                </c:pt>
                <c:pt idx="967">
                  <c:v>-11.964877121574109</c:v>
                </c:pt>
                <c:pt idx="968">
                  <c:v>-11.975609831244642</c:v>
                </c:pt>
                <c:pt idx="969">
                  <c:v>-11.986342553401229</c:v>
                </c:pt>
                <c:pt idx="970">
                  <c:v>-11.997075288043584</c:v>
                </c:pt>
                <c:pt idx="971">
                  <c:v>-12.00780803517142</c:v>
                </c:pt>
                <c:pt idx="972">
                  <c:v>-12.01854079478445</c:v>
                </c:pt>
                <c:pt idx="973">
                  <c:v>-12.029273566882386</c:v>
                </c:pt>
                <c:pt idx="974">
                  <c:v>-12.040006351464944</c:v>
                </c:pt>
                <c:pt idx="975">
                  <c:v>-12.050739148531836</c:v>
                </c:pt>
                <c:pt idx="976">
                  <c:v>-12.061471958082775</c:v>
                </c:pt>
                <c:pt idx="977">
                  <c:v>-12.072204780117474</c:v>
                </c:pt>
                <c:pt idx="978">
                  <c:v>-12.082937614635647</c:v>
                </c:pt>
                <c:pt idx="979">
                  <c:v>-12.093670461637007</c:v>
                </c:pt>
                <c:pt idx="980">
                  <c:v>-12.104403321121268</c:v>
                </c:pt>
                <c:pt idx="981">
                  <c:v>-12.115136193088142</c:v>
                </c:pt>
                <c:pt idx="982">
                  <c:v>-12.125869077537343</c:v>
                </c:pt>
                <c:pt idx="983">
                  <c:v>-12.136601974468586</c:v>
                </c:pt>
                <c:pt idx="984">
                  <c:v>-12.147334883881582</c:v>
                </c:pt>
                <c:pt idx="985">
                  <c:v>-12.158067805776046</c:v>
                </c:pt>
                <c:pt idx="986">
                  <c:v>-12.16880074015169</c:v>
                </c:pt>
                <c:pt idx="987">
                  <c:v>-12.179533687008227</c:v>
                </c:pt>
                <c:pt idx="988">
                  <c:v>-12.190266646345371</c:v>
                </c:pt>
                <c:pt idx="989">
                  <c:v>-12.200999618162836</c:v>
                </c:pt>
                <c:pt idx="990">
                  <c:v>-12.211732602460335</c:v>
                </c:pt>
                <c:pt idx="991">
                  <c:v>-12.222465599237582</c:v>
                </c:pt>
                <c:pt idx="992">
                  <c:v>-12.233198608494289</c:v>
                </c:pt>
                <c:pt idx="993">
                  <c:v>-12.24393163023017</c:v>
                </c:pt>
                <c:pt idx="994">
                  <c:v>-12.254664664444938</c:v>
                </c:pt>
                <c:pt idx="995">
                  <c:v>-12.265397711138307</c:v>
                </c:pt>
                <c:pt idx="996">
                  <c:v>-12.27613077030999</c:v>
                </c:pt>
                <c:pt idx="997">
                  <c:v>-12.2868638419597</c:v>
                </c:pt>
                <c:pt idx="998">
                  <c:v>-12.297596926087152</c:v>
                </c:pt>
                <c:pt idx="999">
                  <c:v>-12.308330022692058</c:v>
                </c:pt>
                <c:pt idx="1000">
                  <c:v>-12.319063131774131</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30.200000000000163</c:v>
                </c:pt>
                <c:pt idx="393">
                  <c:v>30.200100000000162</c:v>
                </c:pt>
                <c:pt idx="394">
                  <c:v>30.200200000000162</c:v>
                </c:pt>
                <c:pt idx="395">
                  <c:v>30.200300000000162</c:v>
                </c:pt>
                <c:pt idx="396">
                  <c:v>30.200400000000162</c:v>
                </c:pt>
                <c:pt idx="397">
                  <c:v>30.200500000000162</c:v>
                </c:pt>
                <c:pt idx="398">
                  <c:v>30.200600000000161</c:v>
                </c:pt>
                <c:pt idx="399">
                  <c:v>30.200700000000161</c:v>
                </c:pt>
                <c:pt idx="400">
                  <c:v>30.200800000000161</c:v>
                </c:pt>
                <c:pt idx="401">
                  <c:v>30.200900000000161</c:v>
                </c:pt>
                <c:pt idx="402">
                  <c:v>30.20100000000016</c:v>
                </c:pt>
                <c:pt idx="403">
                  <c:v>30.20110000000016</c:v>
                </c:pt>
                <c:pt idx="404">
                  <c:v>30.20120000000016</c:v>
                </c:pt>
                <c:pt idx="405">
                  <c:v>30.20130000000016</c:v>
                </c:pt>
                <c:pt idx="406">
                  <c:v>30.201400000000159</c:v>
                </c:pt>
                <c:pt idx="407">
                  <c:v>30.201500000000159</c:v>
                </c:pt>
                <c:pt idx="408">
                  <c:v>30.201600000000159</c:v>
                </c:pt>
                <c:pt idx="409">
                  <c:v>30.201700000000159</c:v>
                </c:pt>
                <c:pt idx="410">
                  <c:v>30.201800000000159</c:v>
                </c:pt>
                <c:pt idx="411">
                  <c:v>30.201900000000158</c:v>
                </c:pt>
                <c:pt idx="412">
                  <c:v>30.202000000000158</c:v>
                </c:pt>
                <c:pt idx="413">
                  <c:v>30.202100000000158</c:v>
                </c:pt>
                <c:pt idx="414">
                  <c:v>30.202200000000158</c:v>
                </c:pt>
                <c:pt idx="415">
                  <c:v>30.202300000000157</c:v>
                </c:pt>
                <c:pt idx="416">
                  <c:v>30.202400000000157</c:v>
                </c:pt>
                <c:pt idx="417">
                  <c:v>30.202500000000157</c:v>
                </c:pt>
                <c:pt idx="418">
                  <c:v>30.202600000000157</c:v>
                </c:pt>
                <c:pt idx="419">
                  <c:v>30.202700000000156</c:v>
                </c:pt>
                <c:pt idx="420">
                  <c:v>30.202800000000156</c:v>
                </c:pt>
                <c:pt idx="421">
                  <c:v>30.202900000000156</c:v>
                </c:pt>
                <c:pt idx="422">
                  <c:v>30.203000000000156</c:v>
                </c:pt>
                <c:pt idx="423">
                  <c:v>30.203100000000155</c:v>
                </c:pt>
                <c:pt idx="424">
                  <c:v>30.203200000000155</c:v>
                </c:pt>
                <c:pt idx="425">
                  <c:v>30.203300000000155</c:v>
                </c:pt>
                <c:pt idx="426">
                  <c:v>30.203400000000155</c:v>
                </c:pt>
                <c:pt idx="427">
                  <c:v>30.203500000000155</c:v>
                </c:pt>
                <c:pt idx="428">
                  <c:v>30.203600000000154</c:v>
                </c:pt>
                <c:pt idx="429">
                  <c:v>30.203700000000154</c:v>
                </c:pt>
                <c:pt idx="430">
                  <c:v>30.203800000000154</c:v>
                </c:pt>
                <c:pt idx="431">
                  <c:v>30.203900000000154</c:v>
                </c:pt>
                <c:pt idx="432">
                  <c:v>30.204000000000153</c:v>
                </c:pt>
                <c:pt idx="433">
                  <c:v>30.204100000000153</c:v>
                </c:pt>
                <c:pt idx="434">
                  <c:v>30.204200000000153</c:v>
                </c:pt>
                <c:pt idx="435">
                  <c:v>30.204300000000153</c:v>
                </c:pt>
                <c:pt idx="436">
                  <c:v>30.204400000000152</c:v>
                </c:pt>
                <c:pt idx="437">
                  <c:v>30.204500000000152</c:v>
                </c:pt>
                <c:pt idx="438">
                  <c:v>30.204600000000152</c:v>
                </c:pt>
                <c:pt idx="439">
                  <c:v>30.204700000000152</c:v>
                </c:pt>
                <c:pt idx="440">
                  <c:v>30.204800000000152</c:v>
                </c:pt>
                <c:pt idx="441">
                  <c:v>30.204900000000151</c:v>
                </c:pt>
                <c:pt idx="442">
                  <c:v>30.205000000000151</c:v>
                </c:pt>
                <c:pt idx="443">
                  <c:v>30.205100000000151</c:v>
                </c:pt>
                <c:pt idx="444">
                  <c:v>30.205200000000151</c:v>
                </c:pt>
                <c:pt idx="445">
                  <c:v>30.20530000000015</c:v>
                </c:pt>
                <c:pt idx="446">
                  <c:v>30.20540000000015</c:v>
                </c:pt>
                <c:pt idx="447">
                  <c:v>30.20550000000015</c:v>
                </c:pt>
                <c:pt idx="448">
                  <c:v>30.20560000000015</c:v>
                </c:pt>
                <c:pt idx="449">
                  <c:v>30.205700000000149</c:v>
                </c:pt>
                <c:pt idx="450">
                  <c:v>30.205800000000149</c:v>
                </c:pt>
                <c:pt idx="451">
                  <c:v>30.205900000000149</c:v>
                </c:pt>
                <c:pt idx="452">
                  <c:v>30.206000000000149</c:v>
                </c:pt>
                <c:pt idx="453">
                  <c:v>30.206100000000148</c:v>
                </c:pt>
                <c:pt idx="454">
                  <c:v>30.206200000000148</c:v>
                </c:pt>
                <c:pt idx="455">
                  <c:v>30.206300000000148</c:v>
                </c:pt>
                <c:pt idx="456">
                  <c:v>30.206400000000148</c:v>
                </c:pt>
                <c:pt idx="457">
                  <c:v>30.206500000000148</c:v>
                </c:pt>
                <c:pt idx="458">
                  <c:v>30.206600000000147</c:v>
                </c:pt>
                <c:pt idx="459">
                  <c:v>30.206700000000147</c:v>
                </c:pt>
                <c:pt idx="460">
                  <c:v>30.206800000000147</c:v>
                </c:pt>
                <c:pt idx="461">
                  <c:v>30.206900000000147</c:v>
                </c:pt>
                <c:pt idx="462">
                  <c:v>30.207000000000146</c:v>
                </c:pt>
                <c:pt idx="463">
                  <c:v>30.207100000000146</c:v>
                </c:pt>
                <c:pt idx="464">
                  <c:v>30.207200000000146</c:v>
                </c:pt>
                <c:pt idx="465">
                  <c:v>30.207300000000146</c:v>
                </c:pt>
                <c:pt idx="466">
                  <c:v>30.207400000000145</c:v>
                </c:pt>
                <c:pt idx="467">
                  <c:v>30.207500000000145</c:v>
                </c:pt>
                <c:pt idx="468">
                  <c:v>30.207600000000145</c:v>
                </c:pt>
                <c:pt idx="469">
                  <c:v>30.207700000000145</c:v>
                </c:pt>
                <c:pt idx="470">
                  <c:v>30.207800000000145</c:v>
                </c:pt>
                <c:pt idx="471">
                  <c:v>30.207900000000144</c:v>
                </c:pt>
                <c:pt idx="472">
                  <c:v>30.208000000000144</c:v>
                </c:pt>
                <c:pt idx="473">
                  <c:v>30.208100000000144</c:v>
                </c:pt>
                <c:pt idx="474">
                  <c:v>30.208200000000144</c:v>
                </c:pt>
                <c:pt idx="475">
                  <c:v>30.208300000000143</c:v>
                </c:pt>
                <c:pt idx="476">
                  <c:v>30.208400000000143</c:v>
                </c:pt>
                <c:pt idx="477">
                  <c:v>30.208500000000143</c:v>
                </c:pt>
                <c:pt idx="478">
                  <c:v>30.208600000000143</c:v>
                </c:pt>
                <c:pt idx="479">
                  <c:v>30.208700000000142</c:v>
                </c:pt>
                <c:pt idx="480">
                  <c:v>30.208800000000142</c:v>
                </c:pt>
                <c:pt idx="481">
                  <c:v>30.208900000000142</c:v>
                </c:pt>
                <c:pt idx="482">
                  <c:v>30.209000000000142</c:v>
                </c:pt>
                <c:pt idx="483">
                  <c:v>30.209100000000142</c:v>
                </c:pt>
                <c:pt idx="484">
                  <c:v>30.209200000000141</c:v>
                </c:pt>
                <c:pt idx="485">
                  <c:v>30.209300000000141</c:v>
                </c:pt>
                <c:pt idx="486">
                  <c:v>30.209400000000141</c:v>
                </c:pt>
                <c:pt idx="487">
                  <c:v>30.209500000000141</c:v>
                </c:pt>
                <c:pt idx="488">
                  <c:v>30.20960000000014</c:v>
                </c:pt>
                <c:pt idx="489">
                  <c:v>30.20970000000014</c:v>
                </c:pt>
                <c:pt idx="490">
                  <c:v>30.20980000000014</c:v>
                </c:pt>
                <c:pt idx="491">
                  <c:v>30.20990000000014</c:v>
                </c:pt>
                <c:pt idx="492">
                  <c:v>30.210000000000139</c:v>
                </c:pt>
                <c:pt idx="493">
                  <c:v>30.210100000000139</c:v>
                </c:pt>
                <c:pt idx="494">
                  <c:v>30.210200000000139</c:v>
                </c:pt>
                <c:pt idx="495">
                  <c:v>30.210300000000139</c:v>
                </c:pt>
                <c:pt idx="496">
                  <c:v>30.210400000000138</c:v>
                </c:pt>
                <c:pt idx="497">
                  <c:v>30.210500000000138</c:v>
                </c:pt>
                <c:pt idx="498">
                  <c:v>30.210600000000138</c:v>
                </c:pt>
                <c:pt idx="499">
                  <c:v>30.210700000000138</c:v>
                </c:pt>
                <c:pt idx="500">
                  <c:v>30.210800000000138</c:v>
                </c:pt>
                <c:pt idx="501">
                  <c:v>30.210900000000137</c:v>
                </c:pt>
                <c:pt idx="502">
                  <c:v>30.211000000000137</c:v>
                </c:pt>
                <c:pt idx="503">
                  <c:v>30.211100000000137</c:v>
                </c:pt>
                <c:pt idx="504">
                  <c:v>30.211200000000137</c:v>
                </c:pt>
                <c:pt idx="505">
                  <c:v>30.211300000000136</c:v>
                </c:pt>
                <c:pt idx="506">
                  <c:v>30.211400000000136</c:v>
                </c:pt>
                <c:pt idx="507">
                  <c:v>30.211500000000136</c:v>
                </c:pt>
                <c:pt idx="508">
                  <c:v>30.211600000000136</c:v>
                </c:pt>
                <c:pt idx="509">
                  <c:v>30.211700000000135</c:v>
                </c:pt>
                <c:pt idx="510">
                  <c:v>30.211800000000135</c:v>
                </c:pt>
                <c:pt idx="511">
                  <c:v>30.211900000000135</c:v>
                </c:pt>
                <c:pt idx="512">
                  <c:v>30.212000000000135</c:v>
                </c:pt>
                <c:pt idx="513">
                  <c:v>30.212100000000135</c:v>
                </c:pt>
                <c:pt idx="514">
                  <c:v>30.212200000000134</c:v>
                </c:pt>
                <c:pt idx="515">
                  <c:v>30.212300000000134</c:v>
                </c:pt>
                <c:pt idx="516">
                  <c:v>30.212400000000134</c:v>
                </c:pt>
                <c:pt idx="517">
                  <c:v>30.212500000000134</c:v>
                </c:pt>
                <c:pt idx="518">
                  <c:v>30.212600000000133</c:v>
                </c:pt>
                <c:pt idx="519">
                  <c:v>30.212700000000133</c:v>
                </c:pt>
                <c:pt idx="520">
                  <c:v>30.212800000000133</c:v>
                </c:pt>
                <c:pt idx="521">
                  <c:v>30.212900000000133</c:v>
                </c:pt>
                <c:pt idx="522">
                  <c:v>30.213000000000132</c:v>
                </c:pt>
                <c:pt idx="523">
                  <c:v>30.213100000000132</c:v>
                </c:pt>
                <c:pt idx="524">
                  <c:v>30.213200000000132</c:v>
                </c:pt>
                <c:pt idx="525">
                  <c:v>30.213300000000132</c:v>
                </c:pt>
                <c:pt idx="526">
                  <c:v>30.213400000000131</c:v>
                </c:pt>
                <c:pt idx="527">
                  <c:v>30.213500000000131</c:v>
                </c:pt>
                <c:pt idx="528">
                  <c:v>30.213600000000131</c:v>
                </c:pt>
                <c:pt idx="529">
                  <c:v>30.213700000000131</c:v>
                </c:pt>
                <c:pt idx="530">
                  <c:v>30.213800000000131</c:v>
                </c:pt>
                <c:pt idx="531">
                  <c:v>30.21390000000013</c:v>
                </c:pt>
                <c:pt idx="532">
                  <c:v>30.21400000000013</c:v>
                </c:pt>
                <c:pt idx="533">
                  <c:v>30.21410000000013</c:v>
                </c:pt>
                <c:pt idx="534">
                  <c:v>30.21420000000013</c:v>
                </c:pt>
                <c:pt idx="535">
                  <c:v>30.214300000000129</c:v>
                </c:pt>
                <c:pt idx="536">
                  <c:v>30.214400000000129</c:v>
                </c:pt>
                <c:pt idx="537">
                  <c:v>30.214500000000129</c:v>
                </c:pt>
                <c:pt idx="538">
                  <c:v>30.214600000000129</c:v>
                </c:pt>
                <c:pt idx="539">
                  <c:v>30.214700000000128</c:v>
                </c:pt>
                <c:pt idx="540">
                  <c:v>30.214800000000128</c:v>
                </c:pt>
                <c:pt idx="541">
                  <c:v>30.214900000000128</c:v>
                </c:pt>
                <c:pt idx="542">
                  <c:v>30.215000000000128</c:v>
                </c:pt>
                <c:pt idx="543">
                  <c:v>30.215100000000128</c:v>
                </c:pt>
                <c:pt idx="544">
                  <c:v>30.215200000000127</c:v>
                </c:pt>
                <c:pt idx="545">
                  <c:v>30.215300000000127</c:v>
                </c:pt>
                <c:pt idx="546">
                  <c:v>30.215400000000127</c:v>
                </c:pt>
                <c:pt idx="547">
                  <c:v>30.215500000000127</c:v>
                </c:pt>
                <c:pt idx="548">
                  <c:v>30.215600000000126</c:v>
                </c:pt>
                <c:pt idx="549">
                  <c:v>30.215700000000126</c:v>
                </c:pt>
                <c:pt idx="550">
                  <c:v>30.215800000000126</c:v>
                </c:pt>
                <c:pt idx="551">
                  <c:v>30.215900000000126</c:v>
                </c:pt>
                <c:pt idx="552">
                  <c:v>30.216000000000125</c:v>
                </c:pt>
                <c:pt idx="553">
                  <c:v>30.216100000000125</c:v>
                </c:pt>
                <c:pt idx="554">
                  <c:v>30.216200000000125</c:v>
                </c:pt>
                <c:pt idx="555">
                  <c:v>30.216300000000125</c:v>
                </c:pt>
                <c:pt idx="556">
                  <c:v>30.216400000000124</c:v>
                </c:pt>
                <c:pt idx="557">
                  <c:v>30.216500000000124</c:v>
                </c:pt>
                <c:pt idx="558">
                  <c:v>30.216600000000124</c:v>
                </c:pt>
                <c:pt idx="559">
                  <c:v>30.216700000000124</c:v>
                </c:pt>
                <c:pt idx="560">
                  <c:v>30.216800000000124</c:v>
                </c:pt>
                <c:pt idx="561">
                  <c:v>30.216900000000123</c:v>
                </c:pt>
                <c:pt idx="562">
                  <c:v>30.217000000000123</c:v>
                </c:pt>
                <c:pt idx="563">
                  <c:v>30.217100000000123</c:v>
                </c:pt>
                <c:pt idx="564">
                  <c:v>30.217200000000123</c:v>
                </c:pt>
                <c:pt idx="565">
                  <c:v>30.217300000000122</c:v>
                </c:pt>
                <c:pt idx="566">
                  <c:v>30.217400000000122</c:v>
                </c:pt>
                <c:pt idx="567">
                  <c:v>30.217500000000122</c:v>
                </c:pt>
                <c:pt idx="568">
                  <c:v>30.217600000000122</c:v>
                </c:pt>
                <c:pt idx="569">
                  <c:v>30.217700000000121</c:v>
                </c:pt>
                <c:pt idx="570">
                  <c:v>30.217800000000121</c:v>
                </c:pt>
                <c:pt idx="571">
                  <c:v>30.217900000000121</c:v>
                </c:pt>
                <c:pt idx="572">
                  <c:v>30.218000000000121</c:v>
                </c:pt>
                <c:pt idx="573">
                  <c:v>30.218100000000121</c:v>
                </c:pt>
                <c:pt idx="574">
                  <c:v>30.21820000000012</c:v>
                </c:pt>
                <c:pt idx="575">
                  <c:v>30.21830000000012</c:v>
                </c:pt>
                <c:pt idx="576">
                  <c:v>30.21840000000012</c:v>
                </c:pt>
                <c:pt idx="577">
                  <c:v>30.21850000000012</c:v>
                </c:pt>
                <c:pt idx="578">
                  <c:v>30.218600000000119</c:v>
                </c:pt>
                <c:pt idx="579">
                  <c:v>30.218700000000119</c:v>
                </c:pt>
                <c:pt idx="580">
                  <c:v>30.218800000000119</c:v>
                </c:pt>
                <c:pt idx="581">
                  <c:v>30.218900000000119</c:v>
                </c:pt>
                <c:pt idx="582">
                  <c:v>30.219000000000118</c:v>
                </c:pt>
                <c:pt idx="583">
                  <c:v>30.219100000000118</c:v>
                </c:pt>
                <c:pt idx="584">
                  <c:v>30.219200000000118</c:v>
                </c:pt>
                <c:pt idx="585">
                  <c:v>30.219300000000118</c:v>
                </c:pt>
                <c:pt idx="586">
                  <c:v>30.219400000000118</c:v>
                </c:pt>
                <c:pt idx="587">
                  <c:v>30.219500000000117</c:v>
                </c:pt>
                <c:pt idx="588">
                  <c:v>30.219600000000117</c:v>
                </c:pt>
                <c:pt idx="589">
                  <c:v>30.219700000000117</c:v>
                </c:pt>
                <c:pt idx="590">
                  <c:v>30.219800000000117</c:v>
                </c:pt>
                <c:pt idx="591">
                  <c:v>30.219900000000116</c:v>
                </c:pt>
                <c:pt idx="592">
                  <c:v>30.220000000000116</c:v>
                </c:pt>
                <c:pt idx="593">
                  <c:v>30.220100000000116</c:v>
                </c:pt>
                <c:pt idx="594">
                  <c:v>30.220200000000116</c:v>
                </c:pt>
                <c:pt idx="595">
                  <c:v>30.220300000000115</c:v>
                </c:pt>
                <c:pt idx="596">
                  <c:v>30.220400000000115</c:v>
                </c:pt>
                <c:pt idx="597">
                  <c:v>30.220500000000115</c:v>
                </c:pt>
                <c:pt idx="598">
                  <c:v>30.220600000000115</c:v>
                </c:pt>
                <c:pt idx="599">
                  <c:v>30.220700000000114</c:v>
                </c:pt>
                <c:pt idx="600">
                  <c:v>30.220800000000114</c:v>
                </c:pt>
                <c:pt idx="601">
                  <c:v>30.220900000000114</c:v>
                </c:pt>
                <c:pt idx="602">
                  <c:v>30.221000000000114</c:v>
                </c:pt>
                <c:pt idx="603">
                  <c:v>30.221100000000114</c:v>
                </c:pt>
                <c:pt idx="604">
                  <c:v>30.221200000000113</c:v>
                </c:pt>
                <c:pt idx="605">
                  <c:v>30.221300000000113</c:v>
                </c:pt>
                <c:pt idx="606">
                  <c:v>30.221400000000113</c:v>
                </c:pt>
                <c:pt idx="607">
                  <c:v>30.221500000000113</c:v>
                </c:pt>
                <c:pt idx="608">
                  <c:v>30.221600000000112</c:v>
                </c:pt>
                <c:pt idx="609">
                  <c:v>30.221700000000112</c:v>
                </c:pt>
                <c:pt idx="610">
                  <c:v>30.221800000000112</c:v>
                </c:pt>
                <c:pt idx="611">
                  <c:v>30.221900000000112</c:v>
                </c:pt>
                <c:pt idx="612">
                  <c:v>30.222000000000111</c:v>
                </c:pt>
                <c:pt idx="613">
                  <c:v>30.222100000000111</c:v>
                </c:pt>
                <c:pt idx="614">
                  <c:v>30.222200000000111</c:v>
                </c:pt>
                <c:pt idx="615">
                  <c:v>30.222300000000111</c:v>
                </c:pt>
                <c:pt idx="616">
                  <c:v>30.222400000000111</c:v>
                </c:pt>
                <c:pt idx="617">
                  <c:v>30.22250000000011</c:v>
                </c:pt>
                <c:pt idx="618">
                  <c:v>30.22260000000011</c:v>
                </c:pt>
                <c:pt idx="619">
                  <c:v>30.22270000000011</c:v>
                </c:pt>
                <c:pt idx="620">
                  <c:v>30.22280000000011</c:v>
                </c:pt>
                <c:pt idx="621">
                  <c:v>30.222900000000109</c:v>
                </c:pt>
                <c:pt idx="622">
                  <c:v>30.223000000000109</c:v>
                </c:pt>
                <c:pt idx="623">
                  <c:v>30.223100000000109</c:v>
                </c:pt>
                <c:pt idx="624">
                  <c:v>30.223200000000109</c:v>
                </c:pt>
                <c:pt idx="625">
                  <c:v>30.223300000000108</c:v>
                </c:pt>
                <c:pt idx="626">
                  <c:v>30.223400000000108</c:v>
                </c:pt>
                <c:pt idx="627">
                  <c:v>30.223500000000108</c:v>
                </c:pt>
                <c:pt idx="628">
                  <c:v>30.223600000000108</c:v>
                </c:pt>
                <c:pt idx="629">
                  <c:v>30.223700000000107</c:v>
                </c:pt>
                <c:pt idx="630">
                  <c:v>30.223800000000107</c:v>
                </c:pt>
                <c:pt idx="631">
                  <c:v>30.223900000000107</c:v>
                </c:pt>
                <c:pt idx="632">
                  <c:v>30.224000000000107</c:v>
                </c:pt>
                <c:pt idx="633">
                  <c:v>30.224100000000107</c:v>
                </c:pt>
                <c:pt idx="634">
                  <c:v>30.224200000000106</c:v>
                </c:pt>
                <c:pt idx="635">
                  <c:v>30.224300000000106</c:v>
                </c:pt>
                <c:pt idx="636">
                  <c:v>30.224400000000106</c:v>
                </c:pt>
                <c:pt idx="637">
                  <c:v>30.224500000000106</c:v>
                </c:pt>
                <c:pt idx="638">
                  <c:v>30.224600000000105</c:v>
                </c:pt>
                <c:pt idx="639">
                  <c:v>30.224700000000105</c:v>
                </c:pt>
                <c:pt idx="640">
                  <c:v>30.224800000000105</c:v>
                </c:pt>
                <c:pt idx="641">
                  <c:v>30.224900000000105</c:v>
                </c:pt>
                <c:pt idx="642">
                  <c:v>30.225000000000104</c:v>
                </c:pt>
                <c:pt idx="643">
                  <c:v>30.225100000000104</c:v>
                </c:pt>
                <c:pt idx="644">
                  <c:v>30.225200000000104</c:v>
                </c:pt>
                <c:pt idx="645">
                  <c:v>30.225300000000104</c:v>
                </c:pt>
                <c:pt idx="646">
                  <c:v>30.225400000000104</c:v>
                </c:pt>
                <c:pt idx="647">
                  <c:v>30.225500000000103</c:v>
                </c:pt>
                <c:pt idx="648">
                  <c:v>30.225600000000103</c:v>
                </c:pt>
                <c:pt idx="649">
                  <c:v>30.225700000000103</c:v>
                </c:pt>
                <c:pt idx="650">
                  <c:v>30.225800000000103</c:v>
                </c:pt>
                <c:pt idx="651">
                  <c:v>30.225900000000102</c:v>
                </c:pt>
                <c:pt idx="652">
                  <c:v>30.226000000000102</c:v>
                </c:pt>
                <c:pt idx="653">
                  <c:v>30.226100000000102</c:v>
                </c:pt>
                <c:pt idx="654">
                  <c:v>30.226200000000102</c:v>
                </c:pt>
                <c:pt idx="655">
                  <c:v>30.226300000000101</c:v>
                </c:pt>
                <c:pt idx="656">
                  <c:v>30.226400000000101</c:v>
                </c:pt>
                <c:pt idx="657">
                  <c:v>30.226500000000101</c:v>
                </c:pt>
                <c:pt idx="658">
                  <c:v>30.226600000000101</c:v>
                </c:pt>
                <c:pt idx="659">
                  <c:v>30.2267000000001</c:v>
                </c:pt>
                <c:pt idx="660">
                  <c:v>30.2268000000001</c:v>
                </c:pt>
                <c:pt idx="661">
                  <c:v>30.2269000000001</c:v>
                </c:pt>
                <c:pt idx="662">
                  <c:v>30.2270000000001</c:v>
                </c:pt>
                <c:pt idx="663">
                  <c:v>30.2271000000001</c:v>
                </c:pt>
                <c:pt idx="664">
                  <c:v>30.227200000000099</c:v>
                </c:pt>
                <c:pt idx="665">
                  <c:v>30.227300000000099</c:v>
                </c:pt>
                <c:pt idx="666">
                  <c:v>30.227400000000099</c:v>
                </c:pt>
                <c:pt idx="667">
                  <c:v>30.227500000000099</c:v>
                </c:pt>
                <c:pt idx="668">
                  <c:v>30.227600000000098</c:v>
                </c:pt>
                <c:pt idx="669">
                  <c:v>30.227700000000098</c:v>
                </c:pt>
                <c:pt idx="670">
                  <c:v>30.227800000000098</c:v>
                </c:pt>
                <c:pt idx="671">
                  <c:v>30.227900000000098</c:v>
                </c:pt>
                <c:pt idx="672">
                  <c:v>30.228000000000097</c:v>
                </c:pt>
                <c:pt idx="673">
                  <c:v>30.228100000000097</c:v>
                </c:pt>
                <c:pt idx="674">
                  <c:v>30.228200000000097</c:v>
                </c:pt>
                <c:pt idx="675">
                  <c:v>30.228300000000097</c:v>
                </c:pt>
                <c:pt idx="676">
                  <c:v>30.228400000000097</c:v>
                </c:pt>
                <c:pt idx="677">
                  <c:v>30.228500000000096</c:v>
                </c:pt>
                <c:pt idx="678">
                  <c:v>30.228600000000096</c:v>
                </c:pt>
                <c:pt idx="679">
                  <c:v>30.228700000000096</c:v>
                </c:pt>
                <c:pt idx="680">
                  <c:v>30.228800000000096</c:v>
                </c:pt>
                <c:pt idx="681">
                  <c:v>30.228900000000095</c:v>
                </c:pt>
                <c:pt idx="682">
                  <c:v>30.229000000000095</c:v>
                </c:pt>
                <c:pt idx="683">
                  <c:v>30.229100000000095</c:v>
                </c:pt>
                <c:pt idx="684">
                  <c:v>30.229200000000095</c:v>
                </c:pt>
                <c:pt idx="685">
                  <c:v>30.229300000000094</c:v>
                </c:pt>
                <c:pt idx="686">
                  <c:v>30.229400000000094</c:v>
                </c:pt>
                <c:pt idx="687">
                  <c:v>30.229500000000094</c:v>
                </c:pt>
                <c:pt idx="688">
                  <c:v>30.229600000000094</c:v>
                </c:pt>
                <c:pt idx="689">
                  <c:v>30.229700000000093</c:v>
                </c:pt>
                <c:pt idx="690">
                  <c:v>30.229800000000093</c:v>
                </c:pt>
                <c:pt idx="691">
                  <c:v>30.229900000000093</c:v>
                </c:pt>
                <c:pt idx="692">
                  <c:v>30.230000000000093</c:v>
                </c:pt>
                <c:pt idx="693">
                  <c:v>30.230100000000093</c:v>
                </c:pt>
                <c:pt idx="694">
                  <c:v>30.230200000000092</c:v>
                </c:pt>
                <c:pt idx="695">
                  <c:v>30.230300000000092</c:v>
                </c:pt>
                <c:pt idx="696">
                  <c:v>30.230400000000092</c:v>
                </c:pt>
                <c:pt idx="697">
                  <c:v>30.230500000000092</c:v>
                </c:pt>
                <c:pt idx="698">
                  <c:v>30.230600000000091</c:v>
                </c:pt>
                <c:pt idx="699">
                  <c:v>30.230700000000091</c:v>
                </c:pt>
                <c:pt idx="700">
                  <c:v>30.230800000000091</c:v>
                </c:pt>
                <c:pt idx="701">
                  <c:v>30.230900000000091</c:v>
                </c:pt>
                <c:pt idx="702">
                  <c:v>30.23100000000009</c:v>
                </c:pt>
                <c:pt idx="703">
                  <c:v>30.23110000000009</c:v>
                </c:pt>
                <c:pt idx="704">
                  <c:v>30.23120000000009</c:v>
                </c:pt>
                <c:pt idx="705">
                  <c:v>30.23130000000009</c:v>
                </c:pt>
                <c:pt idx="706">
                  <c:v>30.23140000000009</c:v>
                </c:pt>
                <c:pt idx="707">
                  <c:v>30.231500000000089</c:v>
                </c:pt>
                <c:pt idx="708">
                  <c:v>30.231600000000089</c:v>
                </c:pt>
                <c:pt idx="709">
                  <c:v>30.231700000000089</c:v>
                </c:pt>
                <c:pt idx="710">
                  <c:v>30.231800000000089</c:v>
                </c:pt>
                <c:pt idx="711">
                  <c:v>30.231900000000088</c:v>
                </c:pt>
                <c:pt idx="712">
                  <c:v>30.232000000000088</c:v>
                </c:pt>
                <c:pt idx="713">
                  <c:v>30.232100000000088</c:v>
                </c:pt>
                <c:pt idx="714">
                  <c:v>30.232200000000088</c:v>
                </c:pt>
                <c:pt idx="715">
                  <c:v>30.232300000000087</c:v>
                </c:pt>
                <c:pt idx="716">
                  <c:v>30.232400000000087</c:v>
                </c:pt>
                <c:pt idx="717">
                  <c:v>30.232500000000087</c:v>
                </c:pt>
                <c:pt idx="718">
                  <c:v>30.232600000000087</c:v>
                </c:pt>
                <c:pt idx="719">
                  <c:v>30.232700000000087</c:v>
                </c:pt>
                <c:pt idx="720">
                  <c:v>30.232800000000086</c:v>
                </c:pt>
                <c:pt idx="721">
                  <c:v>30.232900000000086</c:v>
                </c:pt>
                <c:pt idx="722">
                  <c:v>30.233000000000086</c:v>
                </c:pt>
                <c:pt idx="723">
                  <c:v>30.233100000000086</c:v>
                </c:pt>
                <c:pt idx="724">
                  <c:v>30.233200000000085</c:v>
                </c:pt>
                <c:pt idx="725">
                  <c:v>30.233300000000085</c:v>
                </c:pt>
                <c:pt idx="726">
                  <c:v>30.233400000000085</c:v>
                </c:pt>
                <c:pt idx="727">
                  <c:v>30.233500000000085</c:v>
                </c:pt>
                <c:pt idx="728">
                  <c:v>30.233600000000084</c:v>
                </c:pt>
                <c:pt idx="729">
                  <c:v>30.233700000000084</c:v>
                </c:pt>
                <c:pt idx="730">
                  <c:v>30.233800000000084</c:v>
                </c:pt>
                <c:pt idx="731">
                  <c:v>30.233900000000084</c:v>
                </c:pt>
                <c:pt idx="732">
                  <c:v>30.234000000000083</c:v>
                </c:pt>
                <c:pt idx="733">
                  <c:v>30.234100000000083</c:v>
                </c:pt>
                <c:pt idx="734">
                  <c:v>30.234200000000083</c:v>
                </c:pt>
                <c:pt idx="735">
                  <c:v>30.234300000000083</c:v>
                </c:pt>
                <c:pt idx="736">
                  <c:v>30.234400000000083</c:v>
                </c:pt>
                <c:pt idx="737">
                  <c:v>30.234500000000082</c:v>
                </c:pt>
                <c:pt idx="738">
                  <c:v>30.234600000000082</c:v>
                </c:pt>
                <c:pt idx="739">
                  <c:v>30.234700000000082</c:v>
                </c:pt>
                <c:pt idx="740">
                  <c:v>30.234800000000082</c:v>
                </c:pt>
                <c:pt idx="741">
                  <c:v>30.234900000000081</c:v>
                </c:pt>
                <c:pt idx="742">
                  <c:v>30.235000000000081</c:v>
                </c:pt>
                <c:pt idx="743">
                  <c:v>30.235100000000081</c:v>
                </c:pt>
                <c:pt idx="744">
                  <c:v>30.235200000000081</c:v>
                </c:pt>
                <c:pt idx="745">
                  <c:v>30.23530000000008</c:v>
                </c:pt>
                <c:pt idx="746">
                  <c:v>30.23540000000008</c:v>
                </c:pt>
                <c:pt idx="747">
                  <c:v>30.23550000000008</c:v>
                </c:pt>
                <c:pt idx="748">
                  <c:v>30.23560000000008</c:v>
                </c:pt>
                <c:pt idx="749">
                  <c:v>30.23570000000008</c:v>
                </c:pt>
                <c:pt idx="750">
                  <c:v>30.235800000000079</c:v>
                </c:pt>
                <c:pt idx="751">
                  <c:v>30.235900000000079</c:v>
                </c:pt>
                <c:pt idx="752">
                  <c:v>30.236000000000079</c:v>
                </c:pt>
                <c:pt idx="753">
                  <c:v>30.236100000000079</c:v>
                </c:pt>
                <c:pt idx="754">
                  <c:v>30.236200000000078</c:v>
                </c:pt>
                <c:pt idx="755">
                  <c:v>30.236300000000078</c:v>
                </c:pt>
                <c:pt idx="756">
                  <c:v>30.236400000000078</c:v>
                </c:pt>
                <c:pt idx="757">
                  <c:v>30.236500000000078</c:v>
                </c:pt>
                <c:pt idx="758">
                  <c:v>30.236600000000077</c:v>
                </c:pt>
                <c:pt idx="759">
                  <c:v>30.236700000000077</c:v>
                </c:pt>
                <c:pt idx="760">
                  <c:v>30.236800000000077</c:v>
                </c:pt>
                <c:pt idx="761">
                  <c:v>30.236900000000077</c:v>
                </c:pt>
                <c:pt idx="762">
                  <c:v>30.237000000000076</c:v>
                </c:pt>
                <c:pt idx="763">
                  <c:v>30.237100000000076</c:v>
                </c:pt>
                <c:pt idx="764">
                  <c:v>30.237200000000076</c:v>
                </c:pt>
                <c:pt idx="765">
                  <c:v>30.237300000000076</c:v>
                </c:pt>
                <c:pt idx="766">
                  <c:v>30.237400000000076</c:v>
                </c:pt>
                <c:pt idx="767">
                  <c:v>30.237500000000075</c:v>
                </c:pt>
                <c:pt idx="768">
                  <c:v>30.237600000000075</c:v>
                </c:pt>
                <c:pt idx="769">
                  <c:v>30.237700000000075</c:v>
                </c:pt>
                <c:pt idx="770">
                  <c:v>30.237800000000075</c:v>
                </c:pt>
                <c:pt idx="771">
                  <c:v>30.237900000000074</c:v>
                </c:pt>
                <c:pt idx="772">
                  <c:v>30.238000000000074</c:v>
                </c:pt>
                <c:pt idx="773">
                  <c:v>30.238100000000074</c:v>
                </c:pt>
                <c:pt idx="774">
                  <c:v>30.238200000000074</c:v>
                </c:pt>
                <c:pt idx="775">
                  <c:v>30.238300000000073</c:v>
                </c:pt>
                <c:pt idx="776">
                  <c:v>30.238400000000073</c:v>
                </c:pt>
                <c:pt idx="777">
                  <c:v>30.238500000000073</c:v>
                </c:pt>
                <c:pt idx="778">
                  <c:v>30.238600000000073</c:v>
                </c:pt>
                <c:pt idx="779">
                  <c:v>30.238700000000073</c:v>
                </c:pt>
                <c:pt idx="780">
                  <c:v>30.238800000000072</c:v>
                </c:pt>
                <c:pt idx="781">
                  <c:v>30.238900000000072</c:v>
                </c:pt>
                <c:pt idx="782">
                  <c:v>30.239000000000072</c:v>
                </c:pt>
                <c:pt idx="783">
                  <c:v>30.239100000000072</c:v>
                </c:pt>
                <c:pt idx="784">
                  <c:v>30.239200000000071</c:v>
                </c:pt>
                <c:pt idx="785">
                  <c:v>30.239300000000071</c:v>
                </c:pt>
                <c:pt idx="786">
                  <c:v>30.239400000000071</c:v>
                </c:pt>
                <c:pt idx="787">
                  <c:v>30.239500000000071</c:v>
                </c:pt>
                <c:pt idx="788">
                  <c:v>30.23960000000007</c:v>
                </c:pt>
                <c:pt idx="789">
                  <c:v>30.23970000000007</c:v>
                </c:pt>
                <c:pt idx="790">
                  <c:v>30.23980000000007</c:v>
                </c:pt>
                <c:pt idx="791">
                  <c:v>30.23990000000007</c:v>
                </c:pt>
                <c:pt idx="792">
                  <c:v>30.240000000000069</c:v>
                </c:pt>
                <c:pt idx="793">
                  <c:v>30.240100000000069</c:v>
                </c:pt>
                <c:pt idx="794">
                  <c:v>30.240200000000069</c:v>
                </c:pt>
                <c:pt idx="795">
                  <c:v>30.240300000000069</c:v>
                </c:pt>
                <c:pt idx="796">
                  <c:v>30.240400000000069</c:v>
                </c:pt>
                <c:pt idx="797">
                  <c:v>30.240500000000068</c:v>
                </c:pt>
                <c:pt idx="798">
                  <c:v>30.240600000000068</c:v>
                </c:pt>
                <c:pt idx="799">
                  <c:v>30.240700000000068</c:v>
                </c:pt>
                <c:pt idx="800">
                  <c:v>30.240800000000068</c:v>
                </c:pt>
                <c:pt idx="801">
                  <c:v>30.240900000000067</c:v>
                </c:pt>
                <c:pt idx="802">
                  <c:v>30.241000000000067</c:v>
                </c:pt>
                <c:pt idx="803">
                  <c:v>30.241100000000067</c:v>
                </c:pt>
                <c:pt idx="804">
                  <c:v>30.241200000000067</c:v>
                </c:pt>
                <c:pt idx="805">
                  <c:v>30.241300000000066</c:v>
                </c:pt>
                <c:pt idx="806">
                  <c:v>30.241400000000066</c:v>
                </c:pt>
                <c:pt idx="807">
                  <c:v>30.241500000000066</c:v>
                </c:pt>
                <c:pt idx="808">
                  <c:v>30.241600000000066</c:v>
                </c:pt>
                <c:pt idx="809">
                  <c:v>30.241700000000066</c:v>
                </c:pt>
                <c:pt idx="810">
                  <c:v>30.241800000000065</c:v>
                </c:pt>
                <c:pt idx="811">
                  <c:v>30.241900000000065</c:v>
                </c:pt>
                <c:pt idx="812">
                  <c:v>30.242000000000065</c:v>
                </c:pt>
                <c:pt idx="813">
                  <c:v>30.242100000000065</c:v>
                </c:pt>
                <c:pt idx="814">
                  <c:v>30.242200000000064</c:v>
                </c:pt>
                <c:pt idx="815">
                  <c:v>30.242300000000064</c:v>
                </c:pt>
                <c:pt idx="816">
                  <c:v>30.242400000000064</c:v>
                </c:pt>
                <c:pt idx="817">
                  <c:v>30.242500000000064</c:v>
                </c:pt>
                <c:pt idx="818">
                  <c:v>30.242600000000063</c:v>
                </c:pt>
                <c:pt idx="819">
                  <c:v>30.242700000000063</c:v>
                </c:pt>
                <c:pt idx="820">
                  <c:v>30.242800000000063</c:v>
                </c:pt>
                <c:pt idx="821">
                  <c:v>30.242900000000063</c:v>
                </c:pt>
                <c:pt idx="822">
                  <c:v>30.243000000000062</c:v>
                </c:pt>
                <c:pt idx="823">
                  <c:v>30.243100000000062</c:v>
                </c:pt>
                <c:pt idx="824">
                  <c:v>30.243200000000062</c:v>
                </c:pt>
                <c:pt idx="825">
                  <c:v>30.243300000000062</c:v>
                </c:pt>
                <c:pt idx="826">
                  <c:v>30.243400000000062</c:v>
                </c:pt>
                <c:pt idx="827">
                  <c:v>30.243500000000061</c:v>
                </c:pt>
                <c:pt idx="828">
                  <c:v>30.243600000000061</c:v>
                </c:pt>
                <c:pt idx="829">
                  <c:v>30.243700000000061</c:v>
                </c:pt>
                <c:pt idx="830">
                  <c:v>30.243800000000061</c:v>
                </c:pt>
                <c:pt idx="831">
                  <c:v>30.24390000000006</c:v>
                </c:pt>
                <c:pt idx="832">
                  <c:v>30.24400000000006</c:v>
                </c:pt>
                <c:pt idx="833">
                  <c:v>30.24410000000006</c:v>
                </c:pt>
                <c:pt idx="834">
                  <c:v>30.24420000000006</c:v>
                </c:pt>
                <c:pt idx="835">
                  <c:v>30.244300000000059</c:v>
                </c:pt>
                <c:pt idx="836">
                  <c:v>30.244400000000059</c:v>
                </c:pt>
                <c:pt idx="837">
                  <c:v>30.244500000000059</c:v>
                </c:pt>
                <c:pt idx="838">
                  <c:v>30.244600000000059</c:v>
                </c:pt>
                <c:pt idx="839">
                  <c:v>30.244700000000059</c:v>
                </c:pt>
                <c:pt idx="840">
                  <c:v>30.244800000000058</c:v>
                </c:pt>
                <c:pt idx="841">
                  <c:v>30.244900000000058</c:v>
                </c:pt>
                <c:pt idx="842">
                  <c:v>30.245000000000058</c:v>
                </c:pt>
                <c:pt idx="843">
                  <c:v>30.245100000000058</c:v>
                </c:pt>
                <c:pt idx="844">
                  <c:v>30.245200000000057</c:v>
                </c:pt>
                <c:pt idx="845">
                  <c:v>30.245300000000057</c:v>
                </c:pt>
                <c:pt idx="846">
                  <c:v>30.245400000000057</c:v>
                </c:pt>
                <c:pt idx="847">
                  <c:v>30.245500000000057</c:v>
                </c:pt>
                <c:pt idx="848">
                  <c:v>30.245600000000056</c:v>
                </c:pt>
                <c:pt idx="849">
                  <c:v>30.245700000000056</c:v>
                </c:pt>
                <c:pt idx="850">
                  <c:v>30.245800000000056</c:v>
                </c:pt>
                <c:pt idx="851">
                  <c:v>30.245900000000056</c:v>
                </c:pt>
                <c:pt idx="852">
                  <c:v>30.246000000000056</c:v>
                </c:pt>
                <c:pt idx="853">
                  <c:v>30.246100000000055</c:v>
                </c:pt>
                <c:pt idx="854">
                  <c:v>30.246200000000055</c:v>
                </c:pt>
                <c:pt idx="855">
                  <c:v>30.246300000000055</c:v>
                </c:pt>
                <c:pt idx="856">
                  <c:v>30.246400000000055</c:v>
                </c:pt>
                <c:pt idx="857">
                  <c:v>30.246500000000054</c:v>
                </c:pt>
                <c:pt idx="858">
                  <c:v>30.246600000000054</c:v>
                </c:pt>
                <c:pt idx="859">
                  <c:v>30.246700000000054</c:v>
                </c:pt>
                <c:pt idx="860">
                  <c:v>30.246800000000054</c:v>
                </c:pt>
                <c:pt idx="861">
                  <c:v>30.246900000000053</c:v>
                </c:pt>
                <c:pt idx="862">
                  <c:v>30.247000000000053</c:v>
                </c:pt>
                <c:pt idx="863">
                  <c:v>30.247100000000053</c:v>
                </c:pt>
                <c:pt idx="864">
                  <c:v>30.247200000000053</c:v>
                </c:pt>
                <c:pt idx="865">
                  <c:v>30.247300000000052</c:v>
                </c:pt>
                <c:pt idx="866">
                  <c:v>30.247400000000052</c:v>
                </c:pt>
                <c:pt idx="867">
                  <c:v>30.247500000000052</c:v>
                </c:pt>
                <c:pt idx="868">
                  <c:v>30.247600000000052</c:v>
                </c:pt>
                <c:pt idx="869">
                  <c:v>30.247700000000052</c:v>
                </c:pt>
                <c:pt idx="870">
                  <c:v>30.247800000000051</c:v>
                </c:pt>
                <c:pt idx="871">
                  <c:v>30.247900000000051</c:v>
                </c:pt>
                <c:pt idx="872">
                  <c:v>30.248000000000051</c:v>
                </c:pt>
                <c:pt idx="873">
                  <c:v>30.248100000000051</c:v>
                </c:pt>
                <c:pt idx="874">
                  <c:v>30.24820000000005</c:v>
                </c:pt>
                <c:pt idx="875">
                  <c:v>30.24830000000005</c:v>
                </c:pt>
                <c:pt idx="876">
                  <c:v>30.24840000000005</c:v>
                </c:pt>
                <c:pt idx="877">
                  <c:v>30.24850000000005</c:v>
                </c:pt>
                <c:pt idx="878">
                  <c:v>30.248600000000049</c:v>
                </c:pt>
                <c:pt idx="879">
                  <c:v>30.248700000000049</c:v>
                </c:pt>
                <c:pt idx="880">
                  <c:v>30.248800000000049</c:v>
                </c:pt>
                <c:pt idx="881">
                  <c:v>30.248900000000049</c:v>
                </c:pt>
                <c:pt idx="882">
                  <c:v>30.249000000000049</c:v>
                </c:pt>
                <c:pt idx="883">
                  <c:v>30.249100000000048</c:v>
                </c:pt>
                <c:pt idx="884">
                  <c:v>30.249200000000048</c:v>
                </c:pt>
                <c:pt idx="885">
                  <c:v>30.249300000000048</c:v>
                </c:pt>
                <c:pt idx="886">
                  <c:v>30.249400000000048</c:v>
                </c:pt>
                <c:pt idx="887">
                  <c:v>30.249500000000047</c:v>
                </c:pt>
                <c:pt idx="888">
                  <c:v>30.249600000000047</c:v>
                </c:pt>
                <c:pt idx="889">
                  <c:v>30.249700000000047</c:v>
                </c:pt>
                <c:pt idx="890">
                  <c:v>30.249800000000047</c:v>
                </c:pt>
                <c:pt idx="891">
                  <c:v>30.249900000000046</c:v>
                </c:pt>
                <c:pt idx="892">
                  <c:v>30.250000000000046</c:v>
                </c:pt>
                <c:pt idx="893">
                  <c:v>30.250100000000046</c:v>
                </c:pt>
                <c:pt idx="894">
                  <c:v>30.250200000000046</c:v>
                </c:pt>
                <c:pt idx="895">
                  <c:v>30.250300000000045</c:v>
                </c:pt>
                <c:pt idx="896">
                  <c:v>30.250400000000045</c:v>
                </c:pt>
                <c:pt idx="897">
                  <c:v>30.250500000000045</c:v>
                </c:pt>
                <c:pt idx="898">
                  <c:v>30.250600000000045</c:v>
                </c:pt>
                <c:pt idx="899">
                  <c:v>30.250700000000045</c:v>
                </c:pt>
                <c:pt idx="900">
                  <c:v>30.250800000000044</c:v>
                </c:pt>
                <c:pt idx="901">
                  <c:v>30.250900000000044</c:v>
                </c:pt>
                <c:pt idx="902">
                  <c:v>30.251000000000044</c:v>
                </c:pt>
                <c:pt idx="903">
                  <c:v>30.251100000000044</c:v>
                </c:pt>
                <c:pt idx="904">
                  <c:v>30.251200000000043</c:v>
                </c:pt>
                <c:pt idx="905">
                  <c:v>30.251300000000043</c:v>
                </c:pt>
                <c:pt idx="906">
                  <c:v>30.251400000000043</c:v>
                </c:pt>
                <c:pt idx="907">
                  <c:v>30.251500000000043</c:v>
                </c:pt>
                <c:pt idx="908">
                  <c:v>30.251600000000042</c:v>
                </c:pt>
                <c:pt idx="909">
                  <c:v>30.251700000000042</c:v>
                </c:pt>
                <c:pt idx="910">
                  <c:v>30.251800000000042</c:v>
                </c:pt>
                <c:pt idx="911">
                  <c:v>30.251900000000042</c:v>
                </c:pt>
                <c:pt idx="912">
                  <c:v>30.252000000000042</c:v>
                </c:pt>
                <c:pt idx="913">
                  <c:v>30.252100000000041</c:v>
                </c:pt>
                <c:pt idx="914">
                  <c:v>30.252200000000041</c:v>
                </c:pt>
                <c:pt idx="915">
                  <c:v>30.252300000000041</c:v>
                </c:pt>
                <c:pt idx="916">
                  <c:v>30.252400000000041</c:v>
                </c:pt>
                <c:pt idx="917">
                  <c:v>30.25250000000004</c:v>
                </c:pt>
                <c:pt idx="918">
                  <c:v>30.25260000000004</c:v>
                </c:pt>
                <c:pt idx="919">
                  <c:v>30.25270000000004</c:v>
                </c:pt>
                <c:pt idx="920">
                  <c:v>30.25280000000004</c:v>
                </c:pt>
                <c:pt idx="921">
                  <c:v>30.252900000000039</c:v>
                </c:pt>
                <c:pt idx="922">
                  <c:v>30.253000000000039</c:v>
                </c:pt>
                <c:pt idx="923">
                  <c:v>30.253100000000039</c:v>
                </c:pt>
                <c:pt idx="924">
                  <c:v>30.253200000000039</c:v>
                </c:pt>
                <c:pt idx="925">
                  <c:v>30.253300000000038</c:v>
                </c:pt>
                <c:pt idx="926">
                  <c:v>30.253400000000038</c:v>
                </c:pt>
                <c:pt idx="927">
                  <c:v>30.253500000000038</c:v>
                </c:pt>
                <c:pt idx="928">
                  <c:v>30.253600000000038</c:v>
                </c:pt>
                <c:pt idx="929">
                  <c:v>30.253700000000038</c:v>
                </c:pt>
                <c:pt idx="930">
                  <c:v>30.253800000000037</c:v>
                </c:pt>
                <c:pt idx="931">
                  <c:v>30.253900000000037</c:v>
                </c:pt>
                <c:pt idx="932">
                  <c:v>30.254000000000037</c:v>
                </c:pt>
                <c:pt idx="933">
                  <c:v>30.254100000000037</c:v>
                </c:pt>
                <c:pt idx="934">
                  <c:v>30.254200000000036</c:v>
                </c:pt>
                <c:pt idx="935">
                  <c:v>30.254300000000036</c:v>
                </c:pt>
                <c:pt idx="936">
                  <c:v>30.254400000000036</c:v>
                </c:pt>
                <c:pt idx="937">
                  <c:v>30.254500000000036</c:v>
                </c:pt>
                <c:pt idx="938">
                  <c:v>30.254600000000035</c:v>
                </c:pt>
                <c:pt idx="939">
                  <c:v>30.254700000000035</c:v>
                </c:pt>
                <c:pt idx="940">
                  <c:v>30.254800000000035</c:v>
                </c:pt>
                <c:pt idx="941">
                  <c:v>30.254900000000035</c:v>
                </c:pt>
                <c:pt idx="942">
                  <c:v>30.255000000000035</c:v>
                </c:pt>
                <c:pt idx="943">
                  <c:v>30.255100000000034</c:v>
                </c:pt>
                <c:pt idx="944">
                  <c:v>30.255200000000034</c:v>
                </c:pt>
                <c:pt idx="945">
                  <c:v>30.255300000000034</c:v>
                </c:pt>
                <c:pt idx="946">
                  <c:v>30.255400000000034</c:v>
                </c:pt>
                <c:pt idx="947">
                  <c:v>30.255500000000033</c:v>
                </c:pt>
                <c:pt idx="948">
                  <c:v>30.255600000000033</c:v>
                </c:pt>
                <c:pt idx="949">
                  <c:v>30.255700000000033</c:v>
                </c:pt>
                <c:pt idx="950">
                  <c:v>30.255800000000033</c:v>
                </c:pt>
                <c:pt idx="951">
                  <c:v>30.255900000000032</c:v>
                </c:pt>
                <c:pt idx="952">
                  <c:v>30.256000000000032</c:v>
                </c:pt>
                <c:pt idx="953">
                  <c:v>30.256100000000032</c:v>
                </c:pt>
                <c:pt idx="954">
                  <c:v>30.256200000000032</c:v>
                </c:pt>
                <c:pt idx="955">
                  <c:v>30.256300000000032</c:v>
                </c:pt>
                <c:pt idx="956">
                  <c:v>30.256400000000031</c:v>
                </c:pt>
                <c:pt idx="957">
                  <c:v>30.256500000000031</c:v>
                </c:pt>
                <c:pt idx="958">
                  <c:v>30.256600000000031</c:v>
                </c:pt>
                <c:pt idx="959">
                  <c:v>30.256700000000031</c:v>
                </c:pt>
                <c:pt idx="960">
                  <c:v>30.25680000000003</c:v>
                </c:pt>
                <c:pt idx="961">
                  <c:v>30.25690000000003</c:v>
                </c:pt>
                <c:pt idx="962">
                  <c:v>30.25700000000003</c:v>
                </c:pt>
                <c:pt idx="963">
                  <c:v>30.25710000000003</c:v>
                </c:pt>
                <c:pt idx="964">
                  <c:v>30.257200000000029</c:v>
                </c:pt>
                <c:pt idx="965">
                  <c:v>30.257300000000029</c:v>
                </c:pt>
                <c:pt idx="966">
                  <c:v>30.257400000000029</c:v>
                </c:pt>
                <c:pt idx="967">
                  <c:v>30.257500000000029</c:v>
                </c:pt>
                <c:pt idx="968">
                  <c:v>30.257600000000028</c:v>
                </c:pt>
                <c:pt idx="969">
                  <c:v>30.257700000000028</c:v>
                </c:pt>
                <c:pt idx="970">
                  <c:v>30.257800000000028</c:v>
                </c:pt>
                <c:pt idx="971">
                  <c:v>30.257900000000028</c:v>
                </c:pt>
                <c:pt idx="972">
                  <c:v>30.258000000000028</c:v>
                </c:pt>
                <c:pt idx="973">
                  <c:v>30.258100000000027</c:v>
                </c:pt>
                <c:pt idx="974">
                  <c:v>30.258200000000027</c:v>
                </c:pt>
                <c:pt idx="975">
                  <c:v>30.258300000000027</c:v>
                </c:pt>
                <c:pt idx="976">
                  <c:v>30.258400000000027</c:v>
                </c:pt>
                <c:pt idx="977">
                  <c:v>30.258500000000026</c:v>
                </c:pt>
                <c:pt idx="978">
                  <c:v>30.258600000000026</c:v>
                </c:pt>
                <c:pt idx="979">
                  <c:v>30.258700000000026</c:v>
                </c:pt>
                <c:pt idx="980">
                  <c:v>30.258800000000026</c:v>
                </c:pt>
                <c:pt idx="981">
                  <c:v>30.258900000000025</c:v>
                </c:pt>
                <c:pt idx="982">
                  <c:v>30.259000000000025</c:v>
                </c:pt>
                <c:pt idx="983">
                  <c:v>30.259100000000025</c:v>
                </c:pt>
                <c:pt idx="984">
                  <c:v>30.259200000000025</c:v>
                </c:pt>
                <c:pt idx="985">
                  <c:v>30.259300000000025</c:v>
                </c:pt>
                <c:pt idx="986">
                  <c:v>30.259400000000024</c:v>
                </c:pt>
                <c:pt idx="987">
                  <c:v>30.259500000000024</c:v>
                </c:pt>
                <c:pt idx="988">
                  <c:v>30.259600000000024</c:v>
                </c:pt>
                <c:pt idx="989">
                  <c:v>30.259700000000024</c:v>
                </c:pt>
                <c:pt idx="990">
                  <c:v>30.259800000000023</c:v>
                </c:pt>
                <c:pt idx="991">
                  <c:v>30.259900000000023</c:v>
                </c:pt>
                <c:pt idx="992">
                  <c:v>30.260000000000023</c:v>
                </c:pt>
                <c:pt idx="993">
                  <c:v>30.260100000000023</c:v>
                </c:pt>
                <c:pt idx="994">
                  <c:v>30.260200000000022</c:v>
                </c:pt>
                <c:pt idx="995">
                  <c:v>30.260300000000022</c:v>
                </c:pt>
                <c:pt idx="996">
                  <c:v>30.260400000000022</c:v>
                </c:pt>
                <c:pt idx="997">
                  <c:v>30.260500000000022</c:v>
                </c:pt>
                <c:pt idx="998">
                  <c:v>30.260600000000021</c:v>
                </c:pt>
                <c:pt idx="999">
                  <c:v>30.260700000000021</c:v>
                </c:pt>
                <c:pt idx="1000">
                  <c:v>30.260800000000021</c:v>
                </c:pt>
              </c:numCache>
            </c:numRef>
          </c:xVal>
          <c:yVal>
            <c:numRef>
              <c:f>Calculs!$K$4:$K$1004</c:f>
              <c:numCache>
                <c:formatCode>0.00</c:formatCode>
                <c:ptCount val="1001"/>
                <c:pt idx="0">
                  <c:v>487.84771914632313</c:v>
                </c:pt>
                <c:pt idx="1">
                  <c:v>489.54749991237134</c:v>
                </c:pt>
                <c:pt idx="2">
                  <c:v>491.24421526644198</c:v>
                </c:pt>
                <c:pt idx="3">
                  <c:v>492.93787303695672</c:v>
                </c:pt>
                <c:pt idx="4">
                  <c:v>494.62848101626298</c:v>
                </c:pt>
                <c:pt idx="5">
                  <c:v>496.31604696085458</c:v>
                </c:pt>
                <c:pt idx="6">
                  <c:v>498.00057859159074</c:v>
                </c:pt>
                <c:pt idx="7">
                  <c:v>499.68208359391315</c:v>
                </c:pt>
                <c:pt idx="8">
                  <c:v>501.36056961806173</c:v>
                </c:pt>
                <c:pt idx="9">
                  <c:v>503.03604427928838</c:v>
                </c:pt>
                <c:pt idx="10">
                  <c:v>504.7085151580693</c:v>
                </c:pt>
                <c:pt idx="11">
                  <c:v>506.37798979090064</c:v>
                </c:pt>
                <c:pt idx="12">
                  <c:v>508.04447566131068</c:v>
                </c:pt>
                <c:pt idx="13">
                  <c:v>509.70798020991657</c:v>
                </c:pt>
                <c:pt idx="14">
                  <c:v>511.36851084425524</c:v>
                </c:pt>
                <c:pt idx="15">
                  <c:v>513.02607493897665</c:v>
                </c:pt>
                <c:pt idx="16">
                  <c:v>514.68067983603555</c:v>
                </c:pt>
                <c:pt idx="17">
                  <c:v>516.33233284488142</c:v>
                </c:pt>
                <c:pt idx="18">
                  <c:v>517.98104124264773</c:v>
                </c:pt>
                <c:pt idx="19">
                  <c:v>519.62681227433916</c:v>
                </c:pt>
                <c:pt idx="20">
                  <c:v>521.26965315301788</c:v>
                </c:pt>
                <c:pt idx="21">
                  <c:v>522.90957106469807</c:v>
                </c:pt>
                <c:pt idx="22">
                  <c:v>524.54657317313365</c:v>
                </c:pt>
                <c:pt idx="23">
                  <c:v>526.18066661508101</c:v>
                </c:pt>
                <c:pt idx="24">
                  <c:v>527.81185849566828</c:v>
                </c:pt>
                <c:pt idx="25">
                  <c:v>529.44015588858008</c:v>
                </c:pt>
                <c:pt idx="26">
                  <c:v>531.06556583624081</c:v>
                </c:pt>
                <c:pt idx="27">
                  <c:v>532.68809534999707</c:v>
                </c:pt>
                <c:pt idx="28">
                  <c:v>534.30775141029812</c:v>
                </c:pt>
                <c:pt idx="29">
                  <c:v>535.92454096687516</c:v>
                </c:pt>
                <c:pt idx="30">
                  <c:v>537.53847093891966</c:v>
                </c:pt>
                <c:pt idx="31">
                  <c:v>539.1495482152601</c:v>
                </c:pt>
                <c:pt idx="32">
                  <c:v>540.75777965453733</c:v>
                </c:pt>
                <c:pt idx="33">
                  <c:v>542.36317208537901</c:v>
                </c:pt>
                <c:pt idx="34">
                  <c:v>543.96573230657214</c:v>
                </c:pt>
                <c:pt idx="35">
                  <c:v>545.56546708723522</c:v>
                </c:pt>
                <c:pt idx="36">
                  <c:v>547.16238316698843</c:v>
                </c:pt>
                <c:pt idx="37">
                  <c:v>548.75648725612291</c:v>
                </c:pt>
                <c:pt idx="38">
                  <c:v>550.34778603576865</c:v>
                </c:pt>
                <c:pt idx="39">
                  <c:v>551.93628615806131</c:v>
                </c:pt>
                <c:pt idx="40">
                  <c:v>553.52199424630771</c:v>
                </c:pt>
                <c:pt idx="41">
                  <c:v>555.1049168951505</c:v>
                </c:pt>
                <c:pt idx="42">
                  <c:v>556.68506067073088</c:v>
                </c:pt>
                <c:pt idx="43">
                  <c:v>558.26243211085102</c:v>
                </c:pt>
                <c:pt idx="44">
                  <c:v>559.83703772513468</c:v>
                </c:pt>
                <c:pt idx="45">
                  <c:v>561.40888399518678</c:v>
                </c:pt>
                <c:pt idx="46">
                  <c:v>562.97797737475241</c:v>
                </c:pt>
                <c:pt idx="47">
                  <c:v>564.54432428987388</c:v>
                </c:pt>
                <c:pt idx="48">
                  <c:v>566.10793113904708</c:v>
                </c:pt>
                <c:pt idx="49">
                  <c:v>567.66880429337675</c:v>
                </c:pt>
                <c:pt idx="50">
                  <c:v>569.22695009673043</c:v>
                </c:pt>
                <c:pt idx="51">
                  <c:v>570.7823748658916</c:v>
                </c:pt>
                <c:pt idx="52">
                  <c:v>572.33508489071141</c:v>
                </c:pt>
                <c:pt idx="53">
                  <c:v>573.88508643425985</c:v>
                </c:pt>
                <c:pt idx="54">
                  <c:v>575.43238573297504</c:v>
                </c:pt>
                <c:pt idx="55">
                  <c:v>576.97698899681222</c:v>
                </c:pt>
                <c:pt idx="56">
                  <c:v>578.51890240939133</c:v>
                </c:pt>
                <c:pt idx="57">
                  <c:v>580.05813212814371</c:v>
                </c:pt>
                <c:pt idx="58">
                  <c:v>581.59468428445757</c:v>
                </c:pt>
                <c:pt idx="59">
                  <c:v>583.12856498382257</c:v>
                </c:pt>
                <c:pt idx="60">
                  <c:v>584.65978030597341</c:v>
                </c:pt>
                <c:pt idx="61">
                  <c:v>586.18833630503241</c:v>
                </c:pt>
                <c:pt idx="62">
                  <c:v>587.71423900965078</c:v>
                </c:pt>
                <c:pt idx="63">
                  <c:v>589.23749442314966</c:v>
                </c:pt>
                <c:pt idx="64">
                  <c:v>590.75810852365919</c:v>
                </c:pt>
                <c:pt idx="65">
                  <c:v>592.27608726425751</c:v>
                </c:pt>
                <c:pt idx="66">
                  <c:v>593.79143657310817</c:v>
                </c:pt>
                <c:pt idx="67">
                  <c:v>595.30416235359689</c:v>
                </c:pt>
                <c:pt idx="68">
                  <c:v>596.81427048446733</c:v>
                </c:pt>
                <c:pt idx="69">
                  <c:v>598.32176681995577</c:v>
                </c:pt>
                <c:pt idx="70">
                  <c:v>599.82665718992519</c:v>
                </c:pt>
                <c:pt idx="71">
                  <c:v>601.32894739999801</c:v>
                </c:pt>
                <c:pt idx="72">
                  <c:v>602.82864323168815</c:v>
                </c:pt>
                <c:pt idx="73">
                  <c:v>604.32575044253224</c:v>
                </c:pt>
                <c:pt idx="74">
                  <c:v>605.82027476621977</c:v>
                </c:pt>
                <c:pt idx="75">
                  <c:v>607.31222191272241</c:v>
                </c:pt>
                <c:pt idx="76">
                  <c:v>608.80159756842238</c:v>
                </c:pt>
                <c:pt idx="77">
                  <c:v>610.28840739624025</c:v>
                </c:pt>
                <c:pt idx="78">
                  <c:v>611.7726570357612</c:v>
                </c:pt>
                <c:pt idx="79">
                  <c:v>613.25435210336127</c:v>
                </c:pt>
                <c:pt idx="80">
                  <c:v>614.73349819233215</c:v>
                </c:pt>
                <c:pt idx="81">
                  <c:v>616.21010087300522</c:v>
                </c:pt>
                <c:pt idx="82">
                  <c:v>617.68416569287479</c:v>
                </c:pt>
                <c:pt idx="83">
                  <c:v>619.15569817672076</c:v>
                </c:pt>
                <c:pt idx="84">
                  <c:v>620.62470382672996</c:v>
                </c:pt>
                <c:pt idx="85">
                  <c:v>622.09118812261715</c:v>
                </c:pt>
                <c:pt idx="86">
                  <c:v>623.55515652174472</c:v>
                </c:pt>
                <c:pt idx="87">
                  <c:v>625.01661445924208</c:v>
                </c:pt>
                <c:pt idx="88">
                  <c:v>626.47556734812383</c:v>
                </c:pt>
                <c:pt idx="89">
                  <c:v>627.93202057940744</c:v>
                </c:pt>
                <c:pt idx="90">
                  <c:v>629.38597952222983</c:v>
                </c:pt>
                <c:pt idx="91">
                  <c:v>630.83744952396364</c:v>
                </c:pt>
                <c:pt idx="92">
                  <c:v>632.2864359103321</c:v>
                </c:pt>
                <c:pt idx="93">
                  <c:v>633.73294398552378</c:v>
                </c:pt>
                <c:pt idx="94">
                  <c:v>635.17697903230578</c:v>
                </c:pt>
                <c:pt idx="95">
                  <c:v>636.61854631213714</c:v>
                </c:pt>
                <c:pt idx="96">
                  <c:v>638.05765106528065</c:v>
                </c:pt>
                <c:pt idx="97">
                  <c:v>639.4942985109144</c:v>
                </c:pt>
                <c:pt idx="98">
                  <c:v>640.92849384724241</c:v>
                </c:pt>
                <c:pt idx="99">
                  <c:v>642.3602422516044</c:v>
                </c:pt>
                <c:pt idx="100">
                  <c:v>643.78954888058536</c:v>
                </c:pt>
                <c:pt idx="101">
                  <c:v>657.94871532799118</c:v>
                </c:pt>
                <c:pt idx="102">
                  <c:v>671.86700405861131</c:v>
                </c:pt>
                <c:pt idx="103">
                  <c:v>685.54937555243544</c:v>
                </c:pt>
                <c:pt idx="104">
                  <c:v>699.0005965053731</c:v>
                </c:pt>
                <c:pt idx="105">
                  <c:v>712.22524958382871</c:v>
                </c:pt>
                <c:pt idx="106">
                  <c:v>725.22774256274602</c:v>
                </c:pt>
                <c:pt idx="107">
                  <c:v>738.01231689342058</c:v>
                </c:pt>
                <c:pt idx="108">
                  <c:v>750.58305574335475</c:v>
                </c:pt>
                <c:pt idx="109">
                  <c:v>762.94389154680221</c:v>
                </c:pt>
                <c:pt idx="110">
                  <c:v>775.0986131013741</c:v>
                </c:pt>
                <c:pt idx="111">
                  <c:v>787.05087224311683</c:v>
                </c:pt>
                <c:pt idx="112">
                  <c:v>798.80419012979246</c:v>
                </c:pt>
                <c:pt idx="113">
                  <c:v>810.36196315966163</c:v>
                </c:pt>
                <c:pt idx="114">
                  <c:v>821.72746855086632</c:v>
                </c:pt>
                <c:pt idx="115">
                  <c:v>832.90386960450553</c:v>
                </c:pt>
                <c:pt idx="116">
                  <c:v>843.89422067267617</c:v>
                </c:pt>
                <c:pt idx="117">
                  <c:v>854.70147185109124</c:v>
                </c:pt>
                <c:pt idx="118">
                  <c:v>865.32847341437673</c:v>
                </c:pt>
                <c:pt idx="119">
                  <c:v>875.77798001076678</c:v>
                </c:pt>
                <c:pt idx="120">
                  <c:v>886.05265463165722</c:v>
                </c:pt>
                <c:pt idx="121">
                  <c:v>896.15507237032307</c:v>
                </c:pt>
                <c:pt idx="122">
                  <c:v>906.08772398305143</c:v>
                </c:pt>
                <c:pt idx="123">
                  <c:v>915.85301926497209</c:v>
                </c:pt>
                <c:pt idx="124">
                  <c:v>925.45329025198259</c:v>
                </c:pt>
                <c:pt idx="125">
                  <c:v>934.89079425934881</c:v>
                </c:pt>
                <c:pt idx="126">
                  <c:v>944.16771676681401</c:v>
                </c:pt>
                <c:pt idx="127">
                  <c:v>953.2861741593606</c:v>
                </c:pt>
                <c:pt idx="128">
                  <c:v>962.2482163321356</c:v>
                </c:pt>
                <c:pt idx="129">
                  <c:v>971.05582916746494</c:v>
                </c:pt>
                <c:pt idx="130">
                  <c:v>979.71093689134671</c:v>
                </c:pt>
                <c:pt idx="131">
                  <c:v>988.21540431631229</c:v>
                </c:pt>
                <c:pt idx="132">
                  <c:v>996.57103897708896</c:v>
                </c:pt>
                <c:pt idx="133">
                  <c:v>1004.7795931650708</c:v>
                </c:pt>
                <c:pt idx="134">
                  <c:v>1012.8427658672133</c:v>
                </c:pt>
                <c:pt idx="135">
                  <c:v>1020.7622046146042</c:v>
                </c:pt>
                <c:pt idx="136">
                  <c:v>1028.5395072456247</c:v>
                </c:pt>
                <c:pt idx="137">
                  <c:v>1036.1762235883048</c:v>
                </c:pt>
                <c:pt idx="138">
                  <c:v>1043.6738570661876</c:v>
                </c:pt>
                <c:pt idx="139">
                  <c:v>1051.0338662317449</c:v>
                </c:pt>
                <c:pt idx="140">
                  <c:v>1058.2576662311437</c:v>
                </c:pt>
                <c:pt idx="141">
                  <c:v>1065.346630203923</c:v>
                </c:pt>
                <c:pt idx="142">
                  <c:v>1072.3020906209308</c:v>
                </c:pt>
                <c:pt idx="143">
                  <c:v>1079.1253405636689</c:v>
                </c:pt>
                <c:pt idx="144">
                  <c:v>1085.8176349480054</c:v>
                </c:pt>
                <c:pt idx="145">
                  <c:v>1092.3801916950399</c:v>
                </c:pt>
                <c:pt idx="146">
                  <c:v>1098.8141928517475</c:v>
                </c:pt>
                <c:pt idx="147">
                  <c:v>1105.1207856638746</c:v>
                </c:pt>
                <c:pt idx="148">
                  <c:v>1111.3010836034182</c:v>
                </c:pt>
                <c:pt idx="149">
                  <c:v>1117.3561673528898</c:v>
                </c:pt>
                <c:pt idx="150">
                  <c:v>1123.2870857484438</c:v>
                </c:pt>
                <c:pt idx="151">
                  <c:v>1129.0948566838345</c:v>
                </c:pt>
                <c:pt idx="152">
                  <c:v>1134.7804679770584</c:v>
                </c:pt>
                <c:pt idx="153">
                  <c:v>1140.3448782014441</c:v>
                </c:pt>
                <c:pt idx="154">
                  <c:v>1145.7890174828528</c:v>
                </c:pt>
                <c:pt idx="155">
                  <c:v>1151.1137882645739</c:v>
                </c:pt>
                <c:pt idx="156">
                  <c:v>1156.3200660414132</c:v>
                </c:pt>
                <c:pt idx="157">
                  <c:v>1161.4087000644024</c:v>
                </c:pt>
                <c:pt idx="158">
                  <c:v>1166.3805140174893</c:v>
                </c:pt>
                <c:pt idx="159">
                  <c:v>1171.2363066674991</c:v>
                </c:pt>
                <c:pt idx="160">
                  <c:v>1175.9768524886076</c:v>
                </c:pt>
                <c:pt idx="161">
                  <c:v>1180.6029022625078</c:v>
                </c:pt>
                <c:pt idx="162">
                  <c:v>1185.1151836554016</c:v>
                </c:pt>
                <c:pt idx="163">
                  <c:v>1189.5144017729108</c:v>
                </c:pt>
                <c:pt idx="164">
                  <c:v>1193.8012396939553</c:v>
                </c:pt>
                <c:pt idx="165">
                  <c:v>1197.976358984615</c:v>
                </c:pt>
                <c:pt idx="166">
                  <c:v>1202.0404001929639</c:v>
                </c:pt>
                <c:pt idx="167">
                  <c:v>1205.9939833258341</c:v>
                </c:pt>
                <c:pt idx="168">
                  <c:v>1209.8377083084536</c:v>
                </c:pt>
                <c:pt idx="169">
                  <c:v>1213.5721554278839</c:v>
                </c:pt>
                <c:pt idx="170">
                  <c:v>1217.1978857611732</c:v>
                </c:pt>
                <c:pt idx="171">
                  <c:v>1220.7154415891405</c:v>
                </c:pt>
                <c:pt idx="172">
                  <c:v>1224.1253467967069</c:v>
                </c:pt>
                <c:pt idx="173">
                  <c:v>1227.4281072607021</c:v>
                </c:pt>
                <c:pt idx="174">
                  <c:v>1230.624211226087</c:v>
                </c:pt>
                <c:pt idx="175">
                  <c:v>1233.7141296715674</c:v>
                </c:pt>
                <c:pt idx="176">
                  <c:v>1236.6983166655994</c:v>
                </c:pt>
                <c:pt idx="177">
                  <c:v>1239.5772097138356</c:v>
                </c:pt>
                <c:pt idx="178">
                  <c:v>1242.3512300991213</c:v>
                </c:pt>
                <c:pt idx="179">
                  <c:v>1245.0207832152057</c:v>
                </c:pt>
                <c:pt idx="180">
                  <c:v>1247.5862588954283</c:v>
                </c:pt>
                <c:pt idx="181">
                  <c:v>1250.0480317377217</c:v>
                </c:pt>
                <c:pt idx="182">
                  <c:v>1252.4064614273927</c:v>
                </c:pt>
                <c:pt idx="183">
                  <c:v>1254.6618930592631</c:v>
                </c:pt>
                <c:pt idx="184">
                  <c:v>1256.8146574608986</c:v>
                </c:pt>
                <c:pt idx="185">
                  <c:v>1258.865071518811</c:v>
                </c:pt>
                <c:pt idx="186">
                  <c:v>1260.8134385096978</c:v>
                </c:pt>
                <c:pt idx="187">
                  <c:v>1262.6600484389724</c:v>
                </c:pt>
                <c:pt idx="188">
                  <c:v>1264.4051783890393</c:v>
                </c:pt>
                <c:pt idx="189">
                  <c:v>1266.0490928799818</c:v>
                </c:pt>
                <c:pt idx="190">
                  <c:v>1267.5920442455317</c:v>
                </c:pt>
                <c:pt idx="191">
                  <c:v>1269.034273027391</c:v>
                </c:pt>
                <c:pt idx="192">
                  <c:v>1270.3760083911432</c:v>
                </c:pt>
                <c:pt idx="193">
                  <c:v>1271.617468567121</c:v>
                </c:pt>
                <c:pt idx="194">
                  <c:v>1272.7588613196524</c:v>
                </c:pt>
                <c:pt idx="195">
                  <c:v>1273.8003844480759</c:v>
                </c:pt>
                <c:pt idx="196">
                  <c:v>1274.7422263227554</c:v>
                </c:pt>
                <c:pt idx="197">
                  <c:v>1275.5845664590117</c:v>
                </c:pt>
                <c:pt idx="198">
                  <c:v>1276.3275761313846</c:v>
                </c:pt>
                <c:pt idx="199">
                  <c:v>1276.9714190299326</c:v>
                </c:pt>
                <c:pt idx="200">
                  <c:v>1277.5162519593375</c:v>
                </c:pt>
                <c:pt idx="201">
                  <c:v>1277.962225580425</c:v>
                </c:pt>
                <c:pt idx="202">
                  <c:v>1278.3094851923549</c:v>
                </c:pt>
                <c:pt idx="203">
                  <c:v>1278.5581715522369</c:v>
                </c:pt>
                <c:pt idx="204">
                  <c:v>1278.7084217273461</c:v>
                </c:pt>
                <c:pt idx="205">
                  <c:v>1278.7603699735841</c:v>
                </c:pt>
                <c:pt idx="206">
                  <c:v>1278.7141486324208</c:v>
                </c:pt>
                <c:pt idx="207">
                  <c:v>1278.5698890374308</c:v>
                </c:pt>
                <c:pt idx="208">
                  <c:v>1278.3277224207634</c:v>
                </c:pt>
                <c:pt idx="209">
                  <c:v>1277.9877808095591</c:v>
                </c:pt>
                <c:pt idx="210">
                  <c:v>1277.5501979024734</c:v>
                </c:pt>
                <c:pt idx="211">
                  <c:v>1277.0151099170664</c:v>
                </c:pt>
                <c:pt idx="212">
                  <c:v>1276.382656399828</c:v>
                </c:pt>
                <c:pt idx="213">
                  <c:v>1275.6529809919193</c:v>
                </c:pt>
                <c:pt idx="214">
                  <c:v>1274.8262321452212</c:v>
                </c:pt>
                <c:pt idx="215">
                  <c:v>1273.9025637848597</c:v>
                </c:pt>
                <c:pt idx="216">
                  <c:v>1272.8821359159369</c:v>
                </c:pt>
                <c:pt idx="217">
                  <c:v>1271.7651151736172</c:v>
                </c:pt>
                <c:pt idx="218">
                  <c:v>1270.551675316965</c:v>
                </c:pt>
                <c:pt idx="219">
                  <c:v>1269.2419976679562</c:v>
                </c:pt>
                <c:pt idx="220">
                  <c:v>1267.8362714978782</c:v>
                </c:pt>
                <c:pt idx="221">
                  <c:v>1266.3346943638992</c:v>
                </c:pt>
                <c:pt idx="222">
                  <c:v>1264.7374723989662</c:v>
                </c:pt>
                <c:pt idx="223">
                  <c:v>1263.0448205583823</c:v>
                </c:pt>
                <c:pt idx="224">
                  <c:v>1261.2569628264775</c:v>
                </c:pt>
                <c:pt idx="225">
                  <c:v>1259.3741323867403</c:v>
                </c:pt>
                <c:pt idx="226">
                  <c:v>1257.3965717586509</c:v>
                </c:pt>
                <c:pt idx="227">
                  <c:v>1255.3245329042825</c:v>
                </c:pt>
                <c:pt idx="228">
                  <c:v>1253.1582773075249</c:v>
                </c:pt>
                <c:pt idx="229">
                  <c:v>1250.8980760285604</c:v>
                </c:pt>
                <c:pt idx="230">
                  <c:v>1248.5442097359914</c:v>
                </c:pt>
                <c:pt idx="231">
                  <c:v>1246.0969687187971</c:v>
                </c:pt>
                <c:pt idx="232">
                  <c:v>1243.5566528800744</c:v>
                </c:pt>
                <c:pt idx="233">
                  <c:v>1240.9235717143245</c:v>
                </c:pt>
                <c:pt idx="234">
                  <c:v>1238.1980442698605</c:v>
                </c:pt>
                <c:pt idx="235">
                  <c:v>1235.3803990977381</c:v>
                </c:pt>
                <c:pt idx="236">
                  <c:v>1232.4709741884647</c:v>
                </c:pt>
                <c:pt idx="237">
                  <c:v>1229.4701168976078</c:v>
                </c:pt>
                <c:pt idx="238">
                  <c:v>1226.3781838612988</c:v>
                </c:pt>
                <c:pt idx="239">
                  <c:v>1223.1955409025245</c:v>
                </c:pt>
                <c:pt idx="240">
                  <c:v>1219.9225629290072</c:v>
                </c:pt>
                <c:pt idx="241">
                  <c:v>1216.5596338233881</c:v>
                </c:pt>
                <c:pt idx="242">
                  <c:v>1213.1071463263595</c:v>
                </c:pt>
                <c:pt idx="243">
                  <c:v>1209.5655019133262</c:v>
                </c:pt>
                <c:pt idx="244">
                  <c:v>1205.9351106651243</c:v>
                </c:pt>
                <c:pt idx="245">
                  <c:v>1202.2163911332755</c:v>
                </c:pt>
                <c:pt idx="246">
                  <c:v>1198.409770200213</c:v>
                </c:pt>
                <c:pt idx="247">
                  <c:v>1194.5156829348782</c:v>
                </c:pt>
                <c:pt idx="248">
                  <c:v>1190.5345724440592</c:v>
                </c:pt>
                <c:pt idx="249">
                  <c:v>1186.4668897198069</c:v>
                </c:pt>
                <c:pt idx="250">
                  <c:v>1182.3130934832463</c:v>
                </c:pt>
                <c:pt idx="251">
                  <c:v>1178.0736500250771</c:v>
                </c:pt>
                <c:pt idx="252">
                  <c:v>1173.7490330430362</c:v>
                </c:pt>
                <c:pt idx="253">
                  <c:v>1169.3397234765819</c:v>
                </c:pt>
                <c:pt idx="254">
                  <c:v>1164.8462093390424</c:v>
                </c:pt>
                <c:pt idx="255">
                  <c:v>1160.2689855474571</c:v>
                </c:pt>
                <c:pt idx="256">
                  <c:v>1155.6085537503316</c:v>
                </c:pt>
                <c:pt idx="257">
                  <c:v>1150.8654221535116</c:v>
                </c:pt>
                <c:pt idx="258">
                  <c:v>1146.0401053443752</c:v>
                </c:pt>
                <c:pt idx="259">
                  <c:v>1141.1331241145328</c:v>
                </c:pt>
                <c:pt idx="260">
                  <c:v>1136.1450052812165</c:v>
                </c:pt>
                <c:pt idx="261">
                  <c:v>1131.0762815075348</c:v>
                </c:pt>
                <c:pt idx="262">
                  <c:v>1125.9274911217594</c:v>
                </c:pt>
                <c:pt idx="263">
                  <c:v>1120.6991779358075</c:v>
                </c:pt>
                <c:pt idx="264">
                  <c:v>1115.3918910630759</c:v>
                </c:pt>
                <c:pt idx="265">
                  <c:v>1110.006184735779</c:v>
                </c:pt>
                <c:pt idx="266">
                  <c:v>1104.5426181219357</c:v>
                </c:pt>
                <c:pt idx="267">
                  <c:v>1099.0017551421492</c:v>
                </c:pt>
                <c:pt idx="268">
                  <c:v>1093.384164286316</c:v>
                </c:pt>
                <c:pt idx="269">
                  <c:v>1087.6904184303962</c:v>
                </c:pt>
                <c:pt idx="270">
                  <c:v>1081.9210946533767</c:v>
                </c:pt>
                <c:pt idx="271">
                  <c:v>1076.07677405455</c:v>
                </c:pt>
                <c:pt idx="272">
                  <c:v>1070.1580415712317</c:v>
                </c:pt>
                <c:pt idx="273">
                  <c:v>1064.1654857970332</c:v>
                </c:pt>
                <c:pt idx="274">
                  <c:v>1058.0996988008023</c:v>
                </c:pt>
                <c:pt idx="275">
                  <c:v>1051.9612759463462</c:v>
                </c:pt>
                <c:pt idx="276">
                  <c:v>1045.7508157130374</c:v>
                </c:pt>
                <c:pt idx="277">
                  <c:v>1039.4689195174112</c:v>
                </c:pt>
                <c:pt idx="278">
                  <c:v>1033.1161915358521</c:v>
                </c:pt>
                <c:pt idx="279">
                  <c:v>1026.6932385284649</c:v>
                </c:pt>
                <c:pt idx="280">
                  <c:v>1020.2006696642253</c:v>
                </c:pt>
                <c:pt idx="281">
                  <c:v>1013.6390963474981</c:v>
                </c:pt>
                <c:pt idx="282">
                  <c:v>1007.0091320460108</c:v>
                </c:pt>
                <c:pt idx="283">
                  <c:v>1000.3113921203641</c:v>
                </c:pt>
                <c:pt idx="284">
                  <c:v>993.54649365516059</c:v>
                </c:pt>
                <c:pt idx="285">
                  <c:v>986.71505529182718</c:v>
                </c:pt>
                <c:pt idx="286">
                  <c:v>979.81769706320529</c:v>
                </c:pt>
                <c:pt idx="287">
                  <c:v>972.85504022997827</c:v>
                </c:pt>
                <c:pt idx="288">
                  <c:v>965.82770711900434</c:v>
                </c:pt>
                <c:pt idx="289">
                  <c:v>958.73632096361735</c:v>
                </c:pt>
                <c:pt idx="290">
                  <c:v>951.58150574595743</c:v>
                </c:pt>
                <c:pt idx="291">
                  <c:v>944.36388604138847</c:v>
                </c:pt>
                <c:pt idx="292">
                  <c:v>937.08408686505754</c:v>
                </c:pt>
                <c:pt idx="293">
                  <c:v>929.7427335206479</c:v>
                </c:pt>
                <c:pt idx="294">
                  <c:v>922.34045145137338</c:v>
                </c:pt>
                <c:pt idx="295">
                  <c:v>914.87786609326122</c:v>
                </c:pt>
                <c:pt idx="296">
                  <c:v>907.35560273076499</c:v>
                </c:pt>
                <c:pt idx="297">
                  <c:v>899.77428635474814</c:v>
                </c:pt>
                <c:pt idx="298">
                  <c:v>892.13454152287466</c:v>
                </c:pt>
                <c:pt idx="299">
                  <c:v>884.43699222244197</c:v>
                </c:pt>
                <c:pt idx="300">
                  <c:v>876.68226173568655</c:v>
                </c:pt>
                <c:pt idx="301">
                  <c:v>868.87097250759155</c:v>
                </c:pt>
                <c:pt idx="302">
                  <c:v>861.00374601622309</c:v>
                </c:pt>
                <c:pt idx="303">
                  <c:v>853.08120264561728</c:v>
                </c:pt>
                <c:pt idx="304">
                  <c:v>845.10396156124045</c:v>
                </c:pt>
                <c:pt idx="305">
                  <c:v>837.07264058804014</c:v>
                </c:pt>
                <c:pt idx="306">
                  <c:v>828.9878560911028</c:v>
                </c:pt>
                <c:pt idx="307">
                  <c:v>820.85022285893217</c:v>
                </c:pt>
                <c:pt idx="308">
                  <c:v>812.66035398935878</c:v>
                </c:pt>
                <c:pt idx="309">
                  <c:v>804.41886077809068</c:v>
                </c:pt>
                <c:pt idx="310">
                  <c:v>796.12635260991055</c:v>
                </c:pt>
                <c:pt idx="311">
                  <c:v>787.78343685252446</c:v>
                </c:pt>
                <c:pt idx="312">
                  <c:v>779.39071875306479</c:v>
                </c:pt>
                <c:pt idx="313">
                  <c:v>770.94880133724666</c:v>
                </c:pt>
                <c:pt idx="314">
                  <c:v>762.45828531117672</c:v>
                </c:pt>
                <c:pt idx="315">
                  <c:v>753.91976896581082</c:v>
                </c:pt>
                <c:pt idx="316">
                  <c:v>745.33384808405401</c:v>
                </c:pt>
                <c:pt idx="317">
                  <c:v>736.70111585049585</c:v>
                </c:pt>
                <c:pt idx="318">
                  <c:v>728.02216276377249</c:v>
                </c:pt>
                <c:pt idx="319">
                  <c:v>719.29757655154287</c:v>
                </c:pt>
                <c:pt idx="320">
                  <c:v>710.52794208806836</c:v>
                </c:pt>
                <c:pt idx="321">
                  <c:v>701.71384131438015</c:v>
                </c:pt>
                <c:pt idx="322">
                  <c:v>692.85585316101935</c:v>
                </c:pt>
                <c:pt idx="323">
                  <c:v>683.95455347333257</c:v>
                </c:pt>
                <c:pt idx="324">
                  <c:v>675.0105149393039</c:v>
                </c:pt>
                <c:pt idx="325">
                  <c:v>666.02430701990409</c:v>
                </c:pt>
                <c:pt idx="326">
                  <c:v>656.99649588193495</c:v>
                </c:pt>
                <c:pt idx="327">
                  <c:v>647.92764433334685</c:v>
                </c:pt>
                <c:pt idx="328">
                  <c:v>638.81831176100548</c:v>
                </c:pt>
                <c:pt idx="329">
                  <c:v>629.66905407088325</c:v>
                </c:pt>
                <c:pt idx="330">
                  <c:v>620.48042363064985</c:v>
                </c:pt>
                <c:pt idx="331">
                  <c:v>611.25296921463382</c:v>
                </c:pt>
                <c:pt idx="332">
                  <c:v>601.98723595112904</c:v>
                </c:pt>
                <c:pt idx="333">
                  <c:v>592.68376527201644</c:v>
                </c:pt>
                <c:pt idx="334">
                  <c:v>583.34309486467157</c:v>
                </c:pt>
                <c:pt idx="335">
                  <c:v>573.96575862612804</c:v>
                </c:pt>
                <c:pt idx="336">
                  <c:v>564.55228661946524</c:v>
                </c:pt>
                <c:pt idx="337">
                  <c:v>555.1032050323895</c:v>
                </c:pt>
                <c:pt idx="338">
                  <c:v>545.61903613797551</c:v>
                </c:pt>
                <c:pt idx="339">
                  <c:v>536.10029825753566</c:v>
                </c:pt>
                <c:pt idx="340">
                  <c:v>526.54750572558328</c:v>
                </c:pt>
                <c:pt idx="341">
                  <c:v>516.96116885685694</c:v>
                </c:pt>
                <c:pt idx="342">
                  <c:v>507.34179391536998</c:v>
                </c:pt>
                <c:pt idx="343">
                  <c:v>497.68988308545158</c:v>
                </c:pt>
                <c:pt idx="344">
                  <c:v>488.00593444474396</c:v>
                </c:pt>
                <c:pt idx="345">
                  <c:v>478.29044193912023</c:v>
                </c:pt>
                <c:pt idx="346">
                  <c:v>468.54389535948712</c:v>
                </c:pt>
                <c:pt idx="347">
                  <c:v>458.76678032043685</c:v>
                </c:pt>
                <c:pt idx="348">
                  <c:v>448.95957824071201</c:v>
                </c:pt>
                <c:pt idx="349">
                  <c:v>439.12276632544695</c:v>
                </c:pt>
                <c:pt idx="350">
                  <c:v>429.25681755014978</c:v>
                </c:pt>
                <c:pt idx="351">
                  <c:v>419.36220064638786</c:v>
                </c:pt>
                <c:pt idx="352">
                  <c:v>409.43938008914108</c:v>
                </c:pt>
                <c:pt idx="353">
                  <c:v>399.48881608578557</c:v>
                </c:pt>
                <c:pt idx="354">
                  <c:v>389.51096456667199</c:v>
                </c:pt>
                <c:pt idx="355">
                  <c:v>379.50627717726161</c:v>
                </c:pt>
                <c:pt idx="356">
                  <c:v>369.47520127178404</c:v>
                </c:pt>
                <c:pt idx="357">
                  <c:v>359.41817990838001</c:v>
                </c:pt>
                <c:pt idx="358">
                  <c:v>349.33565184569341</c:v>
                </c:pt>
                <c:pt idx="359">
                  <c:v>339.22805154087638</c:v>
                </c:pt>
                <c:pt idx="360">
                  <c:v>329.09580914897185</c:v>
                </c:pt>
                <c:pt idx="361">
                  <c:v>318.93935052363753</c:v>
                </c:pt>
                <c:pt idx="362">
                  <c:v>308.75909721917668</c:v>
                </c:pt>
                <c:pt idx="363">
                  <c:v>298.55546649383984</c:v>
                </c:pt>
                <c:pt idx="364">
                  <c:v>288.32887131436314</c:v>
                </c:pt>
                <c:pt idx="365">
                  <c:v>278.07972036170821</c:v>
                </c:pt>
                <c:pt idx="366">
                  <c:v>267.80841803797023</c:v>
                </c:pt>
                <c:pt idx="367">
                  <c:v>257.51536447441896</c:v>
                </c:pt>
                <c:pt idx="368">
                  <c:v>247.20095554064045</c:v>
                </c:pt>
                <c:pt idx="369">
                  <c:v>236.86558285474538</c:v>
                </c:pt>
                <c:pt idx="370">
                  <c:v>226.50963379461135</c:v>
                </c:pt>
                <c:pt idx="371">
                  <c:v>216.13349151012676</c:v>
                </c:pt>
                <c:pt idx="372">
                  <c:v>205.73753493640416</c:v>
                </c:pt>
                <c:pt idx="373">
                  <c:v>195.32213880793125</c:v>
                </c:pt>
                <c:pt idx="374">
                  <c:v>184.88767367362851</c:v>
                </c:pt>
                <c:pt idx="375">
                  <c:v>174.43450591278236</c:v>
                </c:pt>
                <c:pt idx="376">
                  <c:v>163.96299775182365</c:v>
                </c:pt>
                <c:pt idx="377">
                  <c:v>153.4735072819214</c:v>
                </c:pt>
                <c:pt idx="378">
                  <c:v>142.96638847736241</c:v>
                </c:pt>
                <c:pt idx="379">
                  <c:v>132.44199121468756</c:v>
                </c:pt>
                <c:pt idx="380">
                  <c:v>121.90066129255629</c:v>
                </c:pt>
                <c:pt idx="381">
                  <c:v>111.34274045231113</c:v>
                </c:pt>
                <c:pt idx="382">
                  <c:v>100.76856639921469</c:v>
                </c:pt>
                <c:pt idx="383">
                  <c:v>90.178472824331863</c:v>
                </c:pt>
                <c:pt idx="384">
                  <c:v>79.572789427030656</c:v>
                </c:pt>
                <c:pt idx="385">
                  <c:v>68.951841938075347</c:v>
                </c:pt>
                <c:pt idx="386">
                  <c:v>58.315952143286395</c:v>
                </c:pt>
                <c:pt idx="387">
                  <c:v>47.665437907741776</c:v>
                </c:pt>
                <c:pt idx="388">
                  <c:v>37.000613200495081</c:v>
                </c:pt>
                <c:pt idx="389">
                  <c:v>26.321788119786113</c:v>
                </c:pt>
                <c:pt idx="390">
                  <c:v>15.629268918720232</c:v>
                </c:pt>
                <c:pt idx="391">
                  <c:v>4.9233580313932226</c:v>
                </c:pt>
                <c:pt idx="392">
                  <c:v>-5.7956459005611052</c:v>
                </c:pt>
                <c:pt idx="393">
                  <c:v>-5.8063713831531842</c:v>
                </c:pt>
                <c:pt idx="394">
                  <c:v>-5.8170968783967876</c:v>
                </c:pt>
                <c:pt idx="395">
                  <c:v>-5.8278223862916265</c:v>
                </c:pt>
                <c:pt idx="396">
                  <c:v>-5.8385479068374115</c:v>
                </c:pt>
                <c:pt idx="397">
                  <c:v>-5.849273440033854</c:v>
                </c:pt>
                <c:pt idx="398">
                  <c:v>-5.8599989858806651</c:v>
                </c:pt>
                <c:pt idx="399">
                  <c:v>-5.8707245443775564</c:v>
                </c:pt>
                <c:pt idx="400">
                  <c:v>-5.8814501155242391</c:v>
                </c:pt>
                <c:pt idx="401">
                  <c:v>-5.8921756993204237</c:v>
                </c:pt>
                <c:pt idx="402">
                  <c:v>-5.9029012957658216</c:v>
                </c:pt>
                <c:pt idx="403">
                  <c:v>-5.9136269048601449</c:v>
                </c:pt>
                <c:pt idx="404">
                  <c:v>-5.9243525266031041</c:v>
                </c:pt>
                <c:pt idx="405">
                  <c:v>-5.9350781609944097</c:v>
                </c:pt>
                <c:pt idx="406">
                  <c:v>-5.9458038080337738</c:v>
                </c:pt>
                <c:pt idx="407">
                  <c:v>-5.956529467720908</c:v>
                </c:pt>
                <c:pt idx="408">
                  <c:v>-5.9672551400555225</c:v>
                </c:pt>
                <c:pt idx="409">
                  <c:v>-5.9779808250373296</c:v>
                </c:pt>
                <c:pt idx="410">
                  <c:v>-5.9887065226660399</c:v>
                </c:pt>
                <c:pt idx="411">
                  <c:v>-5.9994322329413645</c:v>
                </c:pt>
                <c:pt idx="412">
                  <c:v>-6.0101579558630149</c:v>
                </c:pt>
                <c:pt idx="413">
                  <c:v>-6.0208836914307025</c:v>
                </c:pt>
                <c:pt idx="414">
                  <c:v>-6.0316094396441375</c:v>
                </c:pt>
                <c:pt idx="415">
                  <c:v>-6.0423352005030324</c:v>
                </c:pt>
                <c:pt idx="416">
                  <c:v>-6.0530609740070975</c:v>
                </c:pt>
                <c:pt idx="417">
                  <c:v>-6.0637867601560451</c:v>
                </c:pt>
                <c:pt idx="418">
                  <c:v>-6.0745125589495856</c:v>
                </c:pt>
                <c:pt idx="419">
                  <c:v>-6.0852383703874304</c:v>
                </c:pt>
                <c:pt idx="420">
                  <c:v>-6.0959641944692917</c:v>
                </c:pt>
                <c:pt idx="421">
                  <c:v>-6.10669003119488</c:v>
                </c:pt>
                <c:pt idx="422">
                  <c:v>-6.1174158805639065</c:v>
                </c:pt>
                <c:pt idx="423">
                  <c:v>-6.1281417425760827</c:v>
                </c:pt>
                <c:pt idx="424">
                  <c:v>-6.138867617231119</c:v>
                </c:pt>
                <c:pt idx="425">
                  <c:v>-6.1495935045287275</c:v>
                </c:pt>
                <c:pt idx="426">
                  <c:v>-6.1603194044686198</c:v>
                </c:pt>
                <c:pt idx="427">
                  <c:v>-6.1710453170505071</c:v>
                </c:pt>
                <c:pt idx="428">
                  <c:v>-6.1817712422740998</c:v>
                </c:pt>
                <c:pt idx="429">
                  <c:v>-6.1924971801391102</c:v>
                </c:pt>
                <c:pt idx="430">
                  <c:v>-6.2032231306452488</c:v>
                </c:pt>
                <c:pt idx="431">
                  <c:v>-6.2139490937922277</c:v>
                </c:pt>
                <c:pt idx="432">
                  <c:v>-6.2246750695797575</c:v>
                </c:pt>
                <c:pt idx="433">
                  <c:v>-6.2354010580075503</c:v>
                </c:pt>
                <c:pt idx="434">
                  <c:v>-6.2461270590753166</c:v>
                </c:pt>
                <c:pt idx="435">
                  <c:v>-6.2568530727827687</c:v>
                </c:pt>
                <c:pt idx="436">
                  <c:v>-6.267579099129617</c:v>
                </c:pt>
                <c:pt idx="437">
                  <c:v>-6.2783051381155728</c:v>
                </c:pt>
                <c:pt idx="438">
                  <c:v>-6.2890311897403484</c:v>
                </c:pt>
                <c:pt idx="439">
                  <c:v>-6.2997572540036542</c:v>
                </c:pt>
                <c:pt idx="440">
                  <c:v>-6.3104833309052015</c:v>
                </c:pt>
                <c:pt idx="441">
                  <c:v>-6.3212094204447027</c:v>
                </c:pt>
                <c:pt idx="442">
                  <c:v>-6.3319355226218681</c:v>
                </c:pt>
                <c:pt idx="443">
                  <c:v>-6.3426616374364091</c:v>
                </c:pt>
                <c:pt idx="444">
                  <c:v>-6.3533877648880379</c:v>
                </c:pt>
                <c:pt idx="445">
                  <c:v>-6.364113904976465</c:v>
                </c:pt>
                <c:pt idx="446">
                  <c:v>-6.3748400577014017</c:v>
                </c:pt>
                <c:pt idx="447">
                  <c:v>-6.3855662230625603</c:v>
                </c:pt>
                <c:pt idx="448">
                  <c:v>-6.3962924010596511</c:v>
                </c:pt>
                <c:pt idx="449">
                  <c:v>-6.4070185916923865</c:v>
                </c:pt>
                <c:pt idx="450">
                  <c:v>-6.4177447949604769</c:v>
                </c:pt>
                <c:pt idx="451">
                  <c:v>-6.4284710108636345</c:v>
                </c:pt>
                <c:pt idx="452">
                  <c:v>-6.4391972394015697</c:v>
                </c:pt>
                <c:pt idx="453">
                  <c:v>-6.4499234805739949</c:v>
                </c:pt>
                <c:pt idx="454">
                  <c:v>-6.4606497343806213</c:v>
                </c:pt>
                <c:pt idx="455">
                  <c:v>-6.4713760008211603</c:v>
                </c:pt>
                <c:pt idx="456">
                  <c:v>-6.4821022798953223</c:v>
                </c:pt>
                <c:pt idx="457">
                  <c:v>-6.4928285716028196</c:v>
                </c:pt>
                <c:pt idx="458">
                  <c:v>-6.5035548759433635</c:v>
                </c:pt>
                <c:pt idx="459">
                  <c:v>-6.5142811929166653</c:v>
                </c:pt>
                <c:pt idx="460">
                  <c:v>-6.5250075225224364</c:v>
                </c:pt>
                <c:pt idx="461">
                  <c:v>-6.5357338647603891</c:v>
                </c:pt>
                <c:pt idx="462">
                  <c:v>-6.5464602196302337</c:v>
                </c:pt>
                <c:pt idx="463">
                  <c:v>-6.5571865871316817</c:v>
                </c:pt>
                <c:pt idx="464">
                  <c:v>-6.5679129672644452</c:v>
                </c:pt>
                <c:pt idx="465">
                  <c:v>-6.5786393600282347</c:v>
                </c:pt>
                <c:pt idx="466">
                  <c:v>-6.5893657654227624</c:v>
                </c:pt>
                <c:pt idx="467">
                  <c:v>-6.6000921834477397</c:v>
                </c:pt>
                <c:pt idx="468">
                  <c:v>-6.610818614102878</c:v>
                </c:pt>
                <c:pt idx="469">
                  <c:v>-6.6215450573878885</c:v>
                </c:pt>
                <c:pt idx="470">
                  <c:v>-6.6322715133024825</c:v>
                </c:pt>
                <c:pt idx="471">
                  <c:v>-6.6429979818463716</c:v>
                </c:pt>
                <c:pt idx="472">
                  <c:v>-6.6537244630192678</c:v>
                </c:pt>
                <c:pt idx="473">
                  <c:v>-6.6644509568208816</c:v>
                </c:pt>
                <c:pt idx="474">
                  <c:v>-6.6751774632509253</c:v>
                </c:pt>
                <c:pt idx="475">
                  <c:v>-6.6859039823091102</c:v>
                </c:pt>
                <c:pt idx="476">
                  <c:v>-6.6966305139951476</c:v>
                </c:pt>
                <c:pt idx="477">
                  <c:v>-6.707357058308749</c:v>
                </c:pt>
                <c:pt idx="478">
                  <c:v>-6.7180836152496255</c:v>
                </c:pt>
                <c:pt idx="479">
                  <c:v>-6.7288101848174895</c:v>
                </c:pt>
                <c:pt idx="480">
                  <c:v>-6.7395367670120514</c:v>
                </c:pt>
                <c:pt idx="481">
                  <c:v>-6.7502633618330234</c:v>
                </c:pt>
                <c:pt idx="482">
                  <c:v>-6.760989969280117</c:v>
                </c:pt>
                <c:pt idx="483">
                  <c:v>-6.7717165893530433</c:v>
                </c:pt>
                <c:pt idx="484">
                  <c:v>-6.7824432220515138</c:v>
                </c:pt>
                <c:pt idx="485">
                  <c:v>-6.7931698673752408</c:v>
                </c:pt>
                <c:pt idx="486">
                  <c:v>-6.8038965253239354</c:v>
                </c:pt>
                <c:pt idx="487">
                  <c:v>-6.8146231958973082</c:v>
                </c:pt>
                <c:pt idx="488">
                  <c:v>-6.8253498790950715</c:v>
                </c:pt>
                <c:pt idx="489">
                  <c:v>-6.8360765749169374</c:v>
                </c:pt>
                <c:pt idx="490">
                  <c:v>-6.8468032833626165</c:v>
                </c:pt>
                <c:pt idx="491">
                  <c:v>-6.8575300044318208</c:v>
                </c:pt>
                <c:pt idx="492">
                  <c:v>-6.8682567381242619</c:v>
                </c:pt>
                <c:pt idx="493">
                  <c:v>-6.8789834844396509</c:v>
                </c:pt>
                <c:pt idx="494">
                  <c:v>-6.8897102433776993</c:v>
                </c:pt>
                <c:pt idx="495">
                  <c:v>-6.9004370149381193</c:v>
                </c:pt>
                <c:pt idx="496">
                  <c:v>-6.9111637991206214</c:v>
                </c:pt>
                <c:pt idx="497">
                  <c:v>-6.9218905959249177</c:v>
                </c:pt>
                <c:pt idx="498">
                  <c:v>-6.9326174053507206</c:v>
                </c:pt>
                <c:pt idx="499">
                  <c:v>-6.9433442273977404</c:v>
                </c:pt>
                <c:pt idx="500">
                  <c:v>-6.9540710620656894</c:v>
                </c:pt>
                <c:pt idx="501">
                  <c:v>-6.9647979093542789</c:v>
                </c:pt>
                <c:pt idx="502">
                  <c:v>-6.9755247692632203</c:v>
                </c:pt>
                <c:pt idx="503">
                  <c:v>-6.9862516417922258</c:v>
                </c:pt>
                <c:pt idx="504">
                  <c:v>-6.9969785269410059</c:v>
                </c:pt>
                <c:pt idx="505">
                  <c:v>-7.0077054247092727</c:v>
                </c:pt>
                <c:pt idx="506">
                  <c:v>-7.0184323350967386</c:v>
                </c:pt>
                <c:pt idx="507">
                  <c:v>-7.0291592581031139</c:v>
                </c:pt>
                <c:pt idx="508">
                  <c:v>-7.039886193728111</c:v>
                </c:pt>
                <c:pt idx="509">
                  <c:v>-7.0506131419714411</c:v>
                </c:pt>
                <c:pt idx="510">
                  <c:v>-7.0613401028328155</c:v>
                </c:pt>
                <c:pt idx="511">
                  <c:v>-7.0720670763119466</c:v>
                </c:pt>
                <c:pt idx="512">
                  <c:v>-7.0827940624085457</c:v>
                </c:pt>
                <c:pt idx="513">
                  <c:v>-7.0935210611223241</c:v>
                </c:pt>
                <c:pt idx="514">
                  <c:v>-7.1042480724529939</c:v>
                </c:pt>
                <c:pt idx="515">
                  <c:v>-7.1149750964002667</c:v>
                </c:pt>
                <c:pt idx="516">
                  <c:v>-7.1257021329638537</c:v>
                </c:pt>
                <c:pt idx="517">
                  <c:v>-7.1364291821434671</c:v>
                </c:pt>
                <c:pt idx="518">
                  <c:v>-7.1471562439388174</c:v>
                </c:pt>
                <c:pt idx="519">
                  <c:v>-7.1578833183496178</c:v>
                </c:pt>
                <c:pt idx="520">
                  <c:v>-7.1686104053755786</c:v>
                </c:pt>
                <c:pt idx="521">
                  <c:v>-7.1793375050164121</c:v>
                </c:pt>
                <c:pt idx="522">
                  <c:v>-7.1900646172718297</c:v>
                </c:pt>
                <c:pt idx="523">
                  <c:v>-7.2007917421415435</c:v>
                </c:pt>
                <c:pt idx="524">
                  <c:v>-7.2115188796252641</c:v>
                </c:pt>
                <c:pt idx="525">
                  <c:v>-7.2222460297227045</c:v>
                </c:pt>
                <c:pt idx="526">
                  <c:v>-7.2329731924335752</c:v>
                </c:pt>
                <c:pt idx="527">
                  <c:v>-7.2437003677575884</c:v>
                </c:pt>
                <c:pt idx="528">
                  <c:v>-7.2544275556944555</c:v>
                </c:pt>
                <c:pt idx="529">
                  <c:v>-7.2651547562438887</c:v>
                </c:pt>
                <c:pt idx="530">
                  <c:v>-7.2758819694055994</c:v>
                </c:pt>
                <c:pt idx="531">
                  <c:v>-7.2866091951792988</c:v>
                </c:pt>
                <c:pt idx="532">
                  <c:v>-7.2973364335646993</c:v>
                </c:pt>
                <c:pt idx="533">
                  <c:v>-7.3080636845615121</c:v>
                </c:pt>
                <c:pt idx="534">
                  <c:v>-7.3187909481694495</c:v>
                </c:pt>
                <c:pt idx="535">
                  <c:v>-7.3295182243882229</c:v>
                </c:pt>
                <c:pt idx="536">
                  <c:v>-7.3402455132175435</c:v>
                </c:pt>
                <c:pt idx="537">
                  <c:v>-7.3509728146571236</c:v>
                </c:pt>
                <c:pt idx="538">
                  <c:v>-7.3617001287066746</c:v>
                </c:pt>
                <c:pt idx="539">
                  <c:v>-7.3724274553659077</c:v>
                </c:pt>
                <c:pt idx="540">
                  <c:v>-7.3831547946345353</c:v>
                </c:pt>
                <c:pt idx="541">
                  <c:v>-7.3938821465122695</c:v>
                </c:pt>
                <c:pt idx="542">
                  <c:v>-7.4046095109988208</c:v>
                </c:pt>
                <c:pt idx="543">
                  <c:v>-7.4153368880939015</c:v>
                </c:pt>
                <c:pt idx="544">
                  <c:v>-7.4260642777972237</c:v>
                </c:pt>
                <c:pt idx="545">
                  <c:v>-7.4367916801084988</c:v>
                </c:pt>
                <c:pt idx="546">
                  <c:v>-7.447519095027439</c:v>
                </c:pt>
                <c:pt idx="547">
                  <c:v>-7.4582465225537549</c:v>
                </c:pt>
                <c:pt idx="548">
                  <c:v>-7.4689739626871594</c:v>
                </c:pt>
                <c:pt idx="549">
                  <c:v>-7.479701415427364</c:v>
                </c:pt>
                <c:pt idx="550">
                  <c:v>-7.49042888077408</c:v>
                </c:pt>
                <c:pt idx="551">
                  <c:v>-7.5011563587270196</c:v>
                </c:pt>
                <c:pt idx="552">
                  <c:v>-7.5118838492858941</c:v>
                </c:pt>
                <c:pt idx="553">
                  <c:v>-7.522611352450415</c:v>
                </c:pt>
                <c:pt idx="554">
                  <c:v>-7.5333388682202944</c:v>
                </c:pt>
                <c:pt idx="555">
                  <c:v>-7.5440663965952446</c:v>
                </c:pt>
                <c:pt idx="556">
                  <c:v>-7.5547939375749769</c:v>
                </c:pt>
                <c:pt idx="557">
                  <c:v>-7.5655214911592035</c:v>
                </c:pt>
                <c:pt idx="558">
                  <c:v>-7.5762490573476358</c:v>
                </c:pt>
                <c:pt idx="559">
                  <c:v>-7.5869766361399851</c:v>
                </c:pt>
                <c:pt idx="560">
                  <c:v>-7.5977042275359636</c:v>
                </c:pt>
                <c:pt idx="561">
                  <c:v>-7.6084318315352837</c:v>
                </c:pt>
                <c:pt idx="562">
                  <c:v>-7.6191594481376557</c:v>
                </c:pt>
                <c:pt idx="563">
                  <c:v>-7.6298870773427927</c:v>
                </c:pt>
                <c:pt idx="564">
                  <c:v>-7.6406147191504061</c:v>
                </c:pt>
                <c:pt idx="565">
                  <c:v>-7.6513423735602082</c:v>
                </c:pt>
                <c:pt idx="566">
                  <c:v>-7.6620700405719102</c:v>
                </c:pt>
                <c:pt idx="567">
                  <c:v>-7.6727977201852235</c:v>
                </c:pt>
                <c:pt idx="568">
                  <c:v>-7.6835254123998604</c:v>
                </c:pt>
                <c:pt idx="569">
                  <c:v>-7.6942531172155331</c:v>
                </c:pt>
                <c:pt idx="570">
                  <c:v>-7.7049808346319528</c:v>
                </c:pt>
                <c:pt idx="571">
                  <c:v>-7.7157085646488319</c:v>
                </c:pt>
                <c:pt idx="572">
                  <c:v>-7.7264363072658817</c:v>
                </c:pt>
                <c:pt idx="573">
                  <c:v>-7.7371640624828144</c:v>
                </c:pt>
                <c:pt idx="574">
                  <c:v>-7.7478918302993414</c:v>
                </c:pt>
                <c:pt idx="575">
                  <c:v>-7.7586196107151748</c:v>
                </c:pt>
                <c:pt idx="576">
                  <c:v>-7.7693474037300261</c:v>
                </c:pt>
                <c:pt idx="577">
                  <c:v>-7.7800752093436074</c:v>
                </c:pt>
                <c:pt idx="578">
                  <c:v>-7.790803027555631</c:v>
                </c:pt>
                <c:pt idx="579">
                  <c:v>-7.8015308583658083</c:v>
                </c:pt>
                <c:pt idx="580">
                  <c:v>-7.8122587017738514</c:v>
                </c:pt>
                <c:pt idx="581">
                  <c:v>-7.8229865577794717</c:v>
                </c:pt>
                <c:pt idx="582">
                  <c:v>-7.8337144263823815</c:v>
                </c:pt>
                <c:pt idx="583">
                  <c:v>-7.844442307582292</c:v>
                </c:pt>
                <c:pt idx="584">
                  <c:v>-7.8551702013789155</c:v>
                </c:pt>
                <c:pt idx="585">
                  <c:v>-7.8658981077719643</c:v>
                </c:pt>
                <c:pt idx="586">
                  <c:v>-7.8766260267611496</c:v>
                </c:pt>
                <c:pt idx="587">
                  <c:v>-7.8873539583461838</c:v>
                </c:pt>
                <c:pt idx="588">
                  <c:v>-7.898081902526779</c:v>
                </c:pt>
                <c:pt idx="589">
                  <c:v>-7.9088098593026466</c:v>
                </c:pt>
                <c:pt idx="590">
                  <c:v>-7.9195378286734979</c:v>
                </c:pt>
                <c:pt idx="591">
                  <c:v>-7.930265810639046</c:v>
                </c:pt>
                <c:pt idx="592">
                  <c:v>-7.9409938051990023</c:v>
                </c:pt>
                <c:pt idx="593">
                  <c:v>-7.9517218123530782</c:v>
                </c:pt>
                <c:pt idx="594">
                  <c:v>-7.9624498321009858</c:v>
                </c:pt>
                <c:pt idx="595">
                  <c:v>-7.9731778644424374</c:v>
                </c:pt>
                <c:pt idx="596">
                  <c:v>-7.9839059093771452</c:v>
                </c:pt>
                <c:pt idx="597">
                  <c:v>-7.9946339669048205</c:v>
                </c:pt>
                <c:pt idx="598">
                  <c:v>-8.0053620370251757</c:v>
                </c:pt>
                <c:pt idx="599">
                  <c:v>-8.0160901197379228</c:v>
                </c:pt>
                <c:pt idx="600">
                  <c:v>-8.0268182150427734</c:v>
                </c:pt>
                <c:pt idx="601">
                  <c:v>-8.0375463229394377</c:v>
                </c:pt>
                <c:pt idx="602">
                  <c:v>-8.0482744434276299</c:v>
                </c:pt>
                <c:pt idx="603">
                  <c:v>-8.0590025765070621</c:v>
                </c:pt>
                <c:pt idx="604">
                  <c:v>-8.0697307221774448</c:v>
                </c:pt>
                <c:pt idx="605">
                  <c:v>-8.0804588804384903</c:v>
                </c:pt>
                <c:pt idx="606">
                  <c:v>-8.0911870512899107</c:v>
                </c:pt>
                <c:pt idx="607">
                  <c:v>-8.1019152347314183</c:v>
                </c:pt>
                <c:pt idx="608">
                  <c:v>-8.1126434307627253</c:v>
                </c:pt>
                <c:pt idx="609">
                  <c:v>-8.123371639383544</c:v>
                </c:pt>
                <c:pt idx="610">
                  <c:v>-8.1340998605935848</c:v>
                </c:pt>
                <c:pt idx="611">
                  <c:v>-8.1448280943925599</c:v>
                </c:pt>
                <c:pt idx="612">
                  <c:v>-8.1555563407801817</c:v>
                </c:pt>
                <c:pt idx="613">
                  <c:v>-8.1662845997561622</c:v>
                </c:pt>
                <c:pt idx="614">
                  <c:v>-8.1770128713202137</c:v>
                </c:pt>
                <c:pt idx="615">
                  <c:v>-8.1877411554720485</c:v>
                </c:pt>
                <c:pt idx="616">
                  <c:v>-8.1984694522113788</c:v>
                </c:pt>
                <c:pt idx="617">
                  <c:v>-8.209197761537915</c:v>
                </c:pt>
                <c:pt idx="618">
                  <c:v>-8.2199260834513694</c:v>
                </c:pt>
                <c:pt idx="619">
                  <c:v>-8.230654417951456</c:v>
                </c:pt>
                <c:pt idx="620">
                  <c:v>-8.2413827650378852</c:v>
                </c:pt>
                <c:pt idx="621">
                  <c:v>-8.2521111247103693</c:v>
                </c:pt>
                <c:pt idx="622">
                  <c:v>-8.2628394969686187</c:v>
                </c:pt>
                <c:pt idx="623">
                  <c:v>-8.2735678818123475</c:v>
                </c:pt>
                <c:pt idx="624">
                  <c:v>-8.2842962792412678</c:v>
                </c:pt>
                <c:pt idx="625">
                  <c:v>-8.2950246892550901</c:v>
                </c:pt>
                <c:pt idx="626">
                  <c:v>-8.3057531118535266</c:v>
                </c:pt>
                <c:pt idx="627">
                  <c:v>-8.3164815470362914</c:v>
                </c:pt>
                <c:pt idx="628">
                  <c:v>-8.3272099948030949</c:v>
                </c:pt>
                <c:pt idx="629">
                  <c:v>-8.3379384551536493</c:v>
                </c:pt>
                <c:pt idx="630">
                  <c:v>-8.3486669280876669</c:v>
                </c:pt>
                <c:pt idx="631">
                  <c:v>-8.359395413604858</c:v>
                </c:pt>
                <c:pt idx="632">
                  <c:v>-8.3701239117049369</c:v>
                </c:pt>
                <c:pt idx="633">
                  <c:v>-8.3808524223876155</c:v>
                </c:pt>
                <c:pt idx="634">
                  <c:v>-8.3915809456526045</c:v>
                </c:pt>
                <c:pt idx="635">
                  <c:v>-8.402309481499616</c:v>
                </c:pt>
                <c:pt idx="636">
                  <c:v>-8.413038029928364</c:v>
                </c:pt>
                <c:pt idx="637">
                  <c:v>-8.4237665909385591</c:v>
                </c:pt>
                <c:pt idx="638">
                  <c:v>-8.4344951645299133</c:v>
                </c:pt>
                <c:pt idx="639">
                  <c:v>-8.445223750702139</c:v>
                </c:pt>
                <c:pt idx="640">
                  <c:v>-8.4559523494549484</c:v>
                </c:pt>
                <c:pt idx="641">
                  <c:v>-8.4666809607880538</c:v>
                </c:pt>
                <c:pt idx="642">
                  <c:v>-8.4774095847011655</c:v>
                </c:pt>
                <c:pt idx="643">
                  <c:v>-8.4881382211939975</c:v>
                </c:pt>
                <c:pt idx="644">
                  <c:v>-8.4988668702662604</c:v>
                </c:pt>
                <c:pt idx="645">
                  <c:v>-8.5095955319176682</c:v>
                </c:pt>
                <c:pt idx="646">
                  <c:v>-8.5203242061479312</c:v>
                </c:pt>
                <c:pt idx="647">
                  <c:v>-8.5310528929567635</c:v>
                </c:pt>
                <c:pt idx="648">
                  <c:v>-8.5417815923438756</c:v>
                </c:pt>
                <c:pt idx="649">
                  <c:v>-8.5525103043089796</c:v>
                </c:pt>
                <c:pt idx="650">
                  <c:v>-8.5632390288517879</c:v>
                </c:pt>
                <c:pt idx="651">
                  <c:v>-8.5739677659720126</c:v>
                </c:pt>
                <c:pt idx="652">
                  <c:v>-8.584696515669366</c:v>
                </c:pt>
                <c:pt idx="653">
                  <c:v>-8.5954252779435603</c:v>
                </c:pt>
                <c:pt idx="654">
                  <c:v>-8.6061540527943077</c:v>
                </c:pt>
                <c:pt idx="655">
                  <c:v>-8.6168828402213204</c:v>
                </c:pt>
                <c:pt idx="656">
                  <c:v>-8.6276116402243108</c:v>
                </c:pt>
                <c:pt idx="657">
                  <c:v>-8.6383404528029892</c:v>
                </c:pt>
                <c:pt idx="658">
                  <c:v>-8.6490692779570697</c:v>
                </c:pt>
                <c:pt idx="659">
                  <c:v>-8.6597981156862645</c:v>
                </c:pt>
                <c:pt idx="660">
                  <c:v>-8.6705269659902839</c:v>
                </c:pt>
                <c:pt idx="661">
                  <c:v>-8.6812558288688422</c:v>
                </c:pt>
                <c:pt idx="662">
                  <c:v>-8.6919847043216496</c:v>
                </c:pt>
                <c:pt idx="663">
                  <c:v>-8.7027135923484202</c:v>
                </c:pt>
                <c:pt idx="664">
                  <c:v>-8.7134424929488645</c:v>
                </c:pt>
                <c:pt idx="665">
                  <c:v>-8.7241714061226947</c:v>
                </c:pt>
                <c:pt idx="666">
                  <c:v>-8.7349003318696248</c:v>
                </c:pt>
                <c:pt idx="667">
                  <c:v>-8.7456292701893652</c:v>
                </c:pt>
                <c:pt idx="668">
                  <c:v>-8.7563582210816282</c:v>
                </c:pt>
                <c:pt idx="669">
                  <c:v>-8.767087184546126</c:v>
                </c:pt>
                <c:pt idx="670">
                  <c:v>-8.7778161605825726</c:v>
                </c:pt>
                <c:pt idx="671">
                  <c:v>-8.7885451491906785</c:v>
                </c:pt>
                <c:pt idx="672">
                  <c:v>-8.7992741503701559</c:v>
                </c:pt>
                <c:pt idx="673">
                  <c:v>-8.810003164120717</c:v>
                </c:pt>
                <c:pt idx="674">
                  <c:v>-8.8207321904420741</c:v>
                </c:pt>
                <c:pt idx="675">
                  <c:v>-8.8314612293339394</c:v>
                </c:pt>
                <c:pt idx="676">
                  <c:v>-8.8421902807960251</c:v>
                </c:pt>
                <c:pt idx="677">
                  <c:v>-8.8529193448280434</c:v>
                </c:pt>
                <c:pt idx="678">
                  <c:v>-8.8636484214297067</c:v>
                </c:pt>
                <c:pt idx="679">
                  <c:v>-8.8743775106007288</c:v>
                </c:pt>
                <c:pt idx="680">
                  <c:v>-8.8851066123408202</c:v>
                </c:pt>
                <c:pt idx="681">
                  <c:v>-8.8958357266496932</c:v>
                </c:pt>
                <c:pt idx="682">
                  <c:v>-8.9065648535270601</c:v>
                </c:pt>
                <c:pt idx="683">
                  <c:v>-8.9172939929726329</c:v>
                </c:pt>
                <c:pt idx="684">
                  <c:v>-8.928023144986124</c:v>
                </c:pt>
                <c:pt idx="685">
                  <c:v>-8.9387523095672456</c:v>
                </c:pt>
                <c:pt idx="686">
                  <c:v>-8.94948148671571</c:v>
                </c:pt>
                <c:pt idx="687">
                  <c:v>-8.9602106764312293</c:v>
                </c:pt>
                <c:pt idx="688">
                  <c:v>-8.9709398787135157</c:v>
                </c:pt>
                <c:pt idx="689">
                  <c:v>-8.9816690935622816</c:v>
                </c:pt>
                <c:pt idx="690">
                  <c:v>-8.9923983209772391</c:v>
                </c:pt>
                <c:pt idx="691">
                  <c:v>-9.0031275609581005</c:v>
                </c:pt>
                <c:pt idx="692">
                  <c:v>-9.013856813504578</c:v>
                </c:pt>
                <c:pt idx="693">
                  <c:v>-9.0245860786163856</c:v>
                </c:pt>
                <c:pt idx="694">
                  <c:v>-9.0353153562932338</c:v>
                </c:pt>
                <c:pt idx="695">
                  <c:v>-9.0460446465348348</c:v>
                </c:pt>
                <c:pt idx="696">
                  <c:v>-9.0567739493409007</c:v>
                </c:pt>
                <c:pt idx="697">
                  <c:v>-9.067503264711144</c:v>
                </c:pt>
                <c:pt idx="698">
                  <c:v>-9.0782325926452785</c:v>
                </c:pt>
                <c:pt idx="699">
                  <c:v>-9.0889619331430147</c:v>
                </c:pt>
                <c:pt idx="700">
                  <c:v>-9.0996912862040649</c:v>
                </c:pt>
                <c:pt idx="701">
                  <c:v>-9.110420651828143</c:v>
                </c:pt>
                <c:pt idx="702">
                  <c:v>-9.1211500300149595</c:v>
                </c:pt>
                <c:pt idx="703">
                  <c:v>-9.1318794207642284</c:v>
                </c:pt>
                <c:pt idx="704">
                  <c:v>-9.1426088240756602</c:v>
                </c:pt>
                <c:pt idx="705">
                  <c:v>-9.1533382399489689</c:v>
                </c:pt>
                <c:pt idx="706">
                  <c:v>-9.1640676683838649</c:v>
                </c:pt>
                <c:pt idx="707">
                  <c:v>-9.1747971093800622</c:v>
                </c:pt>
                <c:pt idx="708">
                  <c:v>-9.1855265629372731</c:v>
                </c:pt>
                <c:pt idx="709">
                  <c:v>-9.196256029055208</c:v>
                </c:pt>
                <c:pt idx="710">
                  <c:v>-9.2069855077335809</c:v>
                </c:pt>
                <c:pt idx="711">
                  <c:v>-9.2177149989721041</c:v>
                </c:pt>
                <c:pt idx="712">
                  <c:v>-9.2284445027704898</c:v>
                </c:pt>
                <c:pt idx="713">
                  <c:v>-9.2391740191284502</c:v>
                </c:pt>
                <c:pt idx="714">
                  <c:v>-9.2499035480456975</c:v>
                </c:pt>
                <c:pt idx="715">
                  <c:v>-9.260633089521944</c:v>
                </c:pt>
                <c:pt idx="716">
                  <c:v>-9.2713626435569036</c:v>
                </c:pt>
                <c:pt idx="717">
                  <c:v>-9.282092210150287</c:v>
                </c:pt>
                <c:pt idx="718">
                  <c:v>-9.2928217893018061</c:v>
                </c:pt>
                <c:pt idx="719">
                  <c:v>-9.3035513810111752</c:v>
                </c:pt>
                <c:pt idx="720">
                  <c:v>-9.3142809852781046</c:v>
                </c:pt>
                <c:pt idx="721">
                  <c:v>-9.3250106021023083</c:v>
                </c:pt>
                <c:pt idx="722">
                  <c:v>-9.3357402314834967</c:v>
                </c:pt>
                <c:pt idx="723">
                  <c:v>-9.346469873421384</c:v>
                </c:pt>
                <c:pt idx="724">
                  <c:v>-9.3571995279156823</c:v>
                </c:pt>
                <c:pt idx="725">
                  <c:v>-9.3679291949661039</c:v>
                </c:pt>
                <c:pt idx="726">
                  <c:v>-9.3786588745723609</c:v>
                </c:pt>
                <c:pt idx="727">
                  <c:v>-9.3893885667341657</c:v>
                </c:pt>
                <c:pt idx="728">
                  <c:v>-9.4001182714512304</c:v>
                </c:pt>
                <c:pt idx="729">
                  <c:v>-9.4108479887232672</c:v>
                </c:pt>
                <c:pt idx="730">
                  <c:v>-9.4215777185499903</c:v>
                </c:pt>
                <c:pt idx="731">
                  <c:v>-9.4323074609311099</c:v>
                </c:pt>
                <c:pt idx="732">
                  <c:v>-9.4430372158663403</c:v>
                </c:pt>
                <c:pt idx="733">
                  <c:v>-9.4537669833553917</c:v>
                </c:pt>
                <c:pt idx="734">
                  <c:v>-9.4644967633979782</c:v>
                </c:pt>
                <c:pt idx="735">
                  <c:v>-9.475226555993812</c:v>
                </c:pt>
                <c:pt idx="736">
                  <c:v>-9.4859563611426054</c:v>
                </c:pt>
                <c:pt idx="737">
                  <c:v>-9.4966861788440706</c:v>
                </c:pt>
                <c:pt idx="738">
                  <c:v>-9.5074160090979198</c:v>
                </c:pt>
                <c:pt idx="739">
                  <c:v>-9.5181458519038671</c:v>
                </c:pt>
                <c:pt idx="740">
                  <c:v>-9.5288757072616228</c:v>
                </c:pt>
                <c:pt idx="741">
                  <c:v>-9.539605575170901</c:v>
                </c:pt>
                <c:pt idx="742">
                  <c:v>-9.5503354556314122</c:v>
                </c:pt>
                <c:pt idx="743">
                  <c:v>-9.5610653486428703</c:v>
                </c:pt>
                <c:pt idx="744">
                  <c:v>-9.5717952542049876</c:v>
                </c:pt>
                <c:pt idx="745">
                  <c:v>-9.5825251723174762</c:v>
                </c:pt>
                <c:pt idx="746">
                  <c:v>-9.5932551029800486</c:v>
                </c:pt>
                <c:pt idx="747">
                  <c:v>-9.6039850461924186</c:v>
                </c:pt>
                <c:pt idx="748">
                  <c:v>-9.6147150019542966</c:v>
                </c:pt>
                <c:pt idx="749">
                  <c:v>-9.6254449702653968</c:v>
                </c:pt>
                <c:pt idx="750">
                  <c:v>-9.6361749511254313</c:v>
                </c:pt>
                <c:pt idx="751">
                  <c:v>-9.6469049445341106</c:v>
                </c:pt>
                <c:pt idx="752">
                  <c:v>-9.6576349504911487</c:v>
                </c:pt>
                <c:pt idx="753">
                  <c:v>-9.6683649689962596</c:v>
                </c:pt>
                <c:pt idx="754">
                  <c:v>-9.6790950000491538</c:v>
                </c:pt>
                <c:pt idx="755">
                  <c:v>-9.6898250436495434</c:v>
                </c:pt>
                <c:pt idx="756">
                  <c:v>-9.7005550997971426</c:v>
                </c:pt>
                <c:pt idx="757">
                  <c:v>-9.7112851684916635</c:v>
                </c:pt>
                <c:pt idx="758">
                  <c:v>-9.7220152497328183</c:v>
                </c:pt>
                <c:pt idx="759">
                  <c:v>-9.7327453435203193</c:v>
                </c:pt>
                <c:pt idx="760">
                  <c:v>-9.7434754498538787</c:v>
                </c:pt>
                <c:pt idx="761">
                  <c:v>-9.7542055687332088</c:v>
                </c:pt>
                <c:pt idx="762">
                  <c:v>-9.7649357001580235</c:v>
                </c:pt>
                <c:pt idx="763">
                  <c:v>-9.7756658441280351</c:v>
                </c:pt>
                <c:pt idx="764">
                  <c:v>-9.7863960006429558</c:v>
                </c:pt>
                <c:pt idx="765">
                  <c:v>-9.7971261697024978</c:v>
                </c:pt>
                <c:pt idx="766">
                  <c:v>-9.8078563513063735</c:v>
                </c:pt>
                <c:pt idx="767">
                  <c:v>-9.8185865454542949</c:v>
                </c:pt>
                <c:pt idx="768">
                  <c:v>-9.8293167521459761</c:v>
                </c:pt>
                <c:pt idx="769">
                  <c:v>-9.8400469713811294</c:v>
                </c:pt>
                <c:pt idx="770">
                  <c:v>-9.8507772031594669</c:v>
                </c:pt>
                <c:pt idx="771">
                  <c:v>-9.861507447480701</c:v>
                </c:pt>
                <c:pt idx="772">
                  <c:v>-9.8722377043445437</c:v>
                </c:pt>
                <c:pt idx="773">
                  <c:v>-9.8829679737507092</c:v>
                </c:pt>
                <c:pt idx="774">
                  <c:v>-9.8936982556989079</c:v>
                </c:pt>
                <c:pt idx="775">
                  <c:v>-9.9044285501888538</c:v>
                </c:pt>
                <c:pt idx="776">
                  <c:v>-9.9151588572202591</c:v>
                </c:pt>
                <c:pt idx="777">
                  <c:v>-9.9258891767928361</c:v>
                </c:pt>
                <c:pt idx="778">
                  <c:v>-9.9366195089062987</c:v>
                </c:pt>
                <c:pt idx="779">
                  <c:v>-9.9473498535603593</c:v>
                </c:pt>
                <c:pt idx="780">
                  <c:v>-9.9580802107547282</c:v>
                </c:pt>
                <c:pt idx="781">
                  <c:v>-9.9688105804891194</c:v>
                </c:pt>
                <c:pt idx="782">
                  <c:v>-9.979540962763247</c:v>
                </c:pt>
                <c:pt idx="783">
                  <c:v>-9.9902713575768214</c:v>
                </c:pt>
                <c:pt idx="784">
                  <c:v>-10.001001764929557</c:v>
                </c:pt>
                <c:pt idx="785">
                  <c:v>-10.011732184821165</c:v>
                </c:pt>
                <c:pt idx="786">
                  <c:v>-10.022462617251358</c:v>
                </c:pt>
                <c:pt idx="787">
                  <c:v>-10.03319306221985</c:v>
                </c:pt>
                <c:pt idx="788">
                  <c:v>-10.043923519726352</c:v>
                </c:pt>
                <c:pt idx="789">
                  <c:v>-10.054653989770577</c:v>
                </c:pt>
                <c:pt idx="790">
                  <c:v>-10.065384472352237</c:v>
                </c:pt>
                <c:pt idx="791">
                  <c:v>-10.076114967471046</c:v>
                </c:pt>
                <c:pt idx="792">
                  <c:v>-10.086845475126717</c:v>
                </c:pt>
                <c:pt idx="793">
                  <c:v>-10.097575995318962</c:v>
                </c:pt>
                <c:pt idx="794">
                  <c:v>-10.108306528047493</c:v>
                </c:pt>
                <c:pt idx="795">
                  <c:v>-10.119037073312022</c:v>
                </c:pt>
                <c:pt idx="796">
                  <c:v>-10.129767631112264</c:v>
                </c:pt>
                <c:pt idx="797">
                  <c:v>-10.140498201447929</c:v>
                </c:pt>
                <c:pt idx="798">
                  <c:v>-10.151228784318732</c:v>
                </c:pt>
                <c:pt idx="799">
                  <c:v>-10.161959379724385</c:v>
                </c:pt>
                <c:pt idx="800">
                  <c:v>-10.172689987664601</c:v>
                </c:pt>
                <c:pt idx="801">
                  <c:v>-10.183420608139091</c:v>
                </c:pt>
                <c:pt idx="802">
                  <c:v>-10.194151241147569</c:v>
                </c:pt>
                <c:pt idx="803">
                  <c:v>-10.204881886689748</c:v>
                </c:pt>
                <c:pt idx="804">
                  <c:v>-10.215612544765339</c:v>
                </c:pt>
                <c:pt idx="805">
                  <c:v>-10.226343215374056</c:v>
                </c:pt>
                <c:pt idx="806">
                  <c:v>-10.237073898515611</c:v>
                </c:pt>
                <c:pt idx="807">
                  <c:v>-10.247804594189716</c:v>
                </c:pt>
                <c:pt idx="808">
                  <c:v>-10.258535302396087</c:v>
                </c:pt>
                <c:pt idx="809">
                  <c:v>-10.269266023134433</c:v>
                </c:pt>
                <c:pt idx="810">
                  <c:v>-10.279996756404469</c:v>
                </c:pt>
                <c:pt idx="811">
                  <c:v>-10.290727502205906</c:v>
                </c:pt>
                <c:pt idx="812">
                  <c:v>-10.301458260538457</c:v>
                </c:pt>
                <c:pt idx="813">
                  <c:v>-10.312189031401836</c:v>
                </c:pt>
                <c:pt idx="814">
                  <c:v>-10.322919814795755</c:v>
                </c:pt>
                <c:pt idx="815">
                  <c:v>-10.333650610719927</c:v>
                </c:pt>
                <c:pt idx="816">
                  <c:v>-10.344381419174065</c:v>
                </c:pt>
                <c:pt idx="817">
                  <c:v>-10.355112240157879</c:v>
                </c:pt>
                <c:pt idx="818">
                  <c:v>-10.365843073671085</c:v>
                </c:pt>
                <c:pt idx="819">
                  <c:v>-10.376573919713394</c:v>
                </c:pt>
                <c:pt idx="820">
                  <c:v>-10.38730477828452</c:v>
                </c:pt>
                <c:pt idx="821">
                  <c:v>-10.398035649384175</c:v>
                </c:pt>
                <c:pt idx="822">
                  <c:v>-10.408766533012072</c:v>
                </c:pt>
                <c:pt idx="823">
                  <c:v>-10.419497429167922</c:v>
                </c:pt>
                <c:pt idx="824">
                  <c:v>-10.430228337851441</c:v>
                </c:pt>
                <c:pt idx="825">
                  <c:v>-10.440959259062339</c:v>
                </c:pt>
                <c:pt idx="826">
                  <c:v>-10.45169019280033</c:v>
                </c:pt>
                <c:pt idx="827">
                  <c:v>-10.462421139065126</c:v>
                </c:pt>
                <c:pt idx="828">
                  <c:v>-10.473152097856442</c:v>
                </c:pt>
                <c:pt idx="829">
                  <c:v>-10.483883069173988</c:v>
                </c:pt>
                <c:pt idx="830">
                  <c:v>-10.494614053017477</c:v>
                </c:pt>
                <c:pt idx="831">
                  <c:v>-10.505345049386623</c:v>
                </c:pt>
                <c:pt idx="832">
                  <c:v>-10.516076058281138</c:v>
                </c:pt>
                <c:pt idx="833">
                  <c:v>-10.526807079700736</c:v>
                </c:pt>
                <c:pt idx="834">
                  <c:v>-10.537538113645128</c:v>
                </c:pt>
                <c:pt idx="835">
                  <c:v>-10.548269160114028</c:v>
                </c:pt>
                <c:pt idx="836">
                  <c:v>-10.559000219107149</c:v>
                </c:pt>
                <c:pt idx="837">
                  <c:v>-10.569731290624203</c:v>
                </c:pt>
                <c:pt idx="838">
                  <c:v>-10.580462374664902</c:v>
                </c:pt>
                <c:pt idx="839">
                  <c:v>-10.591193471228962</c:v>
                </c:pt>
                <c:pt idx="840">
                  <c:v>-10.601924580316092</c:v>
                </c:pt>
                <c:pt idx="841">
                  <c:v>-10.612655701926007</c:v>
                </c:pt>
                <c:pt idx="842">
                  <c:v>-10.623386836058419</c:v>
                </c:pt>
                <c:pt idx="843">
                  <c:v>-10.634117982713041</c:v>
                </c:pt>
                <c:pt idx="844">
                  <c:v>-10.644849141889587</c:v>
                </c:pt>
                <c:pt idx="845">
                  <c:v>-10.655580313587768</c:v>
                </c:pt>
                <c:pt idx="846">
                  <c:v>-10.666311497807298</c:v>
                </c:pt>
                <c:pt idx="847">
                  <c:v>-10.67704269454789</c:v>
                </c:pt>
                <c:pt idx="848">
                  <c:v>-10.687773903809255</c:v>
                </c:pt>
                <c:pt idx="849">
                  <c:v>-10.698505125591108</c:v>
                </c:pt>
                <c:pt idx="850">
                  <c:v>-10.709236359893161</c:v>
                </c:pt>
                <c:pt idx="851">
                  <c:v>-10.719967606715127</c:v>
                </c:pt>
                <c:pt idx="852">
                  <c:v>-10.730698866056718</c:v>
                </c:pt>
                <c:pt idx="853">
                  <c:v>-10.741430137917648</c:v>
                </c:pt>
                <c:pt idx="854">
                  <c:v>-10.752161422297629</c:v>
                </c:pt>
                <c:pt idx="855">
                  <c:v>-10.762892719196374</c:v>
                </c:pt>
                <c:pt idx="856">
                  <c:v>-10.773624028613597</c:v>
                </c:pt>
                <c:pt idx="857">
                  <c:v>-10.784355350549008</c:v>
                </c:pt>
                <c:pt idx="858">
                  <c:v>-10.795086685002323</c:v>
                </c:pt>
                <c:pt idx="859">
                  <c:v>-10.805818031973253</c:v>
                </c:pt>
                <c:pt idx="860">
                  <c:v>-10.816549391461512</c:v>
                </c:pt>
                <c:pt idx="861">
                  <c:v>-10.827280763466813</c:v>
                </c:pt>
                <c:pt idx="862">
                  <c:v>-10.838012147988868</c:v>
                </c:pt>
                <c:pt idx="863">
                  <c:v>-10.848743545027391</c:v>
                </c:pt>
                <c:pt idx="864">
                  <c:v>-10.859474954582094</c:v>
                </c:pt>
                <c:pt idx="865">
                  <c:v>-10.870206376652689</c:v>
                </c:pt>
                <c:pt idx="866">
                  <c:v>-10.880937811238891</c:v>
                </c:pt>
                <c:pt idx="867">
                  <c:v>-10.891669258340411</c:v>
                </c:pt>
                <c:pt idx="868">
                  <c:v>-10.902400717956962</c:v>
                </c:pt>
                <c:pt idx="869">
                  <c:v>-10.913132190088257</c:v>
                </c:pt>
                <c:pt idx="870">
                  <c:v>-10.923863674734012</c:v>
                </c:pt>
                <c:pt idx="871">
                  <c:v>-10.934595171893935</c:v>
                </c:pt>
                <c:pt idx="872">
                  <c:v>-10.945326681567742</c:v>
                </c:pt>
                <c:pt idx="873">
                  <c:v>-10.956058203755147</c:v>
                </c:pt>
                <c:pt idx="874">
                  <c:v>-10.96678973845586</c:v>
                </c:pt>
                <c:pt idx="875">
                  <c:v>-10.977521285669596</c:v>
                </c:pt>
                <c:pt idx="876">
                  <c:v>-10.988252845396065</c:v>
                </c:pt>
                <c:pt idx="877">
                  <c:v>-10.998984417634984</c:v>
                </c:pt>
                <c:pt idx="878">
                  <c:v>-11.009716002386064</c:v>
                </c:pt>
                <c:pt idx="879">
                  <c:v>-11.020447599649017</c:v>
                </c:pt>
                <c:pt idx="880">
                  <c:v>-11.031179209423557</c:v>
                </c:pt>
                <c:pt idx="881">
                  <c:v>-11.041910831709398</c:v>
                </c:pt>
                <c:pt idx="882">
                  <c:v>-11.052642466506251</c:v>
                </c:pt>
                <c:pt idx="883">
                  <c:v>-11.063374113813829</c:v>
                </c:pt>
                <c:pt idx="884">
                  <c:v>-11.074105773631846</c:v>
                </c:pt>
                <c:pt idx="885">
                  <c:v>-11.084837445960016</c:v>
                </c:pt>
                <c:pt idx="886">
                  <c:v>-11.095569130798049</c:v>
                </c:pt>
                <c:pt idx="887">
                  <c:v>-11.10630082814566</c:v>
                </c:pt>
                <c:pt idx="888">
                  <c:v>-11.117032538002562</c:v>
                </c:pt>
                <c:pt idx="889">
                  <c:v>-11.127764260368467</c:v>
                </c:pt>
                <c:pt idx="890">
                  <c:v>-11.138495995243089</c:v>
                </c:pt>
                <c:pt idx="891">
                  <c:v>-11.14922774262614</c:v>
                </c:pt>
                <c:pt idx="892">
                  <c:v>-11.159959502517335</c:v>
                </c:pt>
                <c:pt idx="893">
                  <c:v>-11.170691274916384</c:v>
                </c:pt>
                <c:pt idx="894">
                  <c:v>-11.181423059823002</c:v>
                </c:pt>
                <c:pt idx="895">
                  <c:v>-11.192154857236902</c:v>
                </c:pt>
                <c:pt idx="896">
                  <c:v>-11.202886667157797</c:v>
                </c:pt>
                <c:pt idx="897">
                  <c:v>-11.2136184895854</c:v>
                </c:pt>
                <c:pt idx="898">
                  <c:v>-11.224350324519422</c:v>
                </c:pt>
                <c:pt idx="899">
                  <c:v>-11.235082171959579</c:v>
                </c:pt>
                <c:pt idx="900">
                  <c:v>-11.245814031905583</c:v>
                </c:pt>
                <c:pt idx="901">
                  <c:v>-11.256545904357147</c:v>
                </c:pt>
                <c:pt idx="902">
                  <c:v>-11.267277789313983</c:v>
                </c:pt>
                <c:pt idx="903">
                  <c:v>-11.278009686775805</c:v>
                </c:pt>
                <c:pt idx="904">
                  <c:v>-11.288741596742325</c:v>
                </c:pt>
                <c:pt idx="905">
                  <c:v>-11.299473519213256</c:v>
                </c:pt>
                <c:pt idx="906">
                  <c:v>-11.310205454188313</c:v>
                </c:pt>
                <c:pt idx="907">
                  <c:v>-11.320937401667209</c:v>
                </c:pt>
                <c:pt idx="908">
                  <c:v>-11.331669361649654</c:v>
                </c:pt>
                <c:pt idx="909">
                  <c:v>-11.342401334135364</c:v>
                </c:pt>
                <c:pt idx="910">
                  <c:v>-11.353133319124051</c:v>
                </c:pt>
                <c:pt idx="911">
                  <c:v>-11.36386531661543</c:v>
                </c:pt>
                <c:pt idx="912">
                  <c:v>-11.37459732660921</c:v>
                </c:pt>
                <c:pt idx="913">
                  <c:v>-11.385329349105108</c:v>
                </c:pt>
                <c:pt idx="914">
                  <c:v>-11.396061384102834</c:v>
                </c:pt>
                <c:pt idx="915">
                  <c:v>-11.406793431602104</c:v>
                </c:pt>
                <c:pt idx="916">
                  <c:v>-11.417525491602628</c:v>
                </c:pt>
                <c:pt idx="917">
                  <c:v>-11.428257564104122</c:v>
                </c:pt>
                <c:pt idx="918">
                  <c:v>-11.438989649106297</c:v>
                </c:pt>
                <c:pt idx="919">
                  <c:v>-11.449721746608867</c:v>
                </c:pt>
                <c:pt idx="920">
                  <c:v>-11.460453856611545</c:v>
                </c:pt>
                <c:pt idx="921">
                  <c:v>-11.471185979114043</c:v>
                </c:pt>
                <c:pt idx="922">
                  <c:v>-11.481918114116077</c:v>
                </c:pt>
                <c:pt idx="923">
                  <c:v>-11.492650261617356</c:v>
                </c:pt>
                <c:pt idx="924">
                  <c:v>-11.503382421617596</c:v>
                </c:pt>
                <c:pt idx="925">
                  <c:v>-11.51411459411651</c:v>
                </c:pt>
                <c:pt idx="926">
                  <c:v>-11.52484677911381</c:v>
                </c:pt>
                <c:pt idx="927">
                  <c:v>-11.53557897660921</c:v>
                </c:pt>
                <c:pt idx="928">
                  <c:v>-11.546311186602424</c:v>
                </c:pt>
                <c:pt idx="929">
                  <c:v>-11.557043409093163</c:v>
                </c:pt>
                <c:pt idx="930">
                  <c:v>-11.567775644081141</c:v>
                </c:pt>
                <c:pt idx="931">
                  <c:v>-11.578507891566073</c:v>
                </c:pt>
                <c:pt idx="932">
                  <c:v>-11.589240151547669</c:v>
                </c:pt>
                <c:pt idx="933">
                  <c:v>-11.599972424025644</c:v>
                </c:pt>
                <c:pt idx="934">
                  <c:v>-11.610704708999711</c:v>
                </c:pt>
                <c:pt idx="935">
                  <c:v>-11.621437006469582</c:v>
                </c:pt>
                <c:pt idx="936">
                  <c:v>-11.632169316434972</c:v>
                </c:pt>
                <c:pt idx="937">
                  <c:v>-11.642901638895593</c:v>
                </c:pt>
                <c:pt idx="938">
                  <c:v>-11.653633973851157</c:v>
                </c:pt>
                <c:pt idx="939">
                  <c:v>-11.66436632130138</c:v>
                </c:pt>
                <c:pt idx="940">
                  <c:v>-11.675098681245972</c:v>
                </c:pt>
                <c:pt idx="941">
                  <c:v>-11.685831053684648</c:v>
                </c:pt>
                <c:pt idx="942">
                  <c:v>-11.696563438617121</c:v>
                </c:pt>
                <c:pt idx="943">
                  <c:v>-11.707295836043103</c:v>
                </c:pt>
                <c:pt idx="944">
                  <c:v>-11.71802824596231</c:v>
                </c:pt>
                <c:pt idx="945">
                  <c:v>-11.728760668374454</c:v>
                </c:pt>
                <c:pt idx="946">
                  <c:v>-11.739493103279248</c:v>
                </c:pt>
                <c:pt idx="947">
                  <c:v>-11.750225550676404</c:v>
                </c:pt>
                <c:pt idx="948">
                  <c:v>-11.760958010565636</c:v>
                </c:pt>
                <c:pt idx="949">
                  <c:v>-11.771690482946658</c:v>
                </c:pt>
                <c:pt idx="950">
                  <c:v>-11.782422967819183</c:v>
                </c:pt>
                <c:pt idx="951">
                  <c:v>-11.793155465182924</c:v>
                </c:pt>
                <c:pt idx="952">
                  <c:v>-11.803887975037593</c:v>
                </c:pt>
                <c:pt idx="953">
                  <c:v>-11.814620497382904</c:v>
                </c:pt>
                <c:pt idx="954">
                  <c:v>-11.825353032218571</c:v>
                </c:pt>
                <c:pt idx="955">
                  <c:v>-11.836085579544307</c:v>
                </c:pt>
                <c:pt idx="956">
                  <c:v>-11.846818139359824</c:v>
                </c:pt>
                <c:pt idx="957">
                  <c:v>-11.857550711664837</c:v>
                </c:pt>
                <c:pt idx="958">
                  <c:v>-11.868283296459058</c:v>
                </c:pt>
                <c:pt idx="959">
                  <c:v>-11.879015893742201</c:v>
                </c:pt>
                <c:pt idx="960">
                  <c:v>-11.889748503513978</c:v>
                </c:pt>
                <c:pt idx="961">
                  <c:v>-11.900481125774103</c:v>
                </c:pt>
                <c:pt idx="962">
                  <c:v>-11.911213760522291</c:v>
                </c:pt>
                <c:pt idx="963">
                  <c:v>-11.921946407758252</c:v>
                </c:pt>
                <c:pt idx="964">
                  <c:v>-11.9326790674817</c:v>
                </c:pt>
                <c:pt idx="965">
                  <c:v>-11.943411739692351</c:v>
                </c:pt>
                <c:pt idx="966">
                  <c:v>-11.954144424389916</c:v>
                </c:pt>
                <c:pt idx="967">
                  <c:v>-11.964877121574109</c:v>
                </c:pt>
                <c:pt idx="968">
                  <c:v>-11.975609831244642</c:v>
                </c:pt>
                <c:pt idx="969">
                  <c:v>-11.986342553401229</c:v>
                </c:pt>
                <c:pt idx="970">
                  <c:v>-11.997075288043584</c:v>
                </c:pt>
                <c:pt idx="971">
                  <c:v>-12.00780803517142</c:v>
                </c:pt>
                <c:pt idx="972">
                  <c:v>-12.01854079478445</c:v>
                </c:pt>
                <c:pt idx="973">
                  <c:v>-12.029273566882386</c:v>
                </c:pt>
                <c:pt idx="974">
                  <c:v>-12.040006351464944</c:v>
                </c:pt>
                <c:pt idx="975">
                  <c:v>-12.050739148531836</c:v>
                </c:pt>
                <c:pt idx="976">
                  <c:v>-12.061471958082775</c:v>
                </c:pt>
                <c:pt idx="977">
                  <c:v>-12.072204780117474</c:v>
                </c:pt>
                <c:pt idx="978">
                  <c:v>-12.082937614635647</c:v>
                </c:pt>
                <c:pt idx="979">
                  <c:v>-12.093670461637007</c:v>
                </c:pt>
                <c:pt idx="980">
                  <c:v>-12.104403321121268</c:v>
                </c:pt>
                <c:pt idx="981">
                  <c:v>-12.115136193088142</c:v>
                </c:pt>
                <c:pt idx="982">
                  <c:v>-12.125869077537343</c:v>
                </c:pt>
                <c:pt idx="983">
                  <c:v>-12.136601974468586</c:v>
                </c:pt>
                <c:pt idx="984">
                  <c:v>-12.147334883881582</c:v>
                </c:pt>
                <c:pt idx="985">
                  <c:v>-12.158067805776046</c:v>
                </c:pt>
                <c:pt idx="986">
                  <c:v>-12.16880074015169</c:v>
                </c:pt>
                <c:pt idx="987">
                  <c:v>-12.179533687008227</c:v>
                </c:pt>
                <c:pt idx="988">
                  <c:v>-12.190266646345371</c:v>
                </c:pt>
                <c:pt idx="989">
                  <c:v>-12.200999618162836</c:v>
                </c:pt>
                <c:pt idx="990">
                  <c:v>-12.211732602460335</c:v>
                </c:pt>
                <c:pt idx="991">
                  <c:v>-12.222465599237582</c:v>
                </c:pt>
                <c:pt idx="992">
                  <c:v>-12.233198608494289</c:v>
                </c:pt>
                <c:pt idx="993">
                  <c:v>-12.24393163023017</c:v>
                </c:pt>
                <c:pt idx="994">
                  <c:v>-12.254664664444938</c:v>
                </c:pt>
                <c:pt idx="995">
                  <c:v>-12.265397711138307</c:v>
                </c:pt>
                <c:pt idx="996">
                  <c:v>-12.27613077030999</c:v>
                </c:pt>
                <c:pt idx="997">
                  <c:v>-12.2868638419597</c:v>
                </c:pt>
                <c:pt idx="998">
                  <c:v>-12.297596926087152</c:v>
                </c:pt>
                <c:pt idx="999">
                  <c:v>-12.308330022692058</c:v>
                </c:pt>
                <c:pt idx="1000">
                  <c:v>-12.319063131774131</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11.1</c:v>
                </c:pt>
                <c:pt idx="1">
                  <c:v>60.199680115988862</c:v>
                </c:pt>
                <c:pt idx="2">
                  <c:v>109.29936023197773</c:v>
                </c:pt>
                <c:pt idx="3">
                  <c:v>108.09605919095472</c:v>
                </c:pt>
                <c:pt idx="4">
                  <c:v>109.29936023197773</c:v>
                </c:pt>
                <c:pt idx="5">
                  <c:v>105.07605919095471</c:v>
                </c:pt>
                <c:pt idx="6">
                  <c:v>109.29936023197773</c:v>
                </c:pt>
              </c:numCache>
            </c:numRef>
          </c:xVal>
          <c:yVal>
            <c:numRef>
              <c:f>Trajecto!$C$132:$C$138</c:f>
              <c:numCache>
                <c:formatCode>0</c:formatCode>
                <c:ptCount val="7"/>
                <c:pt idx="0">
                  <c:v>1277.962225580425</c:v>
                </c:pt>
                <c:pt idx="1">
                  <c:v>638.98111279021248</c:v>
                </c:pt>
                <c:pt idx="2">
                  <c:v>0</c:v>
                </c:pt>
                <c:pt idx="3">
                  <c:v>51.205123497300853</c:v>
                </c:pt>
                <c:pt idx="4">
                  <c:v>0</c:v>
                </c:pt>
                <c:pt idx="5">
                  <c:v>19.460547539086072</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0</c:v>
                </c:pt>
                <c:pt idx="1">
                  <c:v>0</c:v>
                </c:pt>
                <c:pt idx="2">
                  <c:v>0</c:v>
                </c:pt>
                <c:pt idx="3">
                  <c:v>0</c:v>
                </c:pt>
                <c:pt idx="4">
                  <c:v>0</c:v>
                </c:pt>
                <c:pt idx="5">
                  <c:v>0</c:v>
                </c:pt>
                <c:pt idx="6">
                  <c:v>0</c:v>
                </c:pt>
              </c:numCache>
            </c:numRef>
          </c:xVal>
          <c:yVal>
            <c:numRef>
              <c:f>Trajecto!$C$149:$C$155</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30.200000000000163</c:v>
                </c:pt>
                <c:pt idx="393">
                  <c:v>30.200100000000162</c:v>
                </c:pt>
                <c:pt idx="394">
                  <c:v>30.200200000000162</c:v>
                </c:pt>
                <c:pt idx="395">
                  <c:v>30.200300000000162</c:v>
                </c:pt>
                <c:pt idx="396">
                  <c:v>30.200400000000162</c:v>
                </c:pt>
                <c:pt idx="397">
                  <c:v>30.200500000000162</c:v>
                </c:pt>
                <c:pt idx="398">
                  <c:v>30.200600000000161</c:v>
                </c:pt>
                <c:pt idx="399">
                  <c:v>30.200700000000161</c:v>
                </c:pt>
                <c:pt idx="400">
                  <c:v>30.200800000000161</c:v>
                </c:pt>
                <c:pt idx="401">
                  <c:v>30.200900000000161</c:v>
                </c:pt>
                <c:pt idx="402">
                  <c:v>30.20100000000016</c:v>
                </c:pt>
                <c:pt idx="403">
                  <c:v>30.20110000000016</c:v>
                </c:pt>
                <c:pt idx="404">
                  <c:v>30.20120000000016</c:v>
                </c:pt>
                <c:pt idx="405">
                  <c:v>30.20130000000016</c:v>
                </c:pt>
                <c:pt idx="406">
                  <c:v>30.201400000000159</c:v>
                </c:pt>
                <c:pt idx="407">
                  <c:v>30.201500000000159</c:v>
                </c:pt>
                <c:pt idx="408">
                  <c:v>30.201600000000159</c:v>
                </c:pt>
                <c:pt idx="409">
                  <c:v>30.201700000000159</c:v>
                </c:pt>
                <c:pt idx="410">
                  <c:v>30.201800000000159</c:v>
                </c:pt>
                <c:pt idx="411">
                  <c:v>30.201900000000158</c:v>
                </c:pt>
                <c:pt idx="412">
                  <c:v>30.202000000000158</c:v>
                </c:pt>
                <c:pt idx="413">
                  <c:v>30.202100000000158</c:v>
                </c:pt>
                <c:pt idx="414">
                  <c:v>30.202200000000158</c:v>
                </c:pt>
                <c:pt idx="415">
                  <c:v>30.202300000000157</c:v>
                </c:pt>
                <c:pt idx="416">
                  <c:v>30.202400000000157</c:v>
                </c:pt>
                <c:pt idx="417">
                  <c:v>30.202500000000157</c:v>
                </c:pt>
                <c:pt idx="418">
                  <c:v>30.202600000000157</c:v>
                </c:pt>
                <c:pt idx="419">
                  <c:v>30.202700000000156</c:v>
                </c:pt>
                <c:pt idx="420">
                  <c:v>30.202800000000156</c:v>
                </c:pt>
                <c:pt idx="421">
                  <c:v>30.202900000000156</c:v>
                </c:pt>
                <c:pt idx="422">
                  <c:v>30.203000000000156</c:v>
                </c:pt>
                <c:pt idx="423">
                  <c:v>30.203100000000155</c:v>
                </c:pt>
                <c:pt idx="424">
                  <c:v>30.203200000000155</c:v>
                </c:pt>
                <c:pt idx="425">
                  <c:v>30.203300000000155</c:v>
                </c:pt>
                <c:pt idx="426">
                  <c:v>30.203400000000155</c:v>
                </c:pt>
                <c:pt idx="427">
                  <c:v>30.203500000000155</c:v>
                </c:pt>
                <c:pt idx="428">
                  <c:v>30.203600000000154</c:v>
                </c:pt>
                <c:pt idx="429">
                  <c:v>30.203700000000154</c:v>
                </c:pt>
                <c:pt idx="430">
                  <c:v>30.203800000000154</c:v>
                </c:pt>
                <c:pt idx="431">
                  <c:v>30.203900000000154</c:v>
                </c:pt>
                <c:pt idx="432">
                  <c:v>30.204000000000153</c:v>
                </c:pt>
                <c:pt idx="433">
                  <c:v>30.204100000000153</c:v>
                </c:pt>
                <c:pt idx="434">
                  <c:v>30.204200000000153</c:v>
                </c:pt>
                <c:pt idx="435">
                  <c:v>30.204300000000153</c:v>
                </c:pt>
                <c:pt idx="436">
                  <c:v>30.204400000000152</c:v>
                </c:pt>
                <c:pt idx="437">
                  <c:v>30.204500000000152</c:v>
                </c:pt>
                <c:pt idx="438">
                  <c:v>30.204600000000152</c:v>
                </c:pt>
                <c:pt idx="439">
                  <c:v>30.204700000000152</c:v>
                </c:pt>
                <c:pt idx="440">
                  <c:v>30.204800000000152</c:v>
                </c:pt>
                <c:pt idx="441">
                  <c:v>30.204900000000151</c:v>
                </c:pt>
                <c:pt idx="442">
                  <c:v>30.205000000000151</c:v>
                </c:pt>
                <c:pt idx="443">
                  <c:v>30.205100000000151</c:v>
                </c:pt>
                <c:pt idx="444">
                  <c:v>30.205200000000151</c:v>
                </c:pt>
                <c:pt idx="445">
                  <c:v>30.20530000000015</c:v>
                </c:pt>
                <c:pt idx="446">
                  <c:v>30.20540000000015</c:v>
                </c:pt>
                <c:pt idx="447">
                  <c:v>30.20550000000015</c:v>
                </c:pt>
                <c:pt idx="448">
                  <c:v>30.20560000000015</c:v>
                </c:pt>
                <c:pt idx="449">
                  <c:v>30.205700000000149</c:v>
                </c:pt>
                <c:pt idx="450">
                  <c:v>30.205800000000149</c:v>
                </c:pt>
                <c:pt idx="451">
                  <c:v>30.205900000000149</c:v>
                </c:pt>
                <c:pt idx="452">
                  <c:v>30.206000000000149</c:v>
                </c:pt>
                <c:pt idx="453">
                  <c:v>30.206100000000148</c:v>
                </c:pt>
                <c:pt idx="454">
                  <c:v>30.206200000000148</c:v>
                </c:pt>
                <c:pt idx="455">
                  <c:v>30.206300000000148</c:v>
                </c:pt>
                <c:pt idx="456">
                  <c:v>30.206400000000148</c:v>
                </c:pt>
                <c:pt idx="457">
                  <c:v>30.206500000000148</c:v>
                </c:pt>
                <c:pt idx="458">
                  <c:v>30.206600000000147</c:v>
                </c:pt>
                <c:pt idx="459">
                  <c:v>30.206700000000147</c:v>
                </c:pt>
                <c:pt idx="460">
                  <c:v>30.206800000000147</c:v>
                </c:pt>
                <c:pt idx="461">
                  <c:v>30.206900000000147</c:v>
                </c:pt>
                <c:pt idx="462">
                  <c:v>30.207000000000146</c:v>
                </c:pt>
                <c:pt idx="463">
                  <c:v>30.207100000000146</c:v>
                </c:pt>
                <c:pt idx="464">
                  <c:v>30.207200000000146</c:v>
                </c:pt>
                <c:pt idx="465">
                  <c:v>30.207300000000146</c:v>
                </c:pt>
                <c:pt idx="466">
                  <c:v>30.207400000000145</c:v>
                </c:pt>
                <c:pt idx="467">
                  <c:v>30.207500000000145</c:v>
                </c:pt>
                <c:pt idx="468">
                  <c:v>30.207600000000145</c:v>
                </c:pt>
                <c:pt idx="469">
                  <c:v>30.207700000000145</c:v>
                </c:pt>
                <c:pt idx="470">
                  <c:v>30.207800000000145</c:v>
                </c:pt>
                <c:pt idx="471">
                  <c:v>30.207900000000144</c:v>
                </c:pt>
                <c:pt idx="472">
                  <c:v>30.208000000000144</c:v>
                </c:pt>
                <c:pt idx="473">
                  <c:v>30.208100000000144</c:v>
                </c:pt>
                <c:pt idx="474">
                  <c:v>30.208200000000144</c:v>
                </c:pt>
                <c:pt idx="475">
                  <c:v>30.208300000000143</c:v>
                </c:pt>
                <c:pt idx="476">
                  <c:v>30.208400000000143</c:v>
                </c:pt>
                <c:pt idx="477">
                  <c:v>30.208500000000143</c:v>
                </c:pt>
                <c:pt idx="478">
                  <c:v>30.208600000000143</c:v>
                </c:pt>
                <c:pt idx="479">
                  <c:v>30.208700000000142</c:v>
                </c:pt>
                <c:pt idx="480">
                  <c:v>30.208800000000142</c:v>
                </c:pt>
                <c:pt idx="481">
                  <c:v>30.208900000000142</c:v>
                </c:pt>
                <c:pt idx="482">
                  <c:v>30.209000000000142</c:v>
                </c:pt>
                <c:pt idx="483">
                  <c:v>30.209100000000142</c:v>
                </c:pt>
                <c:pt idx="484">
                  <c:v>30.209200000000141</c:v>
                </c:pt>
                <c:pt idx="485">
                  <c:v>30.209300000000141</c:v>
                </c:pt>
                <c:pt idx="486">
                  <c:v>30.209400000000141</c:v>
                </c:pt>
                <c:pt idx="487">
                  <c:v>30.209500000000141</c:v>
                </c:pt>
                <c:pt idx="488">
                  <c:v>30.20960000000014</c:v>
                </c:pt>
                <c:pt idx="489">
                  <c:v>30.20970000000014</c:v>
                </c:pt>
                <c:pt idx="490">
                  <c:v>30.20980000000014</c:v>
                </c:pt>
                <c:pt idx="491">
                  <c:v>30.20990000000014</c:v>
                </c:pt>
                <c:pt idx="492">
                  <c:v>30.210000000000139</c:v>
                </c:pt>
                <c:pt idx="493">
                  <c:v>30.210100000000139</c:v>
                </c:pt>
                <c:pt idx="494">
                  <c:v>30.210200000000139</c:v>
                </c:pt>
                <c:pt idx="495">
                  <c:v>30.210300000000139</c:v>
                </c:pt>
                <c:pt idx="496">
                  <c:v>30.210400000000138</c:v>
                </c:pt>
                <c:pt idx="497">
                  <c:v>30.210500000000138</c:v>
                </c:pt>
                <c:pt idx="498">
                  <c:v>30.210600000000138</c:v>
                </c:pt>
                <c:pt idx="499">
                  <c:v>30.210700000000138</c:v>
                </c:pt>
                <c:pt idx="500">
                  <c:v>30.210800000000138</c:v>
                </c:pt>
                <c:pt idx="501">
                  <c:v>30.210900000000137</c:v>
                </c:pt>
                <c:pt idx="502">
                  <c:v>30.211000000000137</c:v>
                </c:pt>
                <c:pt idx="503">
                  <c:v>30.211100000000137</c:v>
                </c:pt>
                <c:pt idx="504">
                  <c:v>30.211200000000137</c:v>
                </c:pt>
                <c:pt idx="505">
                  <c:v>30.211300000000136</c:v>
                </c:pt>
                <c:pt idx="506">
                  <c:v>30.211400000000136</c:v>
                </c:pt>
                <c:pt idx="507">
                  <c:v>30.211500000000136</c:v>
                </c:pt>
                <c:pt idx="508">
                  <c:v>30.211600000000136</c:v>
                </c:pt>
                <c:pt idx="509">
                  <c:v>30.211700000000135</c:v>
                </c:pt>
                <c:pt idx="510">
                  <c:v>30.211800000000135</c:v>
                </c:pt>
                <c:pt idx="511">
                  <c:v>30.211900000000135</c:v>
                </c:pt>
                <c:pt idx="512">
                  <c:v>30.212000000000135</c:v>
                </c:pt>
                <c:pt idx="513">
                  <c:v>30.212100000000135</c:v>
                </c:pt>
                <c:pt idx="514">
                  <c:v>30.212200000000134</c:v>
                </c:pt>
                <c:pt idx="515">
                  <c:v>30.212300000000134</c:v>
                </c:pt>
                <c:pt idx="516">
                  <c:v>30.212400000000134</c:v>
                </c:pt>
                <c:pt idx="517">
                  <c:v>30.212500000000134</c:v>
                </c:pt>
                <c:pt idx="518">
                  <c:v>30.212600000000133</c:v>
                </c:pt>
                <c:pt idx="519">
                  <c:v>30.212700000000133</c:v>
                </c:pt>
                <c:pt idx="520">
                  <c:v>30.212800000000133</c:v>
                </c:pt>
                <c:pt idx="521">
                  <c:v>30.212900000000133</c:v>
                </c:pt>
                <c:pt idx="522">
                  <c:v>30.213000000000132</c:v>
                </c:pt>
                <c:pt idx="523">
                  <c:v>30.213100000000132</c:v>
                </c:pt>
                <c:pt idx="524">
                  <c:v>30.213200000000132</c:v>
                </c:pt>
                <c:pt idx="525">
                  <c:v>30.213300000000132</c:v>
                </c:pt>
                <c:pt idx="526">
                  <c:v>30.213400000000131</c:v>
                </c:pt>
                <c:pt idx="527">
                  <c:v>30.213500000000131</c:v>
                </c:pt>
                <c:pt idx="528">
                  <c:v>30.213600000000131</c:v>
                </c:pt>
                <c:pt idx="529">
                  <c:v>30.213700000000131</c:v>
                </c:pt>
                <c:pt idx="530">
                  <c:v>30.213800000000131</c:v>
                </c:pt>
                <c:pt idx="531">
                  <c:v>30.21390000000013</c:v>
                </c:pt>
                <c:pt idx="532">
                  <c:v>30.21400000000013</c:v>
                </c:pt>
                <c:pt idx="533">
                  <c:v>30.21410000000013</c:v>
                </c:pt>
                <c:pt idx="534">
                  <c:v>30.21420000000013</c:v>
                </c:pt>
                <c:pt idx="535">
                  <c:v>30.214300000000129</c:v>
                </c:pt>
                <c:pt idx="536">
                  <c:v>30.214400000000129</c:v>
                </c:pt>
                <c:pt idx="537">
                  <c:v>30.214500000000129</c:v>
                </c:pt>
                <c:pt idx="538">
                  <c:v>30.214600000000129</c:v>
                </c:pt>
                <c:pt idx="539">
                  <c:v>30.214700000000128</c:v>
                </c:pt>
                <c:pt idx="540">
                  <c:v>30.214800000000128</c:v>
                </c:pt>
                <c:pt idx="541">
                  <c:v>30.214900000000128</c:v>
                </c:pt>
                <c:pt idx="542">
                  <c:v>30.215000000000128</c:v>
                </c:pt>
                <c:pt idx="543">
                  <c:v>30.215100000000128</c:v>
                </c:pt>
                <c:pt idx="544">
                  <c:v>30.215200000000127</c:v>
                </c:pt>
                <c:pt idx="545">
                  <c:v>30.215300000000127</c:v>
                </c:pt>
                <c:pt idx="546">
                  <c:v>30.215400000000127</c:v>
                </c:pt>
                <c:pt idx="547">
                  <c:v>30.215500000000127</c:v>
                </c:pt>
                <c:pt idx="548">
                  <c:v>30.215600000000126</c:v>
                </c:pt>
                <c:pt idx="549">
                  <c:v>30.215700000000126</c:v>
                </c:pt>
                <c:pt idx="550">
                  <c:v>30.215800000000126</c:v>
                </c:pt>
                <c:pt idx="551">
                  <c:v>30.215900000000126</c:v>
                </c:pt>
                <c:pt idx="552">
                  <c:v>30.216000000000125</c:v>
                </c:pt>
                <c:pt idx="553">
                  <c:v>30.216100000000125</c:v>
                </c:pt>
                <c:pt idx="554">
                  <c:v>30.216200000000125</c:v>
                </c:pt>
                <c:pt idx="555">
                  <c:v>30.216300000000125</c:v>
                </c:pt>
                <c:pt idx="556">
                  <c:v>30.216400000000124</c:v>
                </c:pt>
                <c:pt idx="557">
                  <c:v>30.216500000000124</c:v>
                </c:pt>
                <c:pt idx="558">
                  <c:v>30.216600000000124</c:v>
                </c:pt>
                <c:pt idx="559">
                  <c:v>30.216700000000124</c:v>
                </c:pt>
                <c:pt idx="560">
                  <c:v>30.216800000000124</c:v>
                </c:pt>
                <c:pt idx="561">
                  <c:v>30.216900000000123</c:v>
                </c:pt>
                <c:pt idx="562">
                  <c:v>30.217000000000123</c:v>
                </c:pt>
                <c:pt idx="563">
                  <c:v>30.217100000000123</c:v>
                </c:pt>
                <c:pt idx="564">
                  <c:v>30.217200000000123</c:v>
                </c:pt>
                <c:pt idx="565">
                  <c:v>30.217300000000122</c:v>
                </c:pt>
                <c:pt idx="566">
                  <c:v>30.217400000000122</c:v>
                </c:pt>
                <c:pt idx="567">
                  <c:v>30.217500000000122</c:v>
                </c:pt>
                <c:pt idx="568">
                  <c:v>30.217600000000122</c:v>
                </c:pt>
                <c:pt idx="569">
                  <c:v>30.217700000000121</c:v>
                </c:pt>
                <c:pt idx="570">
                  <c:v>30.217800000000121</c:v>
                </c:pt>
                <c:pt idx="571">
                  <c:v>30.217900000000121</c:v>
                </c:pt>
                <c:pt idx="572">
                  <c:v>30.218000000000121</c:v>
                </c:pt>
                <c:pt idx="573">
                  <c:v>30.218100000000121</c:v>
                </c:pt>
                <c:pt idx="574">
                  <c:v>30.21820000000012</c:v>
                </c:pt>
                <c:pt idx="575">
                  <c:v>30.21830000000012</c:v>
                </c:pt>
                <c:pt idx="576">
                  <c:v>30.21840000000012</c:v>
                </c:pt>
                <c:pt idx="577">
                  <c:v>30.21850000000012</c:v>
                </c:pt>
                <c:pt idx="578">
                  <c:v>30.218600000000119</c:v>
                </c:pt>
                <c:pt idx="579">
                  <c:v>30.218700000000119</c:v>
                </c:pt>
                <c:pt idx="580">
                  <c:v>30.218800000000119</c:v>
                </c:pt>
                <c:pt idx="581">
                  <c:v>30.218900000000119</c:v>
                </c:pt>
                <c:pt idx="582">
                  <c:v>30.219000000000118</c:v>
                </c:pt>
                <c:pt idx="583">
                  <c:v>30.219100000000118</c:v>
                </c:pt>
                <c:pt idx="584">
                  <c:v>30.219200000000118</c:v>
                </c:pt>
                <c:pt idx="585">
                  <c:v>30.219300000000118</c:v>
                </c:pt>
                <c:pt idx="586">
                  <c:v>30.219400000000118</c:v>
                </c:pt>
                <c:pt idx="587">
                  <c:v>30.219500000000117</c:v>
                </c:pt>
                <c:pt idx="588">
                  <c:v>30.219600000000117</c:v>
                </c:pt>
                <c:pt idx="589">
                  <c:v>30.219700000000117</c:v>
                </c:pt>
                <c:pt idx="590">
                  <c:v>30.219800000000117</c:v>
                </c:pt>
                <c:pt idx="591">
                  <c:v>30.219900000000116</c:v>
                </c:pt>
                <c:pt idx="592">
                  <c:v>30.220000000000116</c:v>
                </c:pt>
                <c:pt idx="593">
                  <c:v>30.220100000000116</c:v>
                </c:pt>
                <c:pt idx="594">
                  <c:v>30.220200000000116</c:v>
                </c:pt>
                <c:pt idx="595">
                  <c:v>30.220300000000115</c:v>
                </c:pt>
                <c:pt idx="596">
                  <c:v>30.220400000000115</c:v>
                </c:pt>
                <c:pt idx="597">
                  <c:v>30.220500000000115</c:v>
                </c:pt>
                <c:pt idx="598">
                  <c:v>30.220600000000115</c:v>
                </c:pt>
                <c:pt idx="599">
                  <c:v>30.220700000000114</c:v>
                </c:pt>
                <c:pt idx="600">
                  <c:v>30.220800000000114</c:v>
                </c:pt>
                <c:pt idx="601">
                  <c:v>30.220900000000114</c:v>
                </c:pt>
                <c:pt idx="602">
                  <c:v>30.221000000000114</c:v>
                </c:pt>
                <c:pt idx="603">
                  <c:v>30.221100000000114</c:v>
                </c:pt>
                <c:pt idx="604">
                  <c:v>30.221200000000113</c:v>
                </c:pt>
                <c:pt idx="605">
                  <c:v>30.221300000000113</c:v>
                </c:pt>
                <c:pt idx="606">
                  <c:v>30.221400000000113</c:v>
                </c:pt>
                <c:pt idx="607">
                  <c:v>30.221500000000113</c:v>
                </c:pt>
                <c:pt idx="608">
                  <c:v>30.221600000000112</c:v>
                </c:pt>
                <c:pt idx="609">
                  <c:v>30.221700000000112</c:v>
                </c:pt>
                <c:pt idx="610">
                  <c:v>30.221800000000112</c:v>
                </c:pt>
                <c:pt idx="611">
                  <c:v>30.221900000000112</c:v>
                </c:pt>
                <c:pt idx="612">
                  <c:v>30.222000000000111</c:v>
                </c:pt>
                <c:pt idx="613">
                  <c:v>30.222100000000111</c:v>
                </c:pt>
                <c:pt idx="614">
                  <c:v>30.222200000000111</c:v>
                </c:pt>
                <c:pt idx="615">
                  <c:v>30.222300000000111</c:v>
                </c:pt>
                <c:pt idx="616">
                  <c:v>30.222400000000111</c:v>
                </c:pt>
                <c:pt idx="617">
                  <c:v>30.22250000000011</c:v>
                </c:pt>
                <c:pt idx="618">
                  <c:v>30.22260000000011</c:v>
                </c:pt>
                <c:pt idx="619">
                  <c:v>30.22270000000011</c:v>
                </c:pt>
                <c:pt idx="620">
                  <c:v>30.22280000000011</c:v>
                </c:pt>
                <c:pt idx="621">
                  <c:v>30.222900000000109</c:v>
                </c:pt>
                <c:pt idx="622">
                  <c:v>30.223000000000109</c:v>
                </c:pt>
                <c:pt idx="623">
                  <c:v>30.223100000000109</c:v>
                </c:pt>
                <c:pt idx="624">
                  <c:v>30.223200000000109</c:v>
                </c:pt>
                <c:pt idx="625">
                  <c:v>30.223300000000108</c:v>
                </c:pt>
                <c:pt idx="626">
                  <c:v>30.223400000000108</c:v>
                </c:pt>
                <c:pt idx="627">
                  <c:v>30.223500000000108</c:v>
                </c:pt>
                <c:pt idx="628">
                  <c:v>30.223600000000108</c:v>
                </c:pt>
                <c:pt idx="629">
                  <c:v>30.223700000000107</c:v>
                </c:pt>
                <c:pt idx="630">
                  <c:v>30.223800000000107</c:v>
                </c:pt>
                <c:pt idx="631">
                  <c:v>30.223900000000107</c:v>
                </c:pt>
                <c:pt idx="632">
                  <c:v>30.224000000000107</c:v>
                </c:pt>
                <c:pt idx="633">
                  <c:v>30.224100000000107</c:v>
                </c:pt>
                <c:pt idx="634">
                  <c:v>30.224200000000106</c:v>
                </c:pt>
                <c:pt idx="635">
                  <c:v>30.224300000000106</c:v>
                </c:pt>
                <c:pt idx="636">
                  <c:v>30.224400000000106</c:v>
                </c:pt>
                <c:pt idx="637">
                  <c:v>30.224500000000106</c:v>
                </c:pt>
                <c:pt idx="638">
                  <c:v>30.224600000000105</c:v>
                </c:pt>
                <c:pt idx="639">
                  <c:v>30.224700000000105</c:v>
                </c:pt>
                <c:pt idx="640">
                  <c:v>30.224800000000105</c:v>
                </c:pt>
                <c:pt idx="641">
                  <c:v>30.224900000000105</c:v>
                </c:pt>
                <c:pt idx="642">
                  <c:v>30.225000000000104</c:v>
                </c:pt>
                <c:pt idx="643">
                  <c:v>30.225100000000104</c:v>
                </c:pt>
                <c:pt idx="644">
                  <c:v>30.225200000000104</c:v>
                </c:pt>
                <c:pt idx="645">
                  <c:v>30.225300000000104</c:v>
                </c:pt>
                <c:pt idx="646">
                  <c:v>30.225400000000104</c:v>
                </c:pt>
                <c:pt idx="647">
                  <c:v>30.225500000000103</c:v>
                </c:pt>
                <c:pt idx="648">
                  <c:v>30.225600000000103</c:v>
                </c:pt>
                <c:pt idx="649">
                  <c:v>30.225700000000103</c:v>
                </c:pt>
                <c:pt idx="650">
                  <c:v>30.225800000000103</c:v>
                </c:pt>
                <c:pt idx="651">
                  <c:v>30.225900000000102</c:v>
                </c:pt>
                <c:pt idx="652">
                  <c:v>30.226000000000102</c:v>
                </c:pt>
                <c:pt idx="653">
                  <c:v>30.226100000000102</c:v>
                </c:pt>
                <c:pt idx="654">
                  <c:v>30.226200000000102</c:v>
                </c:pt>
                <c:pt idx="655">
                  <c:v>30.226300000000101</c:v>
                </c:pt>
                <c:pt idx="656">
                  <c:v>30.226400000000101</c:v>
                </c:pt>
                <c:pt idx="657">
                  <c:v>30.226500000000101</c:v>
                </c:pt>
                <c:pt idx="658">
                  <c:v>30.226600000000101</c:v>
                </c:pt>
                <c:pt idx="659">
                  <c:v>30.2267000000001</c:v>
                </c:pt>
                <c:pt idx="660">
                  <c:v>30.2268000000001</c:v>
                </c:pt>
                <c:pt idx="661">
                  <c:v>30.2269000000001</c:v>
                </c:pt>
                <c:pt idx="662">
                  <c:v>30.2270000000001</c:v>
                </c:pt>
                <c:pt idx="663">
                  <c:v>30.2271000000001</c:v>
                </c:pt>
                <c:pt idx="664">
                  <c:v>30.227200000000099</c:v>
                </c:pt>
                <c:pt idx="665">
                  <c:v>30.227300000000099</c:v>
                </c:pt>
                <c:pt idx="666">
                  <c:v>30.227400000000099</c:v>
                </c:pt>
                <c:pt idx="667">
                  <c:v>30.227500000000099</c:v>
                </c:pt>
                <c:pt idx="668">
                  <c:v>30.227600000000098</c:v>
                </c:pt>
                <c:pt idx="669">
                  <c:v>30.227700000000098</c:v>
                </c:pt>
                <c:pt idx="670">
                  <c:v>30.227800000000098</c:v>
                </c:pt>
                <c:pt idx="671">
                  <c:v>30.227900000000098</c:v>
                </c:pt>
                <c:pt idx="672">
                  <c:v>30.228000000000097</c:v>
                </c:pt>
                <c:pt idx="673">
                  <c:v>30.228100000000097</c:v>
                </c:pt>
                <c:pt idx="674">
                  <c:v>30.228200000000097</c:v>
                </c:pt>
                <c:pt idx="675">
                  <c:v>30.228300000000097</c:v>
                </c:pt>
                <c:pt idx="676">
                  <c:v>30.228400000000097</c:v>
                </c:pt>
                <c:pt idx="677">
                  <c:v>30.228500000000096</c:v>
                </c:pt>
                <c:pt idx="678">
                  <c:v>30.228600000000096</c:v>
                </c:pt>
                <c:pt idx="679">
                  <c:v>30.228700000000096</c:v>
                </c:pt>
                <c:pt idx="680">
                  <c:v>30.228800000000096</c:v>
                </c:pt>
                <c:pt idx="681">
                  <c:v>30.228900000000095</c:v>
                </c:pt>
                <c:pt idx="682">
                  <c:v>30.229000000000095</c:v>
                </c:pt>
                <c:pt idx="683">
                  <c:v>30.229100000000095</c:v>
                </c:pt>
                <c:pt idx="684">
                  <c:v>30.229200000000095</c:v>
                </c:pt>
                <c:pt idx="685">
                  <c:v>30.229300000000094</c:v>
                </c:pt>
                <c:pt idx="686">
                  <c:v>30.229400000000094</c:v>
                </c:pt>
                <c:pt idx="687">
                  <c:v>30.229500000000094</c:v>
                </c:pt>
                <c:pt idx="688">
                  <c:v>30.229600000000094</c:v>
                </c:pt>
                <c:pt idx="689">
                  <c:v>30.229700000000093</c:v>
                </c:pt>
                <c:pt idx="690">
                  <c:v>30.229800000000093</c:v>
                </c:pt>
                <c:pt idx="691">
                  <c:v>30.229900000000093</c:v>
                </c:pt>
                <c:pt idx="692">
                  <c:v>30.230000000000093</c:v>
                </c:pt>
                <c:pt idx="693">
                  <c:v>30.230100000000093</c:v>
                </c:pt>
                <c:pt idx="694">
                  <c:v>30.230200000000092</c:v>
                </c:pt>
                <c:pt idx="695">
                  <c:v>30.230300000000092</c:v>
                </c:pt>
                <c:pt idx="696">
                  <c:v>30.230400000000092</c:v>
                </c:pt>
                <c:pt idx="697">
                  <c:v>30.230500000000092</c:v>
                </c:pt>
                <c:pt idx="698">
                  <c:v>30.230600000000091</c:v>
                </c:pt>
                <c:pt idx="699">
                  <c:v>30.230700000000091</c:v>
                </c:pt>
                <c:pt idx="700">
                  <c:v>30.230800000000091</c:v>
                </c:pt>
                <c:pt idx="701">
                  <c:v>30.230900000000091</c:v>
                </c:pt>
                <c:pt idx="702">
                  <c:v>30.23100000000009</c:v>
                </c:pt>
                <c:pt idx="703">
                  <c:v>30.23110000000009</c:v>
                </c:pt>
                <c:pt idx="704">
                  <c:v>30.23120000000009</c:v>
                </c:pt>
                <c:pt idx="705">
                  <c:v>30.23130000000009</c:v>
                </c:pt>
                <c:pt idx="706">
                  <c:v>30.23140000000009</c:v>
                </c:pt>
                <c:pt idx="707">
                  <c:v>30.231500000000089</c:v>
                </c:pt>
                <c:pt idx="708">
                  <c:v>30.231600000000089</c:v>
                </c:pt>
                <c:pt idx="709">
                  <c:v>30.231700000000089</c:v>
                </c:pt>
                <c:pt idx="710">
                  <c:v>30.231800000000089</c:v>
                </c:pt>
                <c:pt idx="711">
                  <c:v>30.231900000000088</c:v>
                </c:pt>
                <c:pt idx="712">
                  <c:v>30.232000000000088</c:v>
                </c:pt>
                <c:pt idx="713">
                  <c:v>30.232100000000088</c:v>
                </c:pt>
                <c:pt idx="714">
                  <c:v>30.232200000000088</c:v>
                </c:pt>
                <c:pt idx="715">
                  <c:v>30.232300000000087</c:v>
                </c:pt>
                <c:pt idx="716">
                  <c:v>30.232400000000087</c:v>
                </c:pt>
                <c:pt idx="717">
                  <c:v>30.232500000000087</c:v>
                </c:pt>
                <c:pt idx="718">
                  <c:v>30.232600000000087</c:v>
                </c:pt>
                <c:pt idx="719">
                  <c:v>30.232700000000087</c:v>
                </c:pt>
                <c:pt idx="720">
                  <c:v>30.232800000000086</c:v>
                </c:pt>
                <c:pt idx="721">
                  <c:v>30.232900000000086</c:v>
                </c:pt>
                <c:pt idx="722">
                  <c:v>30.233000000000086</c:v>
                </c:pt>
                <c:pt idx="723">
                  <c:v>30.233100000000086</c:v>
                </c:pt>
                <c:pt idx="724">
                  <c:v>30.233200000000085</c:v>
                </c:pt>
                <c:pt idx="725">
                  <c:v>30.233300000000085</c:v>
                </c:pt>
                <c:pt idx="726">
                  <c:v>30.233400000000085</c:v>
                </c:pt>
                <c:pt idx="727">
                  <c:v>30.233500000000085</c:v>
                </c:pt>
                <c:pt idx="728">
                  <c:v>30.233600000000084</c:v>
                </c:pt>
                <c:pt idx="729">
                  <c:v>30.233700000000084</c:v>
                </c:pt>
                <c:pt idx="730">
                  <c:v>30.233800000000084</c:v>
                </c:pt>
                <c:pt idx="731">
                  <c:v>30.233900000000084</c:v>
                </c:pt>
                <c:pt idx="732">
                  <c:v>30.234000000000083</c:v>
                </c:pt>
                <c:pt idx="733">
                  <c:v>30.234100000000083</c:v>
                </c:pt>
                <c:pt idx="734">
                  <c:v>30.234200000000083</c:v>
                </c:pt>
                <c:pt idx="735">
                  <c:v>30.234300000000083</c:v>
                </c:pt>
                <c:pt idx="736">
                  <c:v>30.234400000000083</c:v>
                </c:pt>
                <c:pt idx="737">
                  <c:v>30.234500000000082</c:v>
                </c:pt>
                <c:pt idx="738">
                  <c:v>30.234600000000082</c:v>
                </c:pt>
                <c:pt idx="739">
                  <c:v>30.234700000000082</c:v>
                </c:pt>
                <c:pt idx="740">
                  <c:v>30.234800000000082</c:v>
                </c:pt>
                <c:pt idx="741">
                  <c:v>30.234900000000081</c:v>
                </c:pt>
                <c:pt idx="742">
                  <c:v>30.235000000000081</c:v>
                </c:pt>
                <c:pt idx="743">
                  <c:v>30.235100000000081</c:v>
                </c:pt>
                <c:pt idx="744">
                  <c:v>30.235200000000081</c:v>
                </c:pt>
                <c:pt idx="745">
                  <c:v>30.23530000000008</c:v>
                </c:pt>
                <c:pt idx="746">
                  <c:v>30.23540000000008</c:v>
                </c:pt>
                <c:pt idx="747">
                  <c:v>30.23550000000008</c:v>
                </c:pt>
                <c:pt idx="748">
                  <c:v>30.23560000000008</c:v>
                </c:pt>
                <c:pt idx="749">
                  <c:v>30.23570000000008</c:v>
                </c:pt>
                <c:pt idx="750">
                  <c:v>30.235800000000079</c:v>
                </c:pt>
                <c:pt idx="751">
                  <c:v>30.235900000000079</c:v>
                </c:pt>
                <c:pt idx="752">
                  <c:v>30.236000000000079</c:v>
                </c:pt>
                <c:pt idx="753">
                  <c:v>30.236100000000079</c:v>
                </c:pt>
                <c:pt idx="754">
                  <c:v>30.236200000000078</c:v>
                </c:pt>
                <c:pt idx="755">
                  <c:v>30.236300000000078</c:v>
                </c:pt>
                <c:pt idx="756">
                  <c:v>30.236400000000078</c:v>
                </c:pt>
                <c:pt idx="757">
                  <c:v>30.236500000000078</c:v>
                </c:pt>
                <c:pt idx="758">
                  <c:v>30.236600000000077</c:v>
                </c:pt>
                <c:pt idx="759">
                  <c:v>30.236700000000077</c:v>
                </c:pt>
                <c:pt idx="760">
                  <c:v>30.236800000000077</c:v>
                </c:pt>
                <c:pt idx="761">
                  <c:v>30.236900000000077</c:v>
                </c:pt>
                <c:pt idx="762">
                  <c:v>30.237000000000076</c:v>
                </c:pt>
                <c:pt idx="763">
                  <c:v>30.237100000000076</c:v>
                </c:pt>
                <c:pt idx="764">
                  <c:v>30.237200000000076</c:v>
                </c:pt>
                <c:pt idx="765">
                  <c:v>30.237300000000076</c:v>
                </c:pt>
                <c:pt idx="766">
                  <c:v>30.237400000000076</c:v>
                </c:pt>
                <c:pt idx="767">
                  <c:v>30.237500000000075</c:v>
                </c:pt>
                <c:pt idx="768">
                  <c:v>30.237600000000075</c:v>
                </c:pt>
                <c:pt idx="769">
                  <c:v>30.237700000000075</c:v>
                </c:pt>
                <c:pt idx="770">
                  <c:v>30.237800000000075</c:v>
                </c:pt>
                <c:pt idx="771">
                  <c:v>30.237900000000074</c:v>
                </c:pt>
                <c:pt idx="772">
                  <c:v>30.238000000000074</c:v>
                </c:pt>
                <c:pt idx="773">
                  <c:v>30.238100000000074</c:v>
                </c:pt>
                <c:pt idx="774">
                  <c:v>30.238200000000074</c:v>
                </c:pt>
                <c:pt idx="775">
                  <c:v>30.238300000000073</c:v>
                </c:pt>
                <c:pt idx="776">
                  <c:v>30.238400000000073</c:v>
                </c:pt>
                <c:pt idx="777">
                  <c:v>30.238500000000073</c:v>
                </c:pt>
                <c:pt idx="778">
                  <c:v>30.238600000000073</c:v>
                </c:pt>
                <c:pt idx="779">
                  <c:v>30.238700000000073</c:v>
                </c:pt>
                <c:pt idx="780">
                  <c:v>30.238800000000072</c:v>
                </c:pt>
                <c:pt idx="781">
                  <c:v>30.238900000000072</c:v>
                </c:pt>
                <c:pt idx="782">
                  <c:v>30.239000000000072</c:v>
                </c:pt>
                <c:pt idx="783">
                  <c:v>30.239100000000072</c:v>
                </c:pt>
                <c:pt idx="784">
                  <c:v>30.239200000000071</c:v>
                </c:pt>
                <c:pt idx="785">
                  <c:v>30.239300000000071</c:v>
                </c:pt>
                <c:pt idx="786">
                  <c:v>30.239400000000071</c:v>
                </c:pt>
                <c:pt idx="787">
                  <c:v>30.239500000000071</c:v>
                </c:pt>
                <c:pt idx="788">
                  <c:v>30.23960000000007</c:v>
                </c:pt>
                <c:pt idx="789">
                  <c:v>30.23970000000007</c:v>
                </c:pt>
                <c:pt idx="790">
                  <c:v>30.23980000000007</c:v>
                </c:pt>
                <c:pt idx="791">
                  <c:v>30.23990000000007</c:v>
                </c:pt>
                <c:pt idx="792">
                  <c:v>30.240000000000069</c:v>
                </c:pt>
                <c:pt idx="793">
                  <c:v>30.240100000000069</c:v>
                </c:pt>
                <c:pt idx="794">
                  <c:v>30.240200000000069</c:v>
                </c:pt>
                <c:pt idx="795">
                  <c:v>30.240300000000069</c:v>
                </c:pt>
                <c:pt idx="796">
                  <c:v>30.240400000000069</c:v>
                </c:pt>
                <c:pt idx="797">
                  <c:v>30.240500000000068</c:v>
                </c:pt>
                <c:pt idx="798">
                  <c:v>30.240600000000068</c:v>
                </c:pt>
                <c:pt idx="799">
                  <c:v>30.240700000000068</c:v>
                </c:pt>
                <c:pt idx="800">
                  <c:v>30.240800000000068</c:v>
                </c:pt>
                <c:pt idx="801">
                  <c:v>30.240900000000067</c:v>
                </c:pt>
                <c:pt idx="802">
                  <c:v>30.241000000000067</c:v>
                </c:pt>
                <c:pt idx="803">
                  <c:v>30.241100000000067</c:v>
                </c:pt>
                <c:pt idx="804">
                  <c:v>30.241200000000067</c:v>
                </c:pt>
                <c:pt idx="805">
                  <c:v>30.241300000000066</c:v>
                </c:pt>
                <c:pt idx="806">
                  <c:v>30.241400000000066</c:v>
                </c:pt>
                <c:pt idx="807">
                  <c:v>30.241500000000066</c:v>
                </c:pt>
                <c:pt idx="808">
                  <c:v>30.241600000000066</c:v>
                </c:pt>
                <c:pt idx="809">
                  <c:v>30.241700000000066</c:v>
                </c:pt>
                <c:pt idx="810">
                  <c:v>30.241800000000065</c:v>
                </c:pt>
                <c:pt idx="811">
                  <c:v>30.241900000000065</c:v>
                </c:pt>
                <c:pt idx="812">
                  <c:v>30.242000000000065</c:v>
                </c:pt>
                <c:pt idx="813">
                  <c:v>30.242100000000065</c:v>
                </c:pt>
                <c:pt idx="814">
                  <c:v>30.242200000000064</c:v>
                </c:pt>
                <c:pt idx="815">
                  <c:v>30.242300000000064</c:v>
                </c:pt>
                <c:pt idx="816">
                  <c:v>30.242400000000064</c:v>
                </c:pt>
                <c:pt idx="817">
                  <c:v>30.242500000000064</c:v>
                </c:pt>
                <c:pt idx="818">
                  <c:v>30.242600000000063</c:v>
                </c:pt>
                <c:pt idx="819">
                  <c:v>30.242700000000063</c:v>
                </c:pt>
                <c:pt idx="820">
                  <c:v>30.242800000000063</c:v>
                </c:pt>
                <c:pt idx="821">
                  <c:v>30.242900000000063</c:v>
                </c:pt>
                <c:pt idx="822">
                  <c:v>30.243000000000062</c:v>
                </c:pt>
                <c:pt idx="823">
                  <c:v>30.243100000000062</c:v>
                </c:pt>
                <c:pt idx="824">
                  <c:v>30.243200000000062</c:v>
                </c:pt>
                <c:pt idx="825">
                  <c:v>30.243300000000062</c:v>
                </c:pt>
                <c:pt idx="826">
                  <c:v>30.243400000000062</c:v>
                </c:pt>
                <c:pt idx="827">
                  <c:v>30.243500000000061</c:v>
                </c:pt>
                <c:pt idx="828">
                  <c:v>30.243600000000061</c:v>
                </c:pt>
                <c:pt idx="829">
                  <c:v>30.243700000000061</c:v>
                </c:pt>
                <c:pt idx="830">
                  <c:v>30.243800000000061</c:v>
                </c:pt>
                <c:pt idx="831">
                  <c:v>30.24390000000006</c:v>
                </c:pt>
                <c:pt idx="832">
                  <c:v>30.24400000000006</c:v>
                </c:pt>
                <c:pt idx="833">
                  <c:v>30.24410000000006</c:v>
                </c:pt>
                <c:pt idx="834">
                  <c:v>30.24420000000006</c:v>
                </c:pt>
                <c:pt idx="835">
                  <c:v>30.244300000000059</c:v>
                </c:pt>
                <c:pt idx="836">
                  <c:v>30.244400000000059</c:v>
                </c:pt>
                <c:pt idx="837">
                  <c:v>30.244500000000059</c:v>
                </c:pt>
                <c:pt idx="838">
                  <c:v>30.244600000000059</c:v>
                </c:pt>
                <c:pt idx="839">
                  <c:v>30.244700000000059</c:v>
                </c:pt>
                <c:pt idx="840">
                  <c:v>30.244800000000058</c:v>
                </c:pt>
                <c:pt idx="841">
                  <c:v>30.244900000000058</c:v>
                </c:pt>
                <c:pt idx="842">
                  <c:v>30.245000000000058</c:v>
                </c:pt>
                <c:pt idx="843">
                  <c:v>30.245100000000058</c:v>
                </c:pt>
                <c:pt idx="844">
                  <c:v>30.245200000000057</c:v>
                </c:pt>
                <c:pt idx="845">
                  <c:v>30.245300000000057</c:v>
                </c:pt>
                <c:pt idx="846">
                  <c:v>30.245400000000057</c:v>
                </c:pt>
                <c:pt idx="847">
                  <c:v>30.245500000000057</c:v>
                </c:pt>
                <c:pt idx="848">
                  <c:v>30.245600000000056</c:v>
                </c:pt>
                <c:pt idx="849">
                  <c:v>30.245700000000056</c:v>
                </c:pt>
                <c:pt idx="850">
                  <c:v>30.245800000000056</c:v>
                </c:pt>
                <c:pt idx="851">
                  <c:v>30.245900000000056</c:v>
                </c:pt>
                <c:pt idx="852">
                  <c:v>30.246000000000056</c:v>
                </c:pt>
                <c:pt idx="853">
                  <c:v>30.246100000000055</c:v>
                </c:pt>
                <c:pt idx="854">
                  <c:v>30.246200000000055</c:v>
                </c:pt>
                <c:pt idx="855">
                  <c:v>30.246300000000055</c:v>
                </c:pt>
                <c:pt idx="856">
                  <c:v>30.246400000000055</c:v>
                </c:pt>
                <c:pt idx="857">
                  <c:v>30.246500000000054</c:v>
                </c:pt>
                <c:pt idx="858">
                  <c:v>30.246600000000054</c:v>
                </c:pt>
                <c:pt idx="859">
                  <c:v>30.246700000000054</c:v>
                </c:pt>
                <c:pt idx="860">
                  <c:v>30.246800000000054</c:v>
                </c:pt>
                <c:pt idx="861">
                  <c:v>30.246900000000053</c:v>
                </c:pt>
                <c:pt idx="862">
                  <c:v>30.247000000000053</c:v>
                </c:pt>
                <c:pt idx="863">
                  <c:v>30.247100000000053</c:v>
                </c:pt>
                <c:pt idx="864">
                  <c:v>30.247200000000053</c:v>
                </c:pt>
                <c:pt idx="865">
                  <c:v>30.247300000000052</c:v>
                </c:pt>
                <c:pt idx="866">
                  <c:v>30.247400000000052</c:v>
                </c:pt>
                <c:pt idx="867">
                  <c:v>30.247500000000052</c:v>
                </c:pt>
                <c:pt idx="868">
                  <c:v>30.247600000000052</c:v>
                </c:pt>
                <c:pt idx="869">
                  <c:v>30.247700000000052</c:v>
                </c:pt>
                <c:pt idx="870">
                  <c:v>30.247800000000051</c:v>
                </c:pt>
                <c:pt idx="871">
                  <c:v>30.247900000000051</c:v>
                </c:pt>
                <c:pt idx="872">
                  <c:v>30.248000000000051</c:v>
                </c:pt>
                <c:pt idx="873">
                  <c:v>30.248100000000051</c:v>
                </c:pt>
                <c:pt idx="874">
                  <c:v>30.24820000000005</c:v>
                </c:pt>
                <c:pt idx="875">
                  <c:v>30.24830000000005</c:v>
                </c:pt>
                <c:pt idx="876">
                  <c:v>30.24840000000005</c:v>
                </c:pt>
                <c:pt idx="877">
                  <c:v>30.24850000000005</c:v>
                </c:pt>
                <c:pt idx="878">
                  <c:v>30.248600000000049</c:v>
                </c:pt>
                <c:pt idx="879">
                  <c:v>30.248700000000049</c:v>
                </c:pt>
                <c:pt idx="880">
                  <c:v>30.248800000000049</c:v>
                </c:pt>
                <c:pt idx="881">
                  <c:v>30.248900000000049</c:v>
                </c:pt>
                <c:pt idx="882">
                  <c:v>30.249000000000049</c:v>
                </c:pt>
                <c:pt idx="883">
                  <c:v>30.249100000000048</c:v>
                </c:pt>
                <c:pt idx="884">
                  <c:v>30.249200000000048</c:v>
                </c:pt>
                <c:pt idx="885">
                  <c:v>30.249300000000048</c:v>
                </c:pt>
                <c:pt idx="886">
                  <c:v>30.249400000000048</c:v>
                </c:pt>
                <c:pt idx="887">
                  <c:v>30.249500000000047</c:v>
                </c:pt>
                <c:pt idx="888">
                  <c:v>30.249600000000047</c:v>
                </c:pt>
                <c:pt idx="889">
                  <c:v>30.249700000000047</c:v>
                </c:pt>
                <c:pt idx="890">
                  <c:v>30.249800000000047</c:v>
                </c:pt>
                <c:pt idx="891">
                  <c:v>30.249900000000046</c:v>
                </c:pt>
                <c:pt idx="892">
                  <c:v>30.250000000000046</c:v>
                </c:pt>
                <c:pt idx="893">
                  <c:v>30.250100000000046</c:v>
                </c:pt>
                <c:pt idx="894">
                  <c:v>30.250200000000046</c:v>
                </c:pt>
                <c:pt idx="895">
                  <c:v>30.250300000000045</c:v>
                </c:pt>
                <c:pt idx="896">
                  <c:v>30.250400000000045</c:v>
                </c:pt>
                <c:pt idx="897">
                  <c:v>30.250500000000045</c:v>
                </c:pt>
                <c:pt idx="898">
                  <c:v>30.250600000000045</c:v>
                </c:pt>
                <c:pt idx="899">
                  <c:v>30.250700000000045</c:v>
                </c:pt>
                <c:pt idx="900">
                  <c:v>30.250800000000044</c:v>
                </c:pt>
                <c:pt idx="901">
                  <c:v>30.250900000000044</c:v>
                </c:pt>
                <c:pt idx="902">
                  <c:v>30.251000000000044</c:v>
                </c:pt>
                <c:pt idx="903">
                  <c:v>30.251100000000044</c:v>
                </c:pt>
                <c:pt idx="904">
                  <c:v>30.251200000000043</c:v>
                </c:pt>
                <c:pt idx="905">
                  <c:v>30.251300000000043</c:v>
                </c:pt>
                <c:pt idx="906">
                  <c:v>30.251400000000043</c:v>
                </c:pt>
                <c:pt idx="907">
                  <c:v>30.251500000000043</c:v>
                </c:pt>
                <c:pt idx="908">
                  <c:v>30.251600000000042</c:v>
                </c:pt>
                <c:pt idx="909">
                  <c:v>30.251700000000042</c:v>
                </c:pt>
                <c:pt idx="910">
                  <c:v>30.251800000000042</c:v>
                </c:pt>
                <c:pt idx="911">
                  <c:v>30.251900000000042</c:v>
                </c:pt>
                <c:pt idx="912">
                  <c:v>30.252000000000042</c:v>
                </c:pt>
                <c:pt idx="913">
                  <c:v>30.252100000000041</c:v>
                </c:pt>
                <c:pt idx="914">
                  <c:v>30.252200000000041</c:v>
                </c:pt>
                <c:pt idx="915">
                  <c:v>30.252300000000041</c:v>
                </c:pt>
                <c:pt idx="916">
                  <c:v>30.252400000000041</c:v>
                </c:pt>
                <c:pt idx="917">
                  <c:v>30.25250000000004</c:v>
                </c:pt>
                <c:pt idx="918">
                  <c:v>30.25260000000004</c:v>
                </c:pt>
                <c:pt idx="919">
                  <c:v>30.25270000000004</c:v>
                </c:pt>
                <c:pt idx="920">
                  <c:v>30.25280000000004</c:v>
                </c:pt>
                <c:pt idx="921">
                  <c:v>30.252900000000039</c:v>
                </c:pt>
                <c:pt idx="922">
                  <c:v>30.253000000000039</c:v>
                </c:pt>
                <c:pt idx="923">
                  <c:v>30.253100000000039</c:v>
                </c:pt>
                <c:pt idx="924">
                  <c:v>30.253200000000039</c:v>
                </c:pt>
                <c:pt idx="925">
                  <c:v>30.253300000000038</c:v>
                </c:pt>
                <c:pt idx="926">
                  <c:v>30.253400000000038</c:v>
                </c:pt>
                <c:pt idx="927">
                  <c:v>30.253500000000038</c:v>
                </c:pt>
                <c:pt idx="928">
                  <c:v>30.253600000000038</c:v>
                </c:pt>
                <c:pt idx="929">
                  <c:v>30.253700000000038</c:v>
                </c:pt>
                <c:pt idx="930">
                  <c:v>30.253800000000037</c:v>
                </c:pt>
                <c:pt idx="931">
                  <c:v>30.253900000000037</c:v>
                </c:pt>
                <c:pt idx="932">
                  <c:v>30.254000000000037</c:v>
                </c:pt>
                <c:pt idx="933">
                  <c:v>30.254100000000037</c:v>
                </c:pt>
                <c:pt idx="934">
                  <c:v>30.254200000000036</c:v>
                </c:pt>
                <c:pt idx="935">
                  <c:v>30.254300000000036</c:v>
                </c:pt>
                <c:pt idx="936">
                  <c:v>30.254400000000036</c:v>
                </c:pt>
                <c:pt idx="937">
                  <c:v>30.254500000000036</c:v>
                </c:pt>
                <c:pt idx="938">
                  <c:v>30.254600000000035</c:v>
                </c:pt>
                <c:pt idx="939">
                  <c:v>30.254700000000035</c:v>
                </c:pt>
                <c:pt idx="940">
                  <c:v>30.254800000000035</c:v>
                </c:pt>
                <c:pt idx="941">
                  <c:v>30.254900000000035</c:v>
                </c:pt>
                <c:pt idx="942">
                  <c:v>30.255000000000035</c:v>
                </c:pt>
                <c:pt idx="943">
                  <c:v>30.255100000000034</c:v>
                </c:pt>
                <c:pt idx="944">
                  <c:v>30.255200000000034</c:v>
                </c:pt>
                <c:pt idx="945">
                  <c:v>30.255300000000034</c:v>
                </c:pt>
                <c:pt idx="946">
                  <c:v>30.255400000000034</c:v>
                </c:pt>
                <c:pt idx="947">
                  <c:v>30.255500000000033</c:v>
                </c:pt>
                <c:pt idx="948">
                  <c:v>30.255600000000033</c:v>
                </c:pt>
                <c:pt idx="949">
                  <c:v>30.255700000000033</c:v>
                </c:pt>
                <c:pt idx="950">
                  <c:v>30.255800000000033</c:v>
                </c:pt>
                <c:pt idx="951">
                  <c:v>30.255900000000032</c:v>
                </c:pt>
                <c:pt idx="952">
                  <c:v>30.256000000000032</c:v>
                </c:pt>
                <c:pt idx="953">
                  <c:v>30.256100000000032</c:v>
                </c:pt>
                <c:pt idx="954">
                  <c:v>30.256200000000032</c:v>
                </c:pt>
                <c:pt idx="955">
                  <c:v>30.256300000000032</c:v>
                </c:pt>
                <c:pt idx="956">
                  <c:v>30.256400000000031</c:v>
                </c:pt>
                <c:pt idx="957">
                  <c:v>30.256500000000031</c:v>
                </c:pt>
                <c:pt idx="958">
                  <c:v>30.256600000000031</c:v>
                </c:pt>
                <c:pt idx="959">
                  <c:v>30.256700000000031</c:v>
                </c:pt>
                <c:pt idx="960">
                  <c:v>30.25680000000003</c:v>
                </c:pt>
                <c:pt idx="961">
                  <c:v>30.25690000000003</c:v>
                </c:pt>
                <c:pt idx="962">
                  <c:v>30.25700000000003</c:v>
                </c:pt>
                <c:pt idx="963">
                  <c:v>30.25710000000003</c:v>
                </c:pt>
                <c:pt idx="964">
                  <c:v>30.257200000000029</c:v>
                </c:pt>
                <c:pt idx="965">
                  <c:v>30.257300000000029</c:v>
                </c:pt>
                <c:pt idx="966">
                  <c:v>30.257400000000029</c:v>
                </c:pt>
                <c:pt idx="967">
                  <c:v>30.257500000000029</c:v>
                </c:pt>
                <c:pt idx="968">
                  <c:v>30.257600000000028</c:v>
                </c:pt>
                <c:pt idx="969">
                  <c:v>30.257700000000028</c:v>
                </c:pt>
                <c:pt idx="970">
                  <c:v>30.257800000000028</c:v>
                </c:pt>
                <c:pt idx="971">
                  <c:v>30.257900000000028</c:v>
                </c:pt>
                <c:pt idx="972">
                  <c:v>30.258000000000028</c:v>
                </c:pt>
                <c:pt idx="973">
                  <c:v>30.258100000000027</c:v>
                </c:pt>
                <c:pt idx="974">
                  <c:v>30.258200000000027</c:v>
                </c:pt>
                <c:pt idx="975">
                  <c:v>30.258300000000027</c:v>
                </c:pt>
                <c:pt idx="976">
                  <c:v>30.258400000000027</c:v>
                </c:pt>
                <c:pt idx="977">
                  <c:v>30.258500000000026</c:v>
                </c:pt>
                <c:pt idx="978">
                  <c:v>30.258600000000026</c:v>
                </c:pt>
                <c:pt idx="979">
                  <c:v>30.258700000000026</c:v>
                </c:pt>
                <c:pt idx="980">
                  <c:v>30.258800000000026</c:v>
                </c:pt>
                <c:pt idx="981">
                  <c:v>30.258900000000025</c:v>
                </c:pt>
                <c:pt idx="982">
                  <c:v>30.259000000000025</c:v>
                </c:pt>
                <c:pt idx="983">
                  <c:v>30.259100000000025</c:v>
                </c:pt>
                <c:pt idx="984">
                  <c:v>30.259200000000025</c:v>
                </c:pt>
                <c:pt idx="985">
                  <c:v>30.259300000000025</c:v>
                </c:pt>
                <c:pt idx="986">
                  <c:v>30.259400000000024</c:v>
                </c:pt>
                <c:pt idx="987">
                  <c:v>30.259500000000024</c:v>
                </c:pt>
                <c:pt idx="988">
                  <c:v>30.259600000000024</c:v>
                </c:pt>
                <c:pt idx="989">
                  <c:v>30.259700000000024</c:v>
                </c:pt>
                <c:pt idx="990">
                  <c:v>30.259800000000023</c:v>
                </c:pt>
                <c:pt idx="991">
                  <c:v>30.259900000000023</c:v>
                </c:pt>
                <c:pt idx="992">
                  <c:v>30.260000000000023</c:v>
                </c:pt>
                <c:pt idx="993">
                  <c:v>30.260100000000023</c:v>
                </c:pt>
                <c:pt idx="994">
                  <c:v>30.260200000000022</c:v>
                </c:pt>
                <c:pt idx="995">
                  <c:v>30.260300000000022</c:v>
                </c:pt>
                <c:pt idx="996">
                  <c:v>30.260400000000022</c:v>
                </c:pt>
                <c:pt idx="997">
                  <c:v>30.260500000000022</c:v>
                </c:pt>
                <c:pt idx="998">
                  <c:v>30.260600000000021</c:v>
                </c:pt>
                <c:pt idx="999">
                  <c:v>30.260700000000021</c:v>
                </c:pt>
                <c:pt idx="1000">
                  <c:v>30.260800000000021</c:v>
                </c:pt>
              </c:numCache>
            </c:numRef>
          </c:xVal>
          <c:yVal>
            <c:numRef>
              <c:f>Calculs!$AE$4:$AE$1004</c:f>
              <c:numCache>
                <c:formatCode>0</c:formatCode>
                <c:ptCount val="1001"/>
                <c:pt idx="0">
                  <c:v>487.84771914632313</c:v>
                </c:pt>
                <c:pt idx="1">
                  <c:v>489.54749991237134</c:v>
                </c:pt>
                <c:pt idx="2">
                  <c:v>491.24421526644198</c:v>
                </c:pt>
                <c:pt idx="3">
                  <c:v>492.93787303695672</c:v>
                </c:pt>
                <c:pt idx="4">
                  <c:v>494.62848101626298</c:v>
                </c:pt>
                <c:pt idx="5">
                  <c:v>496.31604696085458</c:v>
                </c:pt>
                <c:pt idx="6">
                  <c:v>498.00057859159074</c:v>
                </c:pt>
                <c:pt idx="7">
                  <c:v>499.68208359391315</c:v>
                </c:pt>
                <c:pt idx="8">
                  <c:v>501.36056961806173</c:v>
                </c:pt>
                <c:pt idx="9">
                  <c:v>503.03604427928838</c:v>
                </c:pt>
                <c:pt idx="10">
                  <c:v>504.7085151580693</c:v>
                </c:pt>
                <c:pt idx="11">
                  <c:v>506.37798979090064</c:v>
                </c:pt>
                <c:pt idx="12">
                  <c:v>508.04447566131068</c:v>
                </c:pt>
                <c:pt idx="13">
                  <c:v>509.70798020991657</c:v>
                </c:pt>
                <c:pt idx="14">
                  <c:v>511.36851084425524</c:v>
                </c:pt>
                <c:pt idx="15">
                  <c:v>513.02607493897665</c:v>
                </c:pt>
                <c:pt idx="16">
                  <c:v>514.68067983603555</c:v>
                </c:pt>
                <c:pt idx="17">
                  <c:v>516.33233284488142</c:v>
                </c:pt>
                <c:pt idx="18">
                  <c:v>517.98104124264773</c:v>
                </c:pt>
                <c:pt idx="19">
                  <c:v>519.62681227433916</c:v>
                </c:pt>
                <c:pt idx="20">
                  <c:v>521.26965315301788</c:v>
                </c:pt>
                <c:pt idx="21">
                  <c:v>522.90957106469807</c:v>
                </c:pt>
                <c:pt idx="22">
                  <c:v>524.54657317313365</c:v>
                </c:pt>
                <c:pt idx="23">
                  <c:v>526.18066661508101</c:v>
                </c:pt>
                <c:pt idx="24">
                  <c:v>527.81185849566828</c:v>
                </c:pt>
                <c:pt idx="25">
                  <c:v>529.44015588858008</c:v>
                </c:pt>
                <c:pt idx="26">
                  <c:v>531.06556583624081</c:v>
                </c:pt>
                <c:pt idx="27">
                  <c:v>532.68809534999707</c:v>
                </c:pt>
                <c:pt idx="28">
                  <c:v>534.30775141029812</c:v>
                </c:pt>
                <c:pt idx="29">
                  <c:v>535.92454096687516</c:v>
                </c:pt>
                <c:pt idx="30">
                  <c:v>537.53847093891966</c:v>
                </c:pt>
                <c:pt idx="31">
                  <c:v>539.1495482152601</c:v>
                </c:pt>
                <c:pt idx="32">
                  <c:v>540.75777965453733</c:v>
                </c:pt>
                <c:pt idx="33">
                  <c:v>542.36317208537901</c:v>
                </c:pt>
                <c:pt idx="34">
                  <c:v>543.96573230657214</c:v>
                </c:pt>
                <c:pt idx="35">
                  <c:v>545.56546708723522</c:v>
                </c:pt>
                <c:pt idx="36">
                  <c:v>547.16238316698843</c:v>
                </c:pt>
                <c:pt idx="37">
                  <c:v>548.75648725612291</c:v>
                </c:pt>
                <c:pt idx="38">
                  <c:v>550.34778603576865</c:v>
                </c:pt>
                <c:pt idx="39">
                  <c:v>551.93628615806131</c:v>
                </c:pt>
                <c:pt idx="40">
                  <c:v>553.52199424630771</c:v>
                </c:pt>
                <c:pt idx="41">
                  <c:v>555.1049168951505</c:v>
                </c:pt>
                <c:pt idx="42">
                  <c:v>556.68506067073088</c:v>
                </c:pt>
                <c:pt idx="43">
                  <c:v>558.26243211085102</c:v>
                </c:pt>
                <c:pt idx="44">
                  <c:v>559.83703772513468</c:v>
                </c:pt>
                <c:pt idx="45">
                  <c:v>561.40888399518678</c:v>
                </c:pt>
                <c:pt idx="46">
                  <c:v>562.97797737475241</c:v>
                </c:pt>
                <c:pt idx="47">
                  <c:v>564.54432428987388</c:v>
                </c:pt>
                <c:pt idx="48">
                  <c:v>566.10793113904708</c:v>
                </c:pt>
                <c:pt idx="49">
                  <c:v>567.66880429337675</c:v>
                </c:pt>
                <c:pt idx="50">
                  <c:v>569.22695009673043</c:v>
                </c:pt>
                <c:pt idx="51">
                  <c:v>570.7823748658916</c:v>
                </c:pt>
                <c:pt idx="52">
                  <c:v>572.33508489071141</c:v>
                </c:pt>
                <c:pt idx="53">
                  <c:v>573.88508643425985</c:v>
                </c:pt>
                <c:pt idx="54">
                  <c:v>575.43238573297504</c:v>
                </c:pt>
                <c:pt idx="55">
                  <c:v>576.97698899681222</c:v>
                </c:pt>
                <c:pt idx="56">
                  <c:v>578.51890240939133</c:v>
                </c:pt>
                <c:pt idx="57">
                  <c:v>580.05813212814371</c:v>
                </c:pt>
                <c:pt idx="58">
                  <c:v>581.59468428445757</c:v>
                </c:pt>
                <c:pt idx="59">
                  <c:v>583.12856498382257</c:v>
                </c:pt>
                <c:pt idx="60">
                  <c:v>584.65978030597341</c:v>
                </c:pt>
                <c:pt idx="61">
                  <c:v>586.18833630503241</c:v>
                </c:pt>
                <c:pt idx="62">
                  <c:v>587.71423900965078</c:v>
                </c:pt>
                <c:pt idx="63">
                  <c:v>589.23749442314966</c:v>
                </c:pt>
                <c:pt idx="64">
                  <c:v>590.75810852365919</c:v>
                </c:pt>
                <c:pt idx="65">
                  <c:v>592.27608726425751</c:v>
                </c:pt>
                <c:pt idx="66">
                  <c:v>593.79143657310817</c:v>
                </c:pt>
                <c:pt idx="67">
                  <c:v>595.30416235359689</c:v>
                </c:pt>
                <c:pt idx="68">
                  <c:v>596.81427048446733</c:v>
                </c:pt>
                <c:pt idx="69">
                  <c:v>598.32176681995577</c:v>
                </c:pt>
                <c:pt idx="70">
                  <c:v>599.82665718992519</c:v>
                </c:pt>
                <c:pt idx="71">
                  <c:v>601.32894739999801</c:v>
                </c:pt>
                <c:pt idx="72">
                  <c:v>602.82864323168815</c:v>
                </c:pt>
                <c:pt idx="73">
                  <c:v>604.32575044253224</c:v>
                </c:pt>
                <c:pt idx="74">
                  <c:v>605.82027476621977</c:v>
                </c:pt>
                <c:pt idx="75">
                  <c:v>607.31222191272241</c:v>
                </c:pt>
                <c:pt idx="76">
                  <c:v>608.80159756842238</c:v>
                </c:pt>
                <c:pt idx="77">
                  <c:v>610.28840739624025</c:v>
                </c:pt>
                <c:pt idx="78">
                  <c:v>611.7726570357612</c:v>
                </c:pt>
                <c:pt idx="79">
                  <c:v>613.25435210336127</c:v>
                </c:pt>
                <c:pt idx="80">
                  <c:v>614.73349819233215</c:v>
                </c:pt>
                <c:pt idx="81">
                  <c:v>616.21010087300522</c:v>
                </c:pt>
                <c:pt idx="82">
                  <c:v>617.68416569287479</c:v>
                </c:pt>
                <c:pt idx="83">
                  <c:v>619.15569817672076</c:v>
                </c:pt>
                <c:pt idx="84">
                  <c:v>620.62470382672996</c:v>
                </c:pt>
                <c:pt idx="85">
                  <c:v>622.09118812261715</c:v>
                </c:pt>
                <c:pt idx="86">
                  <c:v>623.55515652174472</c:v>
                </c:pt>
                <c:pt idx="87">
                  <c:v>625.01661445924208</c:v>
                </c:pt>
                <c:pt idx="88">
                  <c:v>626.47556734812383</c:v>
                </c:pt>
                <c:pt idx="89">
                  <c:v>627.93202057940744</c:v>
                </c:pt>
                <c:pt idx="90">
                  <c:v>629.38597952222983</c:v>
                </c:pt>
                <c:pt idx="91">
                  <c:v>630.83744952396364</c:v>
                </c:pt>
                <c:pt idx="92">
                  <c:v>632.2864359103321</c:v>
                </c:pt>
                <c:pt idx="93">
                  <c:v>633.73294398552378</c:v>
                </c:pt>
                <c:pt idx="94">
                  <c:v>635.17697903230578</c:v>
                </c:pt>
                <c:pt idx="95">
                  <c:v>636.61854631213714</c:v>
                </c:pt>
                <c:pt idx="96">
                  <c:v>638.05765106528065</c:v>
                </c:pt>
                <c:pt idx="97">
                  <c:v>639.4942985109144</c:v>
                </c:pt>
                <c:pt idx="98">
                  <c:v>640.92849384724241</c:v>
                </c:pt>
                <c:pt idx="99">
                  <c:v>642.3602422516044</c:v>
                </c:pt>
                <c:pt idx="100">
                  <c:v>643.78954888058536</c:v>
                </c:pt>
                <c:pt idx="101">
                  <c:v>657.94871532799118</c:v>
                </c:pt>
                <c:pt idx="102">
                  <c:v>671.86700405861131</c:v>
                </c:pt>
                <c:pt idx="103">
                  <c:v>685.54937555243544</c:v>
                </c:pt>
                <c:pt idx="104">
                  <c:v>699.0005965053731</c:v>
                </c:pt>
                <c:pt idx="105">
                  <c:v>712.22524958382871</c:v>
                </c:pt>
                <c:pt idx="106">
                  <c:v>725.22774256274602</c:v>
                </c:pt>
                <c:pt idx="107">
                  <c:v>738.01231689342058</c:v>
                </c:pt>
                <c:pt idx="108">
                  <c:v>750.58305574335475</c:v>
                </c:pt>
                <c:pt idx="109">
                  <c:v>762.94389154680221</c:v>
                </c:pt>
                <c:pt idx="110">
                  <c:v>775.0986131013741</c:v>
                </c:pt>
                <c:pt idx="111">
                  <c:v>787.05087224311683</c:v>
                </c:pt>
                <c:pt idx="112">
                  <c:v>798.80419012979246</c:v>
                </c:pt>
                <c:pt idx="113">
                  <c:v>810.36196315966163</c:v>
                </c:pt>
                <c:pt idx="114">
                  <c:v>821.72746855086632</c:v>
                </c:pt>
                <c:pt idx="115">
                  <c:v>832.90386960450553</c:v>
                </c:pt>
                <c:pt idx="116">
                  <c:v>843.89422067267617</c:v>
                </c:pt>
                <c:pt idx="117">
                  <c:v>854.70147185109124</c:v>
                </c:pt>
                <c:pt idx="118">
                  <c:v>865.32847341437673</c:v>
                </c:pt>
                <c:pt idx="119">
                  <c:v>875.77798001076678</c:v>
                </c:pt>
                <c:pt idx="120">
                  <c:v>886.05265463165722</c:v>
                </c:pt>
                <c:pt idx="121">
                  <c:v>896.15507237032307</c:v>
                </c:pt>
                <c:pt idx="122">
                  <c:v>906.08772398305143</c:v>
                </c:pt>
                <c:pt idx="123">
                  <c:v>915.85301926497209</c:v>
                </c:pt>
                <c:pt idx="124">
                  <c:v>925.45329025198259</c:v>
                </c:pt>
                <c:pt idx="125">
                  <c:v>934.89079425934881</c:v>
                </c:pt>
                <c:pt idx="126">
                  <c:v>944.16771676681401</c:v>
                </c:pt>
                <c:pt idx="127">
                  <c:v>953.2861741593606</c:v>
                </c:pt>
                <c:pt idx="128">
                  <c:v>962.2482163321356</c:v>
                </c:pt>
                <c:pt idx="129">
                  <c:v>971.05582916746494</c:v>
                </c:pt>
                <c:pt idx="130">
                  <c:v>979.71093689134671</c:v>
                </c:pt>
                <c:pt idx="131">
                  <c:v>988.21540431631229</c:v>
                </c:pt>
                <c:pt idx="132">
                  <c:v>996.57103897708896</c:v>
                </c:pt>
                <c:pt idx="133">
                  <c:v>1004.7795931650708</c:v>
                </c:pt>
                <c:pt idx="134">
                  <c:v>1012.8427658672133</c:v>
                </c:pt>
                <c:pt idx="135">
                  <c:v>1020.7622046146042</c:v>
                </c:pt>
                <c:pt idx="136">
                  <c:v>1028.5395072456247</c:v>
                </c:pt>
                <c:pt idx="137">
                  <c:v>1036.1762235883048</c:v>
                </c:pt>
                <c:pt idx="138">
                  <c:v>1043.6738570661876</c:v>
                </c:pt>
                <c:pt idx="139">
                  <c:v>1051.0338662317449</c:v>
                </c:pt>
                <c:pt idx="140">
                  <c:v>1058.2576662311437</c:v>
                </c:pt>
                <c:pt idx="141">
                  <c:v>1065.346630203923</c:v>
                </c:pt>
                <c:pt idx="142">
                  <c:v>1072.3020906209308</c:v>
                </c:pt>
                <c:pt idx="143">
                  <c:v>1079.1253405636689</c:v>
                </c:pt>
                <c:pt idx="144">
                  <c:v>1085.8176349480054</c:v>
                </c:pt>
                <c:pt idx="145">
                  <c:v>1092.3801916950399</c:v>
                </c:pt>
                <c:pt idx="146">
                  <c:v>1098.8141928517475</c:v>
                </c:pt>
                <c:pt idx="147">
                  <c:v>1105.1207856638746</c:v>
                </c:pt>
                <c:pt idx="148">
                  <c:v>1111.3010836034182</c:v>
                </c:pt>
                <c:pt idx="149">
                  <c:v>1117.3561673528898</c:v>
                </c:pt>
                <c:pt idx="150">
                  <c:v>1123.2870857484438</c:v>
                </c:pt>
                <c:pt idx="151">
                  <c:v>1129.0948566838345</c:v>
                </c:pt>
                <c:pt idx="152">
                  <c:v>1134.7804679770584</c:v>
                </c:pt>
                <c:pt idx="153">
                  <c:v>1140.3448782014441</c:v>
                </c:pt>
                <c:pt idx="154">
                  <c:v>1145.7890174828528</c:v>
                </c:pt>
                <c:pt idx="155">
                  <c:v>1151.1137882645739</c:v>
                </c:pt>
                <c:pt idx="156">
                  <c:v>1156.3200660414132</c:v>
                </c:pt>
                <c:pt idx="157">
                  <c:v>1161.4087000644024</c:v>
                </c:pt>
                <c:pt idx="158">
                  <c:v>1166.3805140174893</c:v>
                </c:pt>
                <c:pt idx="159">
                  <c:v>1171.2363066674991</c:v>
                </c:pt>
                <c:pt idx="160">
                  <c:v>1175.9768524886076</c:v>
                </c:pt>
                <c:pt idx="161">
                  <c:v>1180.6029022625078</c:v>
                </c:pt>
                <c:pt idx="162">
                  <c:v>1185.1151836554016</c:v>
                </c:pt>
                <c:pt idx="163">
                  <c:v>1189.5144017729108</c:v>
                </c:pt>
                <c:pt idx="164">
                  <c:v>1193.8012396939553</c:v>
                </c:pt>
                <c:pt idx="165">
                  <c:v>1197.976358984615</c:v>
                </c:pt>
                <c:pt idx="166">
                  <c:v>1202.0404001929639</c:v>
                </c:pt>
                <c:pt idx="167">
                  <c:v>1205.9939833258341</c:v>
                </c:pt>
                <c:pt idx="168">
                  <c:v>1209.8377083084536</c:v>
                </c:pt>
                <c:pt idx="169">
                  <c:v>1213.5721554278839</c:v>
                </c:pt>
                <c:pt idx="170">
                  <c:v>1217.1978857611732</c:v>
                </c:pt>
                <c:pt idx="171">
                  <c:v>1220.7154415891405</c:v>
                </c:pt>
                <c:pt idx="172">
                  <c:v>1224.1253467967069</c:v>
                </c:pt>
                <c:pt idx="173">
                  <c:v>1227.4281072607021</c:v>
                </c:pt>
                <c:pt idx="174">
                  <c:v>1230.624211226087</c:v>
                </c:pt>
                <c:pt idx="175">
                  <c:v>1233.7141296715674</c:v>
                </c:pt>
                <c:pt idx="176">
                  <c:v>1236.6983166655994</c:v>
                </c:pt>
                <c:pt idx="177">
                  <c:v>1239.5772097138356</c:v>
                </c:pt>
                <c:pt idx="178">
                  <c:v>1242.3512300991213</c:v>
                </c:pt>
                <c:pt idx="179">
                  <c:v>1245.0207832152057</c:v>
                </c:pt>
                <c:pt idx="180">
                  <c:v>1247.5862588954283</c:v>
                </c:pt>
                <c:pt idx="181">
                  <c:v>1250.0480317377217</c:v>
                </c:pt>
                <c:pt idx="182">
                  <c:v>1252.4064614273927</c:v>
                </c:pt>
                <c:pt idx="183">
                  <c:v>1254.6618930592631</c:v>
                </c:pt>
                <c:pt idx="184">
                  <c:v>1256.8146574608986</c:v>
                </c:pt>
                <c:pt idx="185">
                  <c:v>1258.865071518811</c:v>
                </c:pt>
                <c:pt idx="186">
                  <c:v>1260.8134385096978</c:v>
                </c:pt>
                <c:pt idx="187">
                  <c:v>1262.6600484389724</c:v>
                </c:pt>
                <c:pt idx="188">
                  <c:v>1264.4051783890393</c:v>
                </c:pt>
                <c:pt idx="189">
                  <c:v>1266.0490928799818</c:v>
                </c:pt>
                <c:pt idx="190">
                  <c:v>1267.5920442455317</c:v>
                </c:pt>
                <c:pt idx="191">
                  <c:v>1269.034273027391</c:v>
                </c:pt>
                <c:pt idx="192">
                  <c:v>1270.3760083911432</c:v>
                </c:pt>
                <c:pt idx="193">
                  <c:v>1271.617468567121</c:v>
                </c:pt>
                <c:pt idx="194">
                  <c:v>1272.7588613196524</c:v>
                </c:pt>
                <c:pt idx="195">
                  <c:v>1273.8003844480759</c:v>
                </c:pt>
                <c:pt idx="196">
                  <c:v>1274.7422263227554</c:v>
                </c:pt>
                <c:pt idx="197">
                  <c:v>1275.5845664590117</c:v>
                </c:pt>
                <c:pt idx="198">
                  <c:v>1276.3275761313846</c:v>
                </c:pt>
                <c:pt idx="199">
                  <c:v>1276.9714190299326</c:v>
                </c:pt>
                <c:pt idx="200">
                  <c:v>1277.5162519593375</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2.7749999999999999</c:v>
                </c:pt>
              </c:numCache>
            </c:numRef>
          </c:xVal>
          <c:yVal>
            <c:numRef>
              <c:f>Trajecto!$C$158</c:f>
              <c:numCache>
                <c:formatCode>0</c:formatCode>
                <c:ptCount val="1"/>
                <c:pt idx="0">
                  <c:v>638.98111279021248</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20.850000000000072</c:v>
                </c:pt>
              </c:numCache>
            </c:numRef>
          </c:xVal>
          <c:yVal>
            <c:numRef>
              <c:f>Trajecto!$C$159</c:f>
              <c:numCache>
                <c:formatCode>0</c:formatCode>
                <c:ptCount val="1"/>
                <c:pt idx="0">
                  <c:v>639.38018498679207</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30.200000000000163</c:v>
                </c:pt>
                <c:pt idx="393">
                  <c:v>30.200100000000162</c:v>
                </c:pt>
                <c:pt idx="394">
                  <c:v>30.200200000000162</c:v>
                </c:pt>
                <c:pt idx="395">
                  <c:v>30.200300000000162</c:v>
                </c:pt>
                <c:pt idx="396">
                  <c:v>30.200400000000162</c:v>
                </c:pt>
                <c:pt idx="397">
                  <c:v>30.200500000000162</c:v>
                </c:pt>
                <c:pt idx="398">
                  <c:v>30.200600000000161</c:v>
                </c:pt>
                <c:pt idx="399">
                  <c:v>30.200700000000161</c:v>
                </c:pt>
                <c:pt idx="400">
                  <c:v>30.200800000000161</c:v>
                </c:pt>
                <c:pt idx="401">
                  <c:v>30.200900000000161</c:v>
                </c:pt>
                <c:pt idx="402">
                  <c:v>30.20100000000016</c:v>
                </c:pt>
                <c:pt idx="403">
                  <c:v>30.20110000000016</c:v>
                </c:pt>
                <c:pt idx="404">
                  <c:v>30.20120000000016</c:v>
                </c:pt>
                <c:pt idx="405">
                  <c:v>30.20130000000016</c:v>
                </c:pt>
                <c:pt idx="406">
                  <c:v>30.201400000000159</c:v>
                </c:pt>
                <c:pt idx="407">
                  <c:v>30.201500000000159</c:v>
                </c:pt>
                <c:pt idx="408">
                  <c:v>30.201600000000159</c:v>
                </c:pt>
                <c:pt idx="409">
                  <c:v>30.201700000000159</c:v>
                </c:pt>
                <c:pt idx="410">
                  <c:v>30.201800000000159</c:v>
                </c:pt>
                <c:pt idx="411">
                  <c:v>30.201900000000158</c:v>
                </c:pt>
                <c:pt idx="412">
                  <c:v>30.202000000000158</c:v>
                </c:pt>
                <c:pt idx="413">
                  <c:v>30.202100000000158</c:v>
                </c:pt>
                <c:pt idx="414">
                  <c:v>30.202200000000158</c:v>
                </c:pt>
                <c:pt idx="415">
                  <c:v>30.202300000000157</c:v>
                </c:pt>
                <c:pt idx="416">
                  <c:v>30.202400000000157</c:v>
                </c:pt>
                <c:pt idx="417">
                  <c:v>30.202500000000157</c:v>
                </c:pt>
                <c:pt idx="418">
                  <c:v>30.202600000000157</c:v>
                </c:pt>
                <c:pt idx="419">
                  <c:v>30.202700000000156</c:v>
                </c:pt>
                <c:pt idx="420">
                  <c:v>30.202800000000156</c:v>
                </c:pt>
                <c:pt idx="421">
                  <c:v>30.202900000000156</c:v>
                </c:pt>
                <c:pt idx="422">
                  <c:v>30.203000000000156</c:v>
                </c:pt>
                <c:pt idx="423">
                  <c:v>30.203100000000155</c:v>
                </c:pt>
                <c:pt idx="424">
                  <c:v>30.203200000000155</c:v>
                </c:pt>
                <c:pt idx="425">
                  <c:v>30.203300000000155</c:v>
                </c:pt>
                <c:pt idx="426">
                  <c:v>30.203400000000155</c:v>
                </c:pt>
                <c:pt idx="427">
                  <c:v>30.203500000000155</c:v>
                </c:pt>
                <c:pt idx="428">
                  <c:v>30.203600000000154</c:v>
                </c:pt>
                <c:pt idx="429">
                  <c:v>30.203700000000154</c:v>
                </c:pt>
                <c:pt idx="430">
                  <c:v>30.203800000000154</c:v>
                </c:pt>
                <c:pt idx="431">
                  <c:v>30.203900000000154</c:v>
                </c:pt>
                <c:pt idx="432">
                  <c:v>30.204000000000153</c:v>
                </c:pt>
                <c:pt idx="433">
                  <c:v>30.204100000000153</c:v>
                </c:pt>
                <c:pt idx="434">
                  <c:v>30.204200000000153</c:v>
                </c:pt>
                <c:pt idx="435">
                  <c:v>30.204300000000153</c:v>
                </c:pt>
                <c:pt idx="436">
                  <c:v>30.204400000000152</c:v>
                </c:pt>
                <c:pt idx="437">
                  <c:v>30.204500000000152</c:v>
                </c:pt>
                <c:pt idx="438">
                  <c:v>30.204600000000152</c:v>
                </c:pt>
                <c:pt idx="439">
                  <c:v>30.204700000000152</c:v>
                </c:pt>
                <c:pt idx="440">
                  <c:v>30.204800000000152</c:v>
                </c:pt>
                <c:pt idx="441">
                  <c:v>30.204900000000151</c:v>
                </c:pt>
                <c:pt idx="442">
                  <c:v>30.205000000000151</c:v>
                </c:pt>
                <c:pt idx="443">
                  <c:v>30.205100000000151</c:v>
                </c:pt>
                <c:pt idx="444">
                  <c:v>30.205200000000151</c:v>
                </c:pt>
                <c:pt idx="445">
                  <c:v>30.20530000000015</c:v>
                </c:pt>
                <c:pt idx="446">
                  <c:v>30.20540000000015</c:v>
                </c:pt>
                <c:pt idx="447">
                  <c:v>30.20550000000015</c:v>
                </c:pt>
                <c:pt idx="448">
                  <c:v>30.20560000000015</c:v>
                </c:pt>
                <c:pt idx="449">
                  <c:v>30.205700000000149</c:v>
                </c:pt>
                <c:pt idx="450">
                  <c:v>30.205800000000149</c:v>
                </c:pt>
                <c:pt idx="451">
                  <c:v>30.205900000000149</c:v>
                </c:pt>
                <c:pt idx="452">
                  <c:v>30.206000000000149</c:v>
                </c:pt>
                <c:pt idx="453">
                  <c:v>30.206100000000148</c:v>
                </c:pt>
                <c:pt idx="454">
                  <c:v>30.206200000000148</c:v>
                </c:pt>
                <c:pt idx="455">
                  <c:v>30.206300000000148</c:v>
                </c:pt>
                <c:pt idx="456">
                  <c:v>30.206400000000148</c:v>
                </c:pt>
                <c:pt idx="457">
                  <c:v>30.206500000000148</c:v>
                </c:pt>
                <c:pt idx="458">
                  <c:v>30.206600000000147</c:v>
                </c:pt>
                <c:pt idx="459">
                  <c:v>30.206700000000147</c:v>
                </c:pt>
                <c:pt idx="460">
                  <c:v>30.206800000000147</c:v>
                </c:pt>
                <c:pt idx="461">
                  <c:v>30.206900000000147</c:v>
                </c:pt>
                <c:pt idx="462">
                  <c:v>30.207000000000146</c:v>
                </c:pt>
                <c:pt idx="463">
                  <c:v>30.207100000000146</c:v>
                </c:pt>
                <c:pt idx="464">
                  <c:v>30.207200000000146</c:v>
                </c:pt>
                <c:pt idx="465">
                  <c:v>30.207300000000146</c:v>
                </c:pt>
                <c:pt idx="466">
                  <c:v>30.207400000000145</c:v>
                </c:pt>
                <c:pt idx="467">
                  <c:v>30.207500000000145</c:v>
                </c:pt>
                <c:pt idx="468">
                  <c:v>30.207600000000145</c:v>
                </c:pt>
                <c:pt idx="469">
                  <c:v>30.207700000000145</c:v>
                </c:pt>
                <c:pt idx="470">
                  <c:v>30.207800000000145</c:v>
                </c:pt>
                <c:pt idx="471">
                  <c:v>30.207900000000144</c:v>
                </c:pt>
                <c:pt idx="472">
                  <c:v>30.208000000000144</c:v>
                </c:pt>
                <c:pt idx="473">
                  <c:v>30.208100000000144</c:v>
                </c:pt>
                <c:pt idx="474">
                  <c:v>30.208200000000144</c:v>
                </c:pt>
                <c:pt idx="475">
                  <c:v>30.208300000000143</c:v>
                </c:pt>
                <c:pt idx="476">
                  <c:v>30.208400000000143</c:v>
                </c:pt>
                <c:pt idx="477">
                  <c:v>30.208500000000143</c:v>
                </c:pt>
                <c:pt idx="478">
                  <c:v>30.208600000000143</c:v>
                </c:pt>
                <c:pt idx="479">
                  <c:v>30.208700000000142</c:v>
                </c:pt>
                <c:pt idx="480">
                  <c:v>30.208800000000142</c:v>
                </c:pt>
                <c:pt idx="481">
                  <c:v>30.208900000000142</c:v>
                </c:pt>
                <c:pt idx="482">
                  <c:v>30.209000000000142</c:v>
                </c:pt>
                <c:pt idx="483">
                  <c:v>30.209100000000142</c:v>
                </c:pt>
                <c:pt idx="484">
                  <c:v>30.209200000000141</c:v>
                </c:pt>
                <c:pt idx="485">
                  <c:v>30.209300000000141</c:v>
                </c:pt>
                <c:pt idx="486">
                  <c:v>30.209400000000141</c:v>
                </c:pt>
                <c:pt idx="487">
                  <c:v>30.209500000000141</c:v>
                </c:pt>
                <c:pt idx="488">
                  <c:v>30.20960000000014</c:v>
                </c:pt>
                <c:pt idx="489">
                  <c:v>30.20970000000014</c:v>
                </c:pt>
                <c:pt idx="490">
                  <c:v>30.20980000000014</c:v>
                </c:pt>
                <c:pt idx="491">
                  <c:v>30.20990000000014</c:v>
                </c:pt>
                <c:pt idx="492">
                  <c:v>30.210000000000139</c:v>
                </c:pt>
                <c:pt idx="493">
                  <c:v>30.210100000000139</c:v>
                </c:pt>
                <c:pt idx="494">
                  <c:v>30.210200000000139</c:v>
                </c:pt>
                <c:pt idx="495">
                  <c:v>30.210300000000139</c:v>
                </c:pt>
                <c:pt idx="496">
                  <c:v>30.210400000000138</c:v>
                </c:pt>
                <c:pt idx="497">
                  <c:v>30.210500000000138</c:v>
                </c:pt>
                <c:pt idx="498">
                  <c:v>30.210600000000138</c:v>
                </c:pt>
                <c:pt idx="499">
                  <c:v>30.210700000000138</c:v>
                </c:pt>
                <c:pt idx="500">
                  <c:v>30.210800000000138</c:v>
                </c:pt>
                <c:pt idx="501">
                  <c:v>30.210900000000137</c:v>
                </c:pt>
                <c:pt idx="502">
                  <c:v>30.211000000000137</c:v>
                </c:pt>
                <c:pt idx="503">
                  <c:v>30.211100000000137</c:v>
                </c:pt>
                <c:pt idx="504">
                  <c:v>30.211200000000137</c:v>
                </c:pt>
                <c:pt idx="505">
                  <c:v>30.211300000000136</c:v>
                </c:pt>
                <c:pt idx="506">
                  <c:v>30.211400000000136</c:v>
                </c:pt>
                <c:pt idx="507">
                  <c:v>30.211500000000136</c:v>
                </c:pt>
                <c:pt idx="508">
                  <c:v>30.211600000000136</c:v>
                </c:pt>
                <c:pt idx="509">
                  <c:v>30.211700000000135</c:v>
                </c:pt>
                <c:pt idx="510">
                  <c:v>30.211800000000135</c:v>
                </c:pt>
                <c:pt idx="511">
                  <c:v>30.211900000000135</c:v>
                </c:pt>
                <c:pt idx="512">
                  <c:v>30.212000000000135</c:v>
                </c:pt>
                <c:pt idx="513">
                  <c:v>30.212100000000135</c:v>
                </c:pt>
                <c:pt idx="514">
                  <c:v>30.212200000000134</c:v>
                </c:pt>
                <c:pt idx="515">
                  <c:v>30.212300000000134</c:v>
                </c:pt>
                <c:pt idx="516">
                  <c:v>30.212400000000134</c:v>
                </c:pt>
                <c:pt idx="517">
                  <c:v>30.212500000000134</c:v>
                </c:pt>
                <c:pt idx="518">
                  <c:v>30.212600000000133</c:v>
                </c:pt>
                <c:pt idx="519">
                  <c:v>30.212700000000133</c:v>
                </c:pt>
                <c:pt idx="520">
                  <c:v>30.212800000000133</c:v>
                </c:pt>
                <c:pt idx="521">
                  <c:v>30.212900000000133</c:v>
                </c:pt>
                <c:pt idx="522">
                  <c:v>30.213000000000132</c:v>
                </c:pt>
                <c:pt idx="523">
                  <c:v>30.213100000000132</c:v>
                </c:pt>
                <c:pt idx="524">
                  <c:v>30.213200000000132</c:v>
                </c:pt>
                <c:pt idx="525">
                  <c:v>30.213300000000132</c:v>
                </c:pt>
                <c:pt idx="526">
                  <c:v>30.213400000000131</c:v>
                </c:pt>
                <c:pt idx="527">
                  <c:v>30.213500000000131</c:v>
                </c:pt>
                <c:pt idx="528">
                  <c:v>30.213600000000131</c:v>
                </c:pt>
                <c:pt idx="529">
                  <c:v>30.213700000000131</c:v>
                </c:pt>
                <c:pt idx="530">
                  <c:v>30.213800000000131</c:v>
                </c:pt>
                <c:pt idx="531">
                  <c:v>30.21390000000013</c:v>
                </c:pt>
                <c:pt idx="532">
                  <c:v>30.21400000000013</c:v>
                </c:pt>
                <c:pt idx="533">
                  <c:v>30.21410000000013</c:v>
                </c:pt>
                <c:pt idx="534">
                  <c:v>30.21420000000013</c:v>
                </c:pt>
                <c:pt idx="535">
                  <c:v>30.214300000000129</c:v>
                </c:pt>
                <c:pt idx="536">
                  <c:v>30.214400000000129</c:v>
                </c:pt>
                <c:pt idx="537">
                  <c:v>30.214500000000129</c:v>
                </c:pt>
                <c:pt idx="538">
                  <c:v>30.214600000000129</c:v>
                </c:pt>
                <c:pt idx="539">
                  <c:v>30.214700000000128</c:v>
                </c:pt>
                <c:pt idx="540">
                  <c:v>30.214800000000128</c:v>
                </c:pt>
                <c:pt idx="541">
                  <c:v>30.214900000000128</c:v>
                </c:pt>
                <c:pt idx="542">
                  <c:v>30.215000000000128</c:v>
                </c:pt>
                <c:pt idx="543">
                  <c:v>30.215100000000128</c:v>
                </c:pt>
                <c:pt idx="544">
                  <c:v>30.215200000000127</c:v>
                </c:pt>
                <c:pt idx="545">
                  <c:v>30.215300000000127</c:v>
                </c:pt>
                <c:pt idx="546">
                  <c:v>30.215400000000127</c:v>
                </c:pt>
                <c:pt idx="547">
                  <c:v>30.215500000000127</c:v>
                </c:pt>
                <c:pt idx="548">
                  <c:v>30.215600000000126</c:v>
                </c:pt>
                <c:pt idx="549">
                  <c:v>30.215700000000126</c:v>
                </c:pt>
                <c:pt idx="550">
                  <c:v>30.215800000000126</c:v>
                </c:pt>
                <c:pt idx="551">
                  <c:v>30.215900000000126</c:v>
                </c:pt>
                <c:pt idx="552">
                  <c:v>30.216000000000125</c:v>
                </c:pt>
                <c:pt idx="553">
                  <c:v>30.216100000000125</c:v>
                </c:pt>
                <c:pt idx="554">
                  <c:v>30.216200000000125</c:v>
                </c:pt>
                <c:pt idx="555">
                  <c:v>30.216300000000125</c:v>
                </c:pt>
                <c:pt idx="556">
                  <c:v>30.216400000000124</c:v>
                </c:pt>
                <c:pt idx="557">
                  <c:v>30.216500000000124</c:v>
                </c:pt>
                <c:pt idx="558">
                  <c:v>30.216600000000124</c:v>
                </c:pt>
                <c:pt idx="559">
                  <c:v>30.216700000000124</c:v>
                </c:pt>
                <c:pt idx="560">
                  <c:v>30.216800000000124</c:v>
                </c:pt>
                <c:pt idx="561">
                  <c:v>30.216900000000123</c:v>
                </c:pt>
                <c:pt idx="562">
                  <c:v>30.217000000000123</c:v>
                </c:pt>
                <c:pt idx="563">
                  <c:v>30.217100000000123</c:v>
                </c:pt>
                <c:pt idx="564">
                  <c:v>30.217200000000123</c:v>
                </c:pt>
                <c:pt idx="565">
                  <c:v>30.217300000000122</c:v>
                </c:pt>
                <c:pt idx="566">
                  <c:v>30.217400000000122</c:v>
                </c:pt>
                <c:pt idx="567">
                  <c:v>30.217500000000122</c:v>
                </c:pt>
                <c:pt idx="568">
                  <c:v>30.217600000000122</c:v>
                </c:pt>
                <c:pt idx="569">
                  <c:v>30.217700000000121</c:v>
                </c:pt>
                <c:pt idx="570">
                  <c:v>30.217800000000121</c:v>
                </c:pt>
                <c:pt idx="571">
                  <c:v>30.217900000000121</c:v>
                </c:pt>
                <c:pt idx="572">
                  <c:v>30.218000000000121</c:v>
                </c:pt>
                <c:pt idx="573">
                  <c:v>30.218100000000121</c:v>
                </c:pt>
                <c:pt idx="574">
                  <c:v>30.21820000000012</c:v>
                </c:pt>
                <c:pt idx="575">
                  <c:v>30.21830000000012</c:v>
                </c:pt>
                <c:pt idx="576">
                  <c:v>30.21840000000012</c:v>
                </c:pt>
                <c:pt idx="577">
                  <c:v>30.21850000000012</c:v>
                </c:pt>
                <c:pt idx="578">
                  <c:v>30.218600000000119</c:v>
                </c:pt>
                <c:pt idx="579">
                  <c:v>30.218700000000119</c:v>
                </c:pt>
                <c:pt idx="580">
                  <c:v>30.218800000000119</c:v>
                </c:pt>
                <c:pt idx="581">
                  <c:v>30.218900000000119</c:v>
                </c:pt>
                <c:pt idx="582">
                  <c:v>30.219000000000118</c:v>
                </c:pt>
                <c:pt idx="583">
                  <c:v>30.219100000000118</c:v>
                </c:pt>
                <c:pt idx="584">
                  <c:v>30.219200000000118</c:v>
                </c:pt>
                <c:pt idx="585">
                  <c:v>30.219300000000118</c:v>
                </c:pt>
                <c:pt idx="586">
                  <c:v>30.219400000000118</c:v>
                </c:pt>
                <c:pt idx="587">
                  <c:v>30.219500000000117</c:v>
                </c:pt>
                <c:pt idx="588">
                  <c:v>30.219600000000117</c:v>
                </c:pt>
                <c:pt idx="589">
                  <c:v>30.219700000000117</c:v>
                </c:pt>
                <c:pt idx="590">
                  <c:v>30.219800000000117</c:v>
                </c:pt>
                <c:pt idx="591">
                  <c:v>30.219900000000116</c:v>
                </c:pt>
                <c:pt idx="592">
                  <c:v>30.220000000000116</c:v>
                </c:pt>
                <c:pt idx="593">
                  <c:v>30.220100000000116</c:v>
                </c:pt>
                <c:pt idx="594">
                  <c:v>30.220200000000116</c:v>
                </c:pt>
                <c:pt idx="595">
                  <c:v>30.220300000000115</c:v>
                </c:pt>
                <c:pt idx="596">
                  <c:v>30.220400000000115</c:v>
                </c:pt>
                <c:pt idx="597">
                  <c:v>30.220500000000115</c:v>
                </c:pt>
                <c:pt idx="598">
                  <c:v>30.220600000000115</c:v>
                </c:pt>
                <c:pt idx="599">
                  <c:v>30.220700000000114</c:v>
                </c:pt>
                <c:pt idx="600">
                  <c:v>30.220800000000114</c:v>
                </c:pt>
                <c:pt idx="601">
                  <c:v>30.220900000000114</c:v>
                </c:pt>
                <c:pt idx="602">
                  <c:v>30.221000000000114</c:v>
                </c:pt>
                <c:pt idx="603">
                  <c:v>30.221100000000114</c:v>
                </c:pt>
                <c:pt idx="604">
                  <c:v>30.221200000000113</c:v>
                </c:pt>
                <c:pt idx="605">
                  <c:v>30.221300000000113</c:v>
                </c:pt>
                <c:pt idx="606">
                  <c:v>30.221400000000113</c:v>
                </c:pt>
                <c:pt idx="607">
                  <c:v>30.221500000000113</c:v>
                </c:pt>
                <c:pt idx="608">
                  <c:v>30.221600000000112</c:v>
                </c:pt>
                <c:pt idx="609">
                  <c:v>30.221700000000112</c:v>
                </c:pt>
                <c:pt idx="610">
                  <c:v>30.221800000000112</c:v>
                </c:pt>
                <c:pt idx="611">
                  <c:v>30.221900000000112</c:v>
                </c:pt>
                <c:pt idx="612">
                  <c:v>30.222000000000111</c:v>
                </c:pt>
                <c:pt idx="613">
                  <c:v>30.222100000000111</c:v>
                </c:pt>
                <c:pt idx="614">
                  <c:v>30.222200000000111</c:v>
                </c:pt>
                <c:pt idx="615">
                  <c:v>30.222300000000111</c:v>
                </c:pt>
                <c:pt idx="616">
                  <c:v>30.222400000000111</c:v>
                </c:pt>
                <c:pt idx="617">
                  <c:v>30.22250000000011</c:v>
                </c:pt>
                <c:pt idx="618">
                  <c:v>30.22260000000011</c:v>
                </c:pt>
                <c:pt idx="619">
                  <c:v>30.22270000000011</c:v>
                </c:pt>
                <c:pt idx="620">
                  <c:v>30.22280000000011</c:v>
                </c:pt>
                <c:pt idx="621">
                  <c:v>30.222900000000109</c:v>
                </c:pt>
                <c:pt idx="622">
                  <c:v>30.223000000000109</c:v>
                </c:pt>
                <c:pt idx="623">
                  <c:v>30.223100000000109</c:v>
                </c:pt>
                <c:pt idx="624">
                  <c:v>30.223200000000109</c:v>
                </c:pt>
                <c:pt idx="625">
                  <c:v>30.223300000000108</c:v>
                </c:pt>
                <c:pt idx="626">
                  <c:v>30.223400000000108</c:v>
                </c:pt>
                <c:pt idx="627">
                  <c:v>30.223500000000108</c:v>
                </c:pt>
                <c:pt idx="628">
                  <c:v>30.223600000000108</c:v>
                </c:pt>
                <c:pt idx="629">
                  <c:v>30.223700000000107</c:v>
                </c:pt>
                <c:pt idx="630">
                  <c:v>30.223800000000107</c:v>
                </c:pt>
                <c:pt idx="631">
                  <c:v>30.223900000000107</c:v>
                </c:pt>
                <c:pt idx="632">
                  <c:v>30.224000000000107</c:v>
                </c:pt>
                <c:pt idx="633">
                  <c:v>30.224100000000107</c:v>
                </c:pt>
                <c:pt idx="634">
                  <c:v>30.224200000000106</c:v>
                </c:pt>
                <c:pt idx="635">
                  <c:v>30.224300000000106</c:v>
                </c:pt>
                <c:pt idx="636">
                  <c:v>30.224400000000106</c:v>
                </c:pt>
                <c:pt idx="637">
                  <c:v>30.224500000000106</c:v>
                </c:pt>
                <c:pt idx="638">
                  <c:v>30.224600000000105</c:v>
                </c:pt>
                <c:pt idx="639">
                  <c:v>30.224700000000105</c:v>
                </c:pt>
                <c:pt idx="640">
                  <c:v>30.224800000000105</c:v>
                </c:pt>
                <c:pt idx="641">
                  <c:v>30.224900000000105</c:v>
                </c:pt>
                <c:pt idx="642">
                  <c:v>30.225000000000104</c:v>
                </c:pt>
                <c:pt idx="643">
                  <c:v>30.225100000000104</c:v>
                </c:pt>
                <c:pt idx="644">
                  <c:v>30.225200000000104</c:v>
                </c:pt>
                <c:pt idx="645">
                  <c:v>30.225300000000104</c:v>
                </c:pt>
                <c:pt idx="646">
                  <c:v>30.225400000000104</c:v>
                </c:pt>
                <c:pt idx="647">
                  <c:v>30.225500000000103</c:v>
                </c:pt>
                <c:pt idx="648">
                  <c:v>30.225600000000103</c:v>
                </c:pt>
                <c:pt idx="649">
                  <c:v>30.225700000000103</c:v>
                </c:pt>
                <c:pt idx="650">
                  <c:v>30.225800000000103</c:v>
                </c:pt>
                <c:pt idx="651">
                  <c:v>30.225900000000102</c:v>
                </c:pt>
                <c:pt idx="652">
                  <c:v>30.226000000000102</c:v>
                </c:pt>
                <c:pt idx="653">
                  <c:v>30.226100000000102</c:v>
                </c:pt>
                <c:pt idx="654">
                  <c:v>30.226200000000102</c:v>
                </c:pt>
                <c:pt idx="655">
                  <c:v>30.226300000000101</c:v>
                </c:pt>
                <c:pt idx="656">
                  <c:v>30.226400000000101</c:v>
                </c:pt>
                <c:pt idx="657">
                  <c:v>30.226500000000101</c:v>
                </c:pt>
                <c:pt idx="658">
                  <c:v>30.226600000000101</c:v>
                </c:pt>
                <c:pt idx="659">
                  <c:v>30.2267000000001</c:v>
                </c:pt>
                <c:pt idx="660">
                  <c:v>30.2268000000001</c:v>
                </c:pt>
                <c:pt idx="661">
                  <c:v>30.2269000000001</c:v>
                </c:pt>
                <c:pt idx="662">
                  <c:v>30.2270000000001</c:v>
                </c:pt>
                <c:pt idx="663">
                  <c:v>30.2271000000001</c:v>
                </c:pt>
                <c:pt idx="664">
                  <c:v>30.227200000000099</c:v>
                </c:pt>
                <c:pt idx="665">
                  <c:v>30.227300000000099</c:v>
                </c:pt>
                <c:pt idx="666">
                  <c:v>30.227400000000099</c:v>
                </c:pt>
                <c:pt idx="667">
                  <c:v>30.227500000000099</c:v>
                </c:pt>
                <c:pt idx="668">
                  <c:v>30.227600000000098</c:v>
                </c:pt>
                <c:pt idx="669">
                  <c:v>30.227700000000098</c:v>
                </c:pt>
                <c:pt idx="670">
                  <c:v>30.227800000000098</c:v>
                </c:pt>
                <c:pt idx="671">
                  <c:v>30.227900000000098</c:v>
                </c:pt>
                <c:pt idx="672">
                  <c:v>30.228000000000097</c:v>
                </c:pt>
                <c:pt idx="673">
                  <c:v>30.228100000000097</c:v>
                </c:pt>
                <c:pt idx="674">
                  <c:v>30.228200000000097</c:v>
                </c:pt>
                <c:pt idx="675">
                  <c:v>30.228300000000097</c:v>
                </c:pt>
                <c:pt idx="676">
                  <c:v>30.228400000000097</c:v>
                </c:pt>
                <c:pt idx="677">
                  <c:v>30.228500000000096</c:v>
                </c:pt>
                <c:pt idx="678">
                  <c:v>30.228600000000096</c:v>
                </c:pt>
                <c:pt idx="679">
                  <c:v>30.228700000000096</c:v>
                </c:pt>
                <c:pt idx="680">
                  <c:v>30.228800000000096</c:v>
                </c:pt>
                <c:pt idx="681">
                  <c:v>30.228900000000095</c:v>
                </c:pt>
                <c:pt idx="682">
                  <c:v>30.229000000000095</c:v>
                </c:pt>
                <c:pt idx="683">
                  <c:v>30.229100000000095</c:v>
                </c:pt>
                <c:pt idx="684">
                  <c:v>30.229200000000095</c:v>
                </c:pt>
                <c:pt idx="685">
                  <c:v>30.229300000000094</c:v>
                </c:pt>
                <c:pt idx="686">
                  <c:v>30.229400000000094</c:v>
                </c:pt>
                <c:pt idx="687">
                  <c:v>30.229500000000094</c:v>
                </c:pt>
                <c:pt idx="688">
                  <c:v>30.229600000000094</c:v>
                </c:pt>
                <c:pt idx="689">
                  <c:v>30.229700000000093</c:v>
                </c:pt>
                <c:pt idx="690">
                  <c:v>30.229800000000093</c:v>
                </c:pt>
                <c:pt idx="691">
                  <c:v>30.229900000000093</c:v>
                </c:pt>
                <c:pt idx="692">
                  <c:v>30.230000000000093</c:v>
                </c:pt>
                <c:pt idx="693">
                  <c:v>30.230100000000093</c:v>
                </c:pt>
                <c:pt idx="694">
                  <c:v>30.230200000000092</c:v>
                </c:pt>
                <c:pt idx="695">
                  <c:v>30.230300000000092</c:v>
                </c:pt>
                <c:pt idx="696">
                  <c:v>30.230400000000092</c:v>
                </c:pt>
                <c:pt idx="697">
                  <c:v>30.230500000000092</c:v>
                </c:pt>
                <c:pt idx="698">
                  <c:v>30.230600000000091</c:v>
                </c:pt>
                <c:pt idx="699">
                  <c:v>30.230700000000091</c:v>
                </c:pt>
                <c:pt idx="700">
                  <c:v>30.230800000000091</c:v>
                </c:pt>
                <c:pt idx="701">
                  <c:v>30.230900000000091</c:v>
                </c:pt>
                <c:pt idx="702">
                  <c:v>30.23100000000009</c:v>
                </c:pt>
                <c:pt idx="703">
                  <c:v>30.23110000000009</c:v>
                </c:pt>
                <c:pt idx="704">
                  <c:v>30.23120000000009</c:v>
                </c:pt>
                <c:pt idx="705">
                  <c:v>30.23130000000009</c:v>
                </c:pt>
                <c:pt idx="706">
                  <c:v>30.23140000000009</c:v>
                </c:pt>
                <c:pt idx="707">
                  <c:v>30.231500000000089</c:v>
                </c:pt>
                <c:pt idx="708">
                  <c:v>30.231600000000089</c:v>
                </c:pt>
                <c:pt idx="709">
                  <c:v>30.231700000000089</c:v>
                </c:pt>
                <c:pt idx="710">
                  <c:v>30.231800000000089</c:v>
                </c:pt>
                <c:pt idx="711">
                  <c:v>30.231900000000088</c:v>
                </c:pt>
                <c:pt idx="712">
                  <c:v>30.232000000000088</c:v>
                </c:pt>
                <c:pt idx="713">
                  <c:v>30.232100000000088</c:v>
                </c:pt>
                <c:pt idx="714">
                  <c:v>30.232200000000088</c:v>
                </c:pt>
                <c:pt idx="715">
                  <c:v>30.232300000000087</c:v>
                </c:pt>
                <c:pt idx="716">
                  <c:v>30.232400000000087</c:v>
                </c:pt>
                <c:pt idx="717">
                  <c:v>30.232500000000087</c:v>
                </c:pt>
                <c:pt idx="718">
                  <c:v>30.232600000000087</c:v>
                </c:pt>
                <c:pt idx="719">
                  <c:v>30.232700000000087</c:v>
                </c:pt>
                <c:pt idx="720">
                  <c:v>30.232800000000086</c:v>
                </c:pt>
                <c:pt idx="721">
                  <c:v>30.232900000000086</c:v>
                </c:pt>
                <c:pt idx="722">
                  <c:v>30.233000000000086</c:v>
                </c:pt>
                <c:pt idx="723">
                  <c:v>30.233100000000086</c:v>
                </c:pt>
                <c:pt idx="724">
                  <c:v>30.233200000000085</c:v>
                </c:pt>
                <c:pt idx="725">
                  <c:v>30.233300000000085</c:v>
                </c:pt>
                <c:pt idx="726">
                  <c:v>30.233400000000085</c:v>
                </c:pt>
                <c:pt idx="727">
                  <c:v>30.233500000000085</c:v>
                </c:pt>
                <c:pt idx="728">
                  <c:v>30.233600000000084</c:v>
                </c:pt>
                <c:pt idx="729">
                  <c:v>30.233700000000084</c:v>
                </c:pt>
                <c:pt idx="730">
                  <c:v>30.233800000000084</c:v>
                </c:pt>
                <c:pt idx="731">
                  <c:v>30.233900000000084</c:v>
                </c:pt>
                <c:pt idx="732">
                  <c:v>30.234000000000083</c:v>
                </c:pt>
                <c:pt idx="733">
                  <c:v>30.234100000000083</c:v>
                </c:pt>
                <c:pt idx="734">
                  <c:v>30.234200000000083</c:v>
                </c:pt>
                <c:pt idx="735">
                  <c:v>30.234300000000083</c:v>
                </c:pt>
                <c:pt idx="736">
                  <c:v>30.234400000000083</c:v>
                </c:pt>
                <c:pt idx="737">
                  <c:v>30.234500000000082</c:v>
                </c:pt>
                <c:pt idx="738">
                  <c:v>30.234600000000082</c:v>
                </c:pt>
                <c:pt idx="739">
                  <c:v>30.234700000000082</c:v>
                </c:pt>
                <c:pt idx="740">
                  <c:v>30.234800000000082</c:v>
                </c:pt>
                <c:pt idx="741">
                  <c:v>30.234900000000081</c:v>
                </c:pt>
                <c:pt idx="742">
                  <c:v>30.235000000000081</c:v>
                </c:pt>
                <c:pt idx="743">
                  <c:v>30.235100000000081</c:v>
                </c:pt>
                <c:pt idx="744">
                  <c:v>30.235200000000081</c:v>
                </c:pt>
                <c:pt idx="745">
                  <c:v>30.23530000000008</c:v>
                </c:pt>
                <c:pt idx="746">
                  <c:v>30.23540000000008</c:v>
                </c:pt>
                <c:pt idx="747">
                  <c:v>30.23550000000008</c:v>
                </c:pt>
                <c:pt idx="748">
                  <c:v>30.23560000000008</c:v>
                </c:pt>
                <c:pt idx="749">
                  <c:v>30.23570000000008</c:v>
                </c:pt>
                <c:pt idx="750">
                  <c:v>30.235800000000079</c:v>
                </c:pt>
                <c:pt idx="751">
                  <c:v>30.235900000000079</c:v>
                </c:pt>
                <c:pt idx="752">
                  <c:v>30.236000000000079</c:v>
                </c:pt>
                <c:pt idx="753">
                  <c:v>30.236100000000079</c:v>
                </c:pt>
                <c:pt idx="754">
                  <c:v>30.236200000000078</c:v>
                </c:pt>
                <c:pt idx="755">
                  <c:v>30.236300000000078</c:v>
                </c:pt>
                <c:pt idx="756">
                  <c:v>30.236400000000078</c:v>
                </c:pt>
                <c:pt idx="757">
                  <c:v>30.236500000000078</c:v>
                </c:pt>
                <c:pt idx="758">
                  <c:v>30.236600000000077</c:v>
                </c:pt>
                <c:pt idx="759">
                  <c:v>30.236700000000077</c:v>
                </c:pt>
                <c:pt idx="760">
                  <c:v>30.236800000000077</c:v>
                </c:pt>
                <c:pt idx="761">
                  <c:v>30.236900000000077</c:v>
                </c:pt>
                <c:pt idx="762">
                  <c:v>30.237000000000076</c:v>
                </c:pt>
                <c:pt idx="763">
                  <c:v>30.237100000000076</c:v>
                </c:pt>
                <c:pt idx="764">
                  <c:v>30.237200000000076</c:v>
                </c:pt>
                <c:pt idx="765">
                  <c:v>30.237300000000076</c:v>
                </c:pt>
                <c:pt idx="766">
                  <c:v>30.237400000000076</c:v>
                </c:pt>
                <c:pt idx="767">
                  <c:v>30.237500000000075</c:v>
                </c:pt>
                <c:pt idx="768">
                  <c:v>30.237600000000075</c:v>
                </c:pt>
                <c:pt idx="769">
                  <c:v>30.237700000000075</c:v>
                </c:pt>
                <c:pt idx="770">
                  <c:v>30.237800000000075</c:v>
                </c:pt>
                <c:pt idx="771">
                  <c:v>30.237900000000074</c:v>
                </c:pt>
                <c:pt idx="772">
                  <c:v>30.238000000000074</c:v>
                </c:pt>
                <c:pt idx="773">
                  <c:v>30.238100000000074</c:v>
                </c:pt>
                <c:pt idx="774">
                  <c:v>30.238200000000074</c:v>
                </c:pt>
                <c:pt idx="775">
                  <c:v>30.238300000000073</c:v>
                </c:pt>
                <c:pt idx="776">
                  <c:v>30.238400000000073</c:v>
                </c:pt>
                <c:pt idx="777">
                  <c:v>30.238500000000073</c:v>
                </c:pt>
                <c:pt idx="778">
                  <c:v>30.238600000000073</c:v>
                </c:pt>
                <c:pt idx="779">
                  <c:v>30.238700000000073</c:v>
                </c:pt>
                <c:pt idx="780">
                  <c:v>30.238800000000072</c:v>
                </c:pt>
                <c:pt idx="781">
                  <c:v>30.238900000000072</c:v>
                </c:pt>
                <c:pt idx="782">
                  <c:v>30.239000000000072</c:v>
                </c:pt>
                <c:pt idx="783">
                  <c:v>30.239100000000072</c:v>
                </c:pt>
                <c:pt idx="784">
                  <c:v>30.239200000000071</c:v>
                </c:pt>
                <c:pt idx="785">
                  <c:v>30.239300000000071</c:v>
                </c:pt>
                <c:pt idx="786">
                  <c:v>30.239400000000071</c:v>
                </c:pt>
                <c:pt idx="787">
                  <c:v>30.239500000000071</c:v>
                </c:pt>
                <c:pt idx="788">
                  <c:v>30.23960000000007</c:v>
                </c:pt>
                <c:pt idx="789">
                  <c:v>30.23970000000007</c:v>
                </c:pt>
                <c:pt idx="790">
                  <c:v>30.23980000000007</c:v>
                </c:pt>
                <c:pt idx="791">
                  <c:v>30.23990000000007</c:v>
                </c:pt>
                <c:pt idx="792">
                  <c:v>30.240000000000069</c:v>
                </c:pt>
                <c:pt idx="793">
                  <c:v>30.240100000000069</c:v>
                </c:pt>
                <c:pt idx="794">
                  <c:v>30.240200000000069</c:v>
                </c:pt>
                <c:pt idx="795">
                  <c:v>30.240300000000069</c:v>
                </c:pt>
                <c:pt idx="796">
                  <c:v>30.240400000000069</c:v>
                </c:pt>
                <c:pt idx="797">
                  <c:v>30.240500000000068</c:v>
                </c:pt>
                <c:pt idx="798">
                  <c:v>30.240600000000068</c:v>
                </c:pt>
                <c:pt idx="799">
                  <c:v>30.240700000000068</c:v>
                </c:pt>
                <c:pt idx="800">
                  <c:v>30.240800000000068</c:v>
                </c:pt>
                <c:pt idx="801">
                  <c:v>30.240900000000067</c:v>
                </c:pt>
                <c:pt idx="802">
                  <c:v>30.241000000000067</c:v>
                </c:pt>
                <c:pt idx="803">
                  <c:v>30.241100000000067</c:v>
                </c:pt>
                <c:pt idx="804">
                  <c:v>30.241200000000067</c:v>
                </c:pt>
                <c:pt idx="805">
                  <c:v>30.241300000000066</c:v>
                </c:pt>
                <c:pt idx="806">
                  <c:v>30.241400000000066</c:v>
                </c:pt>
                <c:pt idx="807">
                  <c:v>30.241500000000066</c:v>
                </c:pt>
                <c:pt idx="808">
                  <c:v>30.241600000000066</c:v>
                </c:pt>
                <c:pt idx="809">
                  <c:v>30.241700000000066</c:v>
                </c:pt>
                <c:pt idx="810">
                  <c:v>30.241800000000065</c:v>
                </c:pt>
                <c:pt idx="811">
                  <c:v>30.241900000000065</c:v>
                </c:pt>
                <c:pt idx="812">
                  <c:v>30.242000000000065</c:v>
                </c:pt>
                <c:pt idx="813">
                  <c:v>30.242100000000065</c:v>
                </c:pt>
                <c:pt idx="814">
                  <c:v>30.242200000000064</c:v>
                </c:pt>
                <c:pt idx="815">
                  <c:v>30.242300000000064</c:v>
                </c:pt>
                <c:pt idx="816">
                  <c:v>30.242400000000064</c:v>
                </c:pt>
                <c:pt idx="817">
                  <c:v>30.242500000000064</c:v>
                </c:pt>
                <c:pt idx="818">
                  <c:v>30.242600000000063</c:v>
                </c:pt>
                <c:pt idx="819">
                  <c:v>30.242700000000063</c:v>
                </c:pt>
                <c:pt idx="820">
                  <c:v>30.242800000000063</c:v>
                </c:pt>
                <c:pt idx="821">
                  <c:v>30.242900000000063</c:v>
                </c:pt>
                <c:pt idx="822">
                  <c:v>30.243000000000062</c:v>
                </c:pt>
                <c:pt idx="823">
                  <c:v>30.243100000000062</c:v>
                </c:pt>
                <c:pt idx="824">
                  <c:v>30.243200000000062</c:v>
                </c:pt>
                <c:pt idx="825">
                  <c:v>30.243300000000062</c:v>
                </c:pt>
                <c:pt idx="826">
                  <c:v>30.243400000000062</c:v>
                </c:pt>
                <c:pt idx="827">
                  <c:v>30.243500000000061</c:v>
                </c:pt>
                <c:pt idx="828">
                  <c:v>30.243600000000061</c:v>
                </c:pt>
                <c:pt idx="829">
                  <c:v>30.243700000000061</c:v>
                </c:pt>
                <c:pt idx="830">
                  <c:v>30.243800000000061</c:v>
                </c:pt>
                <c:pt idx="831">
                  <c:v>30.24390000000006</c:v>
                </c:pt>
                <c:pt idx="832">
                  <c:v>30.24400000000006</c:v>
                </c:pt>
                <c:pt idx="833">
                  <c:v>30.24410000000006</c:v>
                </c:pt>
                <c:pt idx="834">
                  <c:v>30.24420000000006</c:v>
                </c:pt>
                <c:pt idx="835">
                  <c:v>30.244300000000059</c:v>
                </c:pt>
                <c:pt idx="836">
                  <c:v>30.244400000000059</c:v>
                </c:pt>
                <c:pt idx="837">
                  <c:v>30.244500000000059</c:v>
                </c:pt>
                <c:pt idx="838">
                  <c:v>30.244600000000059</c:v>
                </c:pt>
                <c:pt idx="839">
                  <c:v>30.244700000000059</c:v>
                </c:pt>
                <c:pt idx="840">
                  <c:v>30.244800000000058</c:v>
                </c:pt>
                <c:pt idx="841">
                  <c:v>30.244900000000058</c:v>
                </c:pt>
                <c:pt idx="842">
                  <c:v>30.245000000000058</c:v>
                </c:pt>
                <c:pt idx="843">
                  <c:v>30.245100000000058</c:v>
                </c:pt>
                <c:pt idx="844">
                  <c:v>30.245200000000057</c:v>
                </c:pt>
                <c:pt idx="845">
                  <c:v>30.245300000000057</c:v>
                </c:pt>
                <c:pt idx="846">
                  <c:v>30.245400000000057</c:v>
                </c:pt>
                <c:pt idx="847">
                  <c:v>30.245500000000057</c:v>
                </c:pt>
                <c:pt idx="848">
                  <c:v>30.245600000000056</c:v>
                </c:pt>
                <c:pt idx="849">
                  <c:v>30.245700000000056</c:v>
                </c:pt>
                <c:pt idx="850">
                  <c:v>30.245800000000056</c:v>
                </c:pt>
                <c:pt idx="851">
                  <c:v>30.245900000000056</c:v>
                </c:pt>
                <c:pt idx="852">
                  <c:v>30.246000000000056</c:v>
                </c:pt>
                <c:pt idx="853">
                  <c:v>30.246100000000055</c:v>
                </c:pt>
                <c:pt idx="854">
                  <c:v>30.246200000000055</c:v>
                </c:pt>
                <c:pt idx="855">
                  <c:v>30.246300000000055</c:v>
                </c:pt>
                <c:pt idx="856">
                  <c:v>30.246400000000055</c:v>
                </c:pt>
                <c:pt idx="857">
                  <c:v>30.246500000000054</c:v>
                </c:pt>
                <c:pt idx="858">
                  <c:v>30.246600000000054</c:v>
                </c:pt>
                <c:pt idx="859">
                  <c:v>30.246700000000054</c:v>
                </c:pt>
                <c:pt idx="860">
                  <c:v>30.246800000000054</c:v>
                </c:pt>
                <c:pt idx="861">
                  <c:v>30.246900000000053</c:v>
                </c:pt>
                <c:pt idx="862">
                  <c:v>30.247000000000053</c:v>
                </c:pt>
                <c:pt idx="863">
                  <c:v>30.247100000000053</c:v>
                </c:pt>
                <c:pt idx="864">
                  <c:v>30.247200000000053</c:v>
                </c:pt>
                <c:pt idx="865">
                  <c:v>30.247300000000052</c:v>
                </c:pt>
                <c:pt idx="866">
                  <c:v>30.247400000000052</c:v>
                </c:pt>
                <c:pt idx="867">
                  <c:v>30.247500000000052</c:v>
                </c:pt>
                <c:pt idx="868">
                  <c:v>30.247600000000052</c:v>
                </c:pt>
                <c:pt idx="869">
                  <c:v>30.247700000000052</c:v>
                </c:pt>
                <c:pt idx="870">
                  <c:v>30.247800000000051</c:v>
                </c:pt>
                <c:pt idx="871">
                  <c:v>30.247900000000051</c:v>
                </c:pt>
                <c:pt idx="872">
                  <c:v>30.248000000000051</c:v>
                </c:pt>
                <c:pt idx="873">
                  <c:v>30.248100000000051</c:v>
                </c:pt>
                <c:pt idx="874">
                  <c:v>30.24820000000005</c:v>
                </c:pt>
                <c:pt idx="875">
                  <c:v>30.24830000000005</c:v>
                </c:pt>
                <c:pt idx="876">
                  <c:v>30.24840000000005</c:v>
                </c:pt>
                <c:pt idx="877">
                  <c:v>30.24850000000005</c:v>
                </c:pt>
                <c:pt idx="878">
                  <c:v>30.248600000000049</c:v>
                </c:pt>
                <c:pt idx="879">
                  <c:v>30.248700000000049</c:v>
                </c:pt>
                <c:pt idx="880">
                  <c:v>30.248800000000049</c:v>
                </c:pt>
                <c:pt idx="881">
                  <c:v>30.248900000000049</c:v>
                </c:pt>
                <c:pt idx="882">
                  <c:v>30.249000000000049</c:v>
                </c:pt>
                <c:pt idx="883">
                  <c:v>30.249100000000048</c:v>
                </c:pt>
                <c:pt idx="884">
                  <c:v>30.249200000000048</c:v>
                </c:pt>
                <c:pt idx="885">
                  <c:v>30.249300000000048</c:v>
                </c:pt>
                <c:pt idx="886">
                  <c:v>30.249400000000048</c:v>
                </c:pt>
                <c:pt idx="887">
                  <c:v>30.249500000000047</c:v>
                </c:pt>
                <c:pt idx="888">
                  <c:v>30.249600000000047</c:v>
                </c:pt>
                <c:pt idx="889">
                  <c:v>30.249700000000047</c:v>
                </c:pt>
                <c:pt idx="890">
                  <c:v>30.249800000000047</c:v>
                </c:pt>
                <c:pt idx="891">
                  <c:v>30.249900000000046</c:v>
                </c:pt>
                <c:pt idx="892">
                  <c:v>30.250000000000046</c:v>
                </c:pt>
                <c:pt idx="893">
                  <c:v>30.250100000000046</c:v>
                </c:pt>
                <c:pt idx="894">
                  <c:v>30.250200000000046</c:v>
                </c:pt>
                <c:pt idx="895">
                  <c:v>30.250300000000045</c:v>
                </c:pt>
                <c:pt idx="896">
                  <c:v>30.250400000000045</c:v>
                </c:pt>
                <c:pt idx="897">
                  <c:v>30.250500000000045</c:v>
                </c:pt>
                <c:pt idx="898">
                  <c:v>30.250600000000045</c:v>
                </c:pt>
                <c:pt idx="899">
                  <c:v>30.250700000000045</c:v>
                </c:pt>
                <c:pt idx="900">
                  <c:v>30.250800000000044</c:v>
                </c:pt>
                <c:pt idx="901">
                  <c:v>30.250900000000044</c:v>
                </c:pt>
                <c:pt idx="902">
                  <c:v>30.251000000000044</c:v>
                </c:pt>
                <c:pt idx="903">
                  <c:v>30.251100000000044</c:v>
                </c:pt>
                <c:pt idx="904">
                  <c:v>30.251200000000043</c:v>
                </c:pt>
                <c:pt idx="905">
                  <c:v>30.251300000000043</c:v>
                </c:pt>
                <c:pt idx="906">
                  <c:v>30.251400000000043</c:v>
                </c:pt>
                <c:pt idx="907">
                  <c:v>30.251500000000043</c:v>
                </c:pt>
                <c:pt idx="908">
                  <c:v>30.251600000000042</c:v>
                </c:pt>
                <c:pt idx="909">
                  <c:v>30.251700000000042</c:v>
                </c:pt>
                <c:pt idx="910">
                  <c:v>30.251800000000042</c:v>
                </c:pt>
                <c:pt idx="911">
                  <c:v>30.251900000000042</c:v>
                </c:pt>
                <c:pt idx="912">
                  <c:v>30.252000000000042</c:v>
                </c:pt>
                <c:pt idx="913">
                  <c:v>30.252100000000041</c:v>
                </c:pt>
                <c:pt idx="914">
                  <c:v>30.252200000000041</c:v>
                </c:pt>
                <c:pt idx="915">
                  <c:v>30.252300000000041</c:v>
                </c:pt>
                <c:pt idx="916">
                  <c:v>30.252400000000041</c:v>
                </c:pt>
                <c:pt idx="917">
                  <c:v>30.25250000000004</c:v>
                </c:pt>
                <c:pt idx="918">
                  <c:v>30.25260000000004</c:v>
                </c:pt>
                <c:pt idx="919">
                  <c:v>30.25270000000004</c:v>
                </c:pt>
                <c:pt idx="920">
                  <c:v>30.25280000000004</c:v>
                </c:pt>
                <c:pt idx="921">
                  <c:v>30.252900000000039</c:v>
                </c:pt>
                <c:pt idx="922">
                  <c:v>30.253000000000039</c:v>
                </c:pt>
                <c:pt idx="923">
                  <c:v>30.253100000000039</c:v>
                </c:pt>
                <c:pt idx="924">
                  <c:v>30.253200000000039</c:v>
                </c:pt>
                <c:pt idx="925">
                  <c:v>30.253300000000038</c:v>
                </c:pt>
                <c:pt idx="926">
                  <c:v>30.253400000000038</c:v>
                </c:pt>
                <c:pt idx="927">
                  <c:v>30.253500000000038</c:v>
                </c:pt>
                <c:pt idx="928">
                  <c:v>30.253600000000038</c:v>
                </c:pt>
                <c:pt idx="929">
                  <c:v>30.253700000000038</c:v>
                </c:pt>
                <c:pt idx="930">
                  <c:v>30.253800000000037</c:v>
                </c:pt>
                <c:pt idx="931">
                  <c:v>30.253900000000037</c:v>
                </c:pt>
                <c:pt idx="932">
                  <c:v>30.254000000000037</c:v>
                </c:pt>
                <c:pt idx="933">
                  <c:v>30.254100000000037</c:v>
                </c:pt>
                <c:pt idx="934">
                  <c:v>30.254200000000036</c:v>
                </c:pt>
                <c:pt idx="935">
                  <c:v>30.254300000000036</c:v>
                </c:pt>
                <c:pt idx="936">
                  <c:v>30.254400000000036</c:v>
                </c:pt>
                <c:pt idx="937">
                  <c:v>30.254500000000036</c:v>
                </c:pt>
                <c:pt idx="938">
                  <c:v>30.254600000000035</c:v>
                </c:pt>
                <c:pt idx="939">
                  <c:v>30.254700000000035</c:v>
                </c:pt>
                <c:pt idx="940">
                  <c:v>30.254800000000035</c:v>
                </c:pt>
                <c:pt idx="941">
                  <c:v>30.254900000000035</c:v>
                </c:pt>
                <c:pt idx="942">
                  <c:v>30.255000000000035</c:v>
                </c:pt>
                <c:pt idx="943">
                  <c:v>30.255100000000034</c:v>
                </c:pt>
                <c:pt idx="944">
                  <c:v>30.255200000000034</c:v>
                </c:pt>
                <c:pt idx="945">
                  <c:v>30.255300000000034</c:v>
                </c:pt>
                <c:pt idx="946">
                  <c:v>30.255400000000034</c:v>
                </c:pt>
                <c:pt idx="947">
                  <c:v>30.255500000000033</c:v>
                </c:pt>
                <c:pt idx="948">
                  <c:v>30.255600000000033</c:v>
                </c:pt>
                <c:pt idx="949">
                  <c:v>30.255700000000033</c:v>
                </c:pt>
                <c:pt idx="950">
                  <c:v>30.255800000000033</c:v>
                </c:pt>
                <c:pt idx="951">
                  <c:v>30.255900000000032</c:v>
                </c:pt>
                <c:pt idx="952">
                  <c:v>30.256000000000032</c:v>
                </c:pt>
                <c:pt idx="953">
                  <c:v>30.256100000000032</c:v>
                </c:pt>
                <c:pt idx="954">
                  <c:v>30.256200000000032</c:v>
                </c:pt>
                <c:pt idx="955">
                  <c:v>30.256300000000032</c:v>
                </c:pt>
                <c:pt idx="956">
                  <c:v>30.256400000000031</c:v>
                </c:pt>
                <c:pt idx="957">
                  <c:v>30.256500000000031</c:v>
                </c:pt>
                <c:pt idx="958">
                  <c:v>30.256600000000031</c:v>
                </c:pt>
                <c:pt idx="959">
                  <c:v>30.256700000000031</c:v>
                </c:pt>
                <c:pt idx="960">
                  <c:v>30.25680000000003</c:v>
                </c:pt>
                <c:pt idx="961">
                  <c:v>30.25690000000003</c:v>
                </c:pt>
                <c:pt idx="962">
                  <c:v>30.25700000000003</c:v>
                </c:pt>
                <c:pt idx="963">
                  <c:v>30.25710000000003</c:v>
                </c:pt>
                <c:pt idx="964">
                  <c:v>30.257200000000029</c:v>
                </c:pt>
                <c:pt idx="965">
                  <c:v>30.257300000000029</c:v>
                </c:pt>
                <c:pt idx="966">
                  <c:v>30.257400000000029</c:v>
                </c:pt>
                <c:pt idx="967">
                  <c:v>30.257500000000029</c:v>
                </c:pt>
                <c:pt idx="968">
                  <c:v>30.257600000000028</c:v>
                </c:pt>
                <c:pt idx="969">
                  <c:v>30.257700000000028</c:v>
                </c:pt>
                <c:pt idx="970">
                  <c:v>30.257800000000028</c:v>
                </c:pt>
                <c:pt idx="971">
                  <c:v>30.257900000000028</c:v>
                </c:pt>
                <c:pt idx="972">
                  <c:v>30.258000000000028</c:v>
                </c:pt>
                <c:pt idx="973">
                  <c:v>30.258100000000027</c:v>
                </c:pt>
                <c:pt idx="974">
                  <c:v>30.258200000000027</c:v>
                </c:pt>
                <c:pt idx="975">
                  <c:v>30.258300000000027</c:v>
                </c:pt>
                <c:pt idx="976">
                  <c:v>30.258400000000027</c:v>
                </c:pt>
                <c:pt idx="977">
                  <c:v>30.258500000000026</c:v>
                </c:pt>
                <c:pt idx="978">
                  <c:v>30.258600000000026</c:v>
                </c:pt>
                <c:pt idx="979">
                  <c:v>30.258700000000026</c:v>
                </c:pt>
                <c:pt idx="980">
                  <c:v>30.258800000000026</c:v>
                </c:pt>
                <c:pt idx="981">
                  <c:v>30.258900000000025</c:v>
                </c:pt>
                <c:pt idx="982">
                  <c:v>30.259000000000025</c:v>
                </c:pt>
                <c:pt idx="983">
                  <c:v>30.259100000000025</c:v>
                </c:pt>
                <c:pt idx="984">
                  <c:v>30.259200000000025</c:v>
                </c:pt>
                <c:pt idx="985">
                  <c:v>30.259300000000025</c:v>
                </c:pt>
                <c:pt idx="986">
                  <c:v>30.259400000000024</c:v>
                </c:pt>
                <c:pt idx="987">
                  <c:v>30.259500000000024</c:v>
                </c:pt>
                <c:pt idx="988">
                  <c:v>30.259600000000024</c:v>
                </c:pt>
                <c:pt idx="989">
                  <c:v>30.259700000000024</c:v>
                </c:pt>
                <c:pt idx="990">
                  <c:v>30.259800000000023</c:v>
                </c:pt>
                <c:pt idx="991">
                  <c:v>30.259900000000023</c:v>
                </c:pt>
                <c:pt idx="992">
                  <c:v>30.260000000000023</c:v>
                </c:pt>
                <c:pt idx="993">
                  <c:v>30.260100000000023</c:v>
                </c:pt>
                <c:pt idx="994">
                  <c:v>30.260200000000022</c:v>
                </c:pt>
                <c:pt idx="995">
                  <c:v>30.260300000000022</c:v>
                </c:pt>
                <c:pt idx="996">
                  <c:v>30.260400000000022</c:v>
                </c:pt>
                <c:pt idx="997">
                  <c:v>30.260500000000022</c:v>
                </c:pt>
                <c:pt idx="998">
                  <c:v>30.260600000000021</c:v>
                </c:pt>
                <c:pt idx="999">
                  <c:v>30.260700000000021</c:v>
                </c:pt>
                <c:pt idx="1000">
                  <c:v>30.260800000000021</c:v>
                </c:pt>
              </c:numCache>
            </c:numRef>
          </c:xVal>
          <c:yVal>
            <c:numRef>
              <c:f>Calculs!$Q$4:$Q$1004</c:f>
              <c:numCache>
                <c:formatCode>0.00</c:formatCode>
                <c:ptCount val="1001"/>
                <c:pt idx="0">
                  <c:v>0</c:v>
                </c:pt>
                <c:pt idx="1">
                  <c:v>5.0000000000000001E-4</c:v>
                </c:pt>
                <c:pt idx="2">
                  <c:v>1.4999999999999998E-3</c:v>
                </c:pt>
                <c:pt idx="3">
                  <c:v>2.4999999999999996E-3</c:v>
                </c:pt>
                <c:pt idx="4">
                  <c:v>3.5000000000000001E-3</c:v>
                </c:pt>
                <c:pt idx="5">
                  <c:v>4.5000000000000005E-3</c:v>
                </c:pt>
                <c:pt idx="6">
                  <c:v>5.5000000000000005E-3</c:v>
                </c:pt>
                <c:pt idx="7">
                  <c:v>6.4999999999999997E-3</c:v>
                </c:pt>
                <c:pt idx="8">
                  <c:v>7.4999999999999989E-3</c:v>
                </c:pt>
                <c:pt idx="9">
                  <c:v>8.4999999999999989E-3</c:v>
                </c:pt>
                <c:pt idx="10">
                  <c:v>9.499999999999998E-3</c:v>
                </c:pt>
                <c:pt idx="11">
                  <c:v>9.5000000000000032E-3</c:v>
                </c:pt>
                <c:pt idx="12">
                  <c:v>8.5000000000000041E-3</c:v>
                </c:pt>
                <c:pt idx="13">
                  <c:v>7.5000000000000032E-3</c:v>
                </c:pt>
                <c:pt idx="14">
                  <c:v>6.5000000000000023E-3</c:v>
                </c:pt>
                <c:pt idx="15">
                  <c:v>5.5000000000000023E-3</c:v>
                </c:pt>
                <c:pt idx="16">
                  <c:v>4.5000000000000014E-3</c:v>
                </c:pt>
                <c:pt idx="17">
                  <c:v>3.5000000000000005E-3</c:v>
                </c:pt>
                <c:pt idx="18">
                  <c:v>2.4999999999999996E-3</c:v>
                </c:pt>
                <c:pt idx="19">
                  <c:v>1.4999999999999996E-3</c:v>
                </c:pt>
                <c:pt idx="20">
                  <c:v>4.9999999999999871E-4</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30.200000000000163</c:v>
                </c:pt>
                <c:pt idx="393">
                  <c:v>30.200100000000162</c:v>
                </c:pt>
                <c:pt idx="394">
                  <c:v>30.200200000000162</c:v>
                </c:pt>
                <c:pt idx="395">
                  <c:v>30.200300000000162</c:v>
                </c:pt>
                <c:pt idx="396">
                  <c:v>30.200400000000162</c:v>
                </c:pt>
                <c:pt idx="397">
                  <c:v>30.200500000000162</c:v>
                </c:pt>
                <c:pt idx="398">
                  <c:v>30.200600000000161</c:v>
                </c:pt>
                <c:pt idx="399">
                  <c:v>30.200700000000161</c:v>
                </c:pt>
                <c:pt idx="400">
                  <c:v>30.200800000000161</c:v>
                </c:pt>
                <c:pt idx="401">
                  <c:v>30.200900000000161</c:v>
                </c:pt>
                <c:pt idx="402">
                  <c:v>30.20100000000016</c:v>
                </c:pt>
                <c:pt idx="403">
                  <c:v>30.20110000000016</c:v>
                </c:pt>
                <c:pt idx="404">
                  <c:v>30.20120000000016</c:v>
                </c:pt>
                <c:pt idx="405">
                  <c:v>30.20130000000016</c:v>
                </c:pt>
                <c:pt idx="406">
                  <c:v>30.201400000000159</c:v>
                </c:pt>
                <c:pt idx="407">
                  <c:v>30.201500000000159</c:v>
                </c:pt>
                <c:pt idx="408">
                  <c:v>30.201600000000159</c:v>
                </c:pt>
                <c:pt idx="409">
                  <c:v>30.201700000000159</c:v>
                </c:pt>
                <c:pt idx="410">
                  <c:v>30.201800000000159</c:v>
                </c:pt>
                <c:pt idx="411">
                  <c:v>30.201900000000158</c:v>
                </c:pt>
                <c:pt idx="412">
                  <c:v>30.202000000000158</c:v>
                </c:pt>
                <c:pt idx="413">
                  <c:v>30.202100000000158</c:v>
                </c:pt>
                <c:pt idx="414">
                  <c:v>30.202200000000158</c:v>
                </c:pt>
                <c:pt idx="415">
                  <c:v>30.202300000000157</c:v>
                </c:pt>
                <c:pt idx="416">
                  <c:v>30.202400000000157</c:v>
                </c:pt>
                <c:pt idx="417">
                  <c:v>30.202500000000157</c:v>
                </c:pt>
                <c:pt idx="418">
                  <c:v>30.202600000000157</c:v>
                </c:pt>
                <c:pt idx="419">
                  <c:v>30.202700000000156</c:v>
                </c:pt>
                <c:pt idx="420">
                  <c:v>30.202800000000156</c:v>
                </c:pt>
                <c:pt idx="421">
                  <c:v>30.202900000000156</c:v>
                </c:pt>
                <c:pt idx="422">
                  <c:v>30.203000000000156</c:v>
                </c:pt>
                <c:pt idx="423">
                  <c:v>30.203100000000155</c:v>
                </c:pt>
                <c:pt idx="424">
                  <c:v>30.203200000000155</c:v>
                </c:pt>
                <c:pt idx="425">
                  <c:v>30.203300000000155</c:v>
                </c:pt>
                <c:pt idx="426">
                  <c:v>30.203400000000155</c:v>
                </c:pt>
                <c:pt idx="427">
                  <c:v>30.203500000000155</c:v>
                </c:pt>
                <c:pt idx="428">
                  <c:v>30.203600000000154</c:v>
                </c:pt>
                <c:pt idx="429">
                  <c:v>30.203700000000154</c:v>
                </c:pt>
                <c:pt idx="430">
                  <c:v>30.203800000000154</c:v>
                </c:pt>
                <c:pt idx="431">
                  <c:v>30.203900000000154</c:v>
                </c:pt>
                <c:pt idx="432">
                  <c:v>30.204000000000153</c:v>
                </c:pt>
                <c:pt idx="433">
                  <c:v>30.204100000000153</c:v>
                </c:pt>
                <c:pt idx="434">
                  <c:v>30.204200000000153</c:v>
                </c:pt>
                <c:pt idx="435">
                  <c:v>30.204300000000153</c:v>
                </c:pt>
                <c:pt idx="436">
                  <c:v>30.204400000000152</c:v>
                </c:pt>
                <c:pt idx="437">
                  <c:v>30.204500000000152</c:v>
                </c:pt>
                <c:pt idx="438">
                  <c:v>30.204600000000152</c:v>
                </c:pt>
                <c:pt idx="439">
                  <c:v>30.204700000000152</c:v>
                </c:pt>
                <c:pt idx="440">
                  <c:v>30.204800000000152</c:v>
                </c:pt>
                <c:pt idx="441">
                  <c:v>30.204900000000151</c:v>
                </c:pt>
                <c:pt idx="442">
                  <c:v>30.205000000000151</c:v>
                </c:pt>
                <c:pt idx="443">
                  <c:v>30.205100000000151</c:v>
                </c:pt>
                <c:pt idx="444">
                  <c:v>30.205200000000151</c:v>
                </c:pt>
                <c:pt idx="445">
                  <c:v>30.20530000000015</c:v>
                </c:pt>
                <c:pt idx="446">
                  <c:v>30.20540000000015</c:v>
                </c:pt>
                <c:pt idx="447">
                  <c:v>30.20550000000015</c:v>
                </c:pt>
                <c:pt idx="448">
                  <c:v>30.20560000000015</c:v>
                </c:pt>
                <c:pt idx="449">
                  <c:v>30.205700000000149</c:v>
                </c:pt>
                <c:pt idx="450">
                  <c:v>30.205800000000149</c:v>
                </c:pt>
                <c:pt idx="451">
                  <c:v>30.205900000000149</c:v>
                </c:pt>
                <c:pt idx="452">
                  <c:v>30.206000000000149</c:v>
                </c:pt>
                <c:pt idx="453">
                  <c:v>30.206100000000148</c:v>
                </c:pt>
                <c:pt idx="454">
                  <c:v>30.206200000000148</c:v>
                </c:pt>
                <c:pt idx="455">
                  <c:v>30.206300000000148</c:v>
                </c:pt>
                <c:pt idx="456">
                  <c:v>30.206400000000148</c:v>
                </c:pt>
                <c:pt idx="457">
                  <c:v>30.206500000000148</c:v>
                </c:pt>
                <c:pt idx="458">
                  <c:v>30.206600000000147</c:v>
                </c:pt>
                <c:pt idx="459">
                  <c:v>30.206700000000147</c:v>
                </c:pt>
                <c:pt idx="460">
                  <c:v>30.206800000000147</c:v>
                </c:pt>
                <c:pt idx="461">
                  <c:v>30.206900000000147</c:v>
                </c:pt>
                <c:pt idx="462">
                  <c:v>30.207000000000146</c:v>
                </c:pt>
                <c:pt idx="463">
                  <c:v>30.207100000000146</c:v>
                </c:pt>
                <c:pt idx="464">
                  <c:v>30.207200000000146</c:v>
                </c:pt>
                <c:pt idx="465">
                  <c:v>30.207300000000146</c:v>
                </c:pt>
                <c:pt idx="466">
                  <c:v>30.207400000000145</c:v>
                </c:pt>
                <c:pt idx="467">
                  <c:v>30.207500000000145</c:v>
                </c:pt>
                <c:pt idx="468">
                  <c:v>30.207600000000145</c:v>
                </c:pt>
                <c:pt idx="469">
                  <c:v>30.207700000000145</c:v>
                </c:pt>
                <c:pt idx="470">
                  <c:v>30.207800000000145</c:v>
                </c:pt>
                <c:pt idx="471">
                  <c:v>30.207900000000144</c:v>
                </c:pt>
                <c:pt idx="472">
                  <c:v>30.208000000000144</c:v>
                </c:pt>
                <c:pt idx="473">
                  <c:v>30.208100000000144</c:v>
                </c:pt>
                <c:pt idx="474">
                  <c:v>30.208200000000144</c:v>
                </c:pt>
                <c:pt idx="475">
                  <c:v>30.208300000000143</c:v>
                </c:pt>
                <c:pt idx="476">
                  <c:v>30.208400000000143</c:v>
                </c:pt>
                <c:pt idx="477">
                  <c:v>30.208500000000143</c:v>
                </c:pt>
                <c:pt idx="478">
                  <c:v>30.208600000000143</c:v>
                </c:pt>
                <c:pt idx="479">
                  <c:v>30.208700000000142</c:v>
                </c:pt>
                <c:pt idx="480">
                  <c:v>30.208800000000142</c:v>
                </c:pt>
                <c:pt idx="481">
                  <c:v>30.208900000000142</c:v>
                </c:pt>
                <c:pt idx="482">
                  <c:v>30.209000000000142</c:v>
                </c:pt>
                <c:pt idx="483">
                  <c:v>30.209100000000142</c:v>
                </c:pt>
                <c:pt idx="484">
                  <c:v>30.209200000000141</c:v>
                </c:pt>
                <c:pt idx="485">
                  <c:v>30.209300000000141</c:v>
                </c:pt>
                <c:pt idx="486">
                  <c:v>30.209400000000141</c:v>
                </c:pt>
                <c:pt idx="487">
                  <c:v>30.209500000000141</c:v>
                </c:pt>
                <c:pt idx="488">
                  <c:v>30.20960000000014</c:v>
                </c:pt>
                <c:pt idx="489">
                  <c:v>30.20970000000014</c:v>
                </c:pt>
                <c:pt idx="490">
                  <c:v>30.20980000000014</c:v>
                </c:pt>
                <c:pt idx="491">
                  <c:v>30.20990000000014</c:v>
                </c:pt>
                <c:pt idx="492">
                  <c:v>30.210000000000139</c:v>
                </c:pt>
                <c:pt idx="493">
                  <c:v>30.210100000000139</c:v>
                </c:pt>
                <c:pt idx="494">
                  <c:v>30.210200000000139</c:v>
                </c:pt>
                <c:pt idx="495">
                  <c:v>30.210300000000139</c:v>
                </c:pt>
                <c:pt idx="496">
                  <c:v>30.210400000000138</c:v>
                </c:pt>
                <c:pt idx="497">
                  <c:v>30.210500000000138</c:v>
                </c:pt>
                <c:pt idx="498">
                  <c:v>30.210600000000138</c:v>
                </c:pt>
                <c:pt idx="499">
                  <c:v>30.210700000000138</c:v>
                </c:pt>
                <c:pt idx="500">
                  <c:v>30.210800000000138</c:v>
                </c:pt>
                <c:pt idx="501">
                  <c:v>30.210900000000137</c:v>
                </c:pt>
                <c:pt idx="502">
                  <c:v>30.211000000000137</c:v>
                </c:pt>
                <c:pt idx="503">
                  <c:v>30.211100000000137</c:v>
                </c:pt>
                <c:pt idx="504">
                  <c:v>30.211200000000137</c:v>
                </c:pt>
                <c:pt idx="505">
                  <c:v>30.211300000000136</c:v>
                </c:pt>
                <c:pt idx="506">
                  <c:v>30.211400000000136</c:v>
                </c:pt>
                <c:pt idx="507">
                  <c:v>30.211500000000136</c:v>
                </c:pt>
                <c:pt idx="508">
                  <c:v>30.211600000000136</c:v>
                </c:pt>
                <c:pt idx="509">
                  <c:v>30.211700000000135</c:v>
                </c:pt>
                <c:pt idx="510">
                  <c:v>30.211800000000135</c:v>
                </c:pt>
                <c:pt idx="511">
                  <c:v>30.211900000000135</c:v>
                </c:pt>
                <c:pt idx="512">
                  <c:v>30.212000000000135</c:v>
                </c:pt>
                <c:pt idx="513">
                  <c:v>30.212100000000135</c:v>
                </c:pt>
                <c:pt idx="514">
                  <c:v>30.212200000000134</c:v>
                </c:pt>
                <c:pt idx="515">
                  <c:v>30.212300000000134</c:v>
                </c:pt>
                <c:pt idx="516">
                  <c:v>30.212400000000134</c:v>
                </c:pt>
                <c:pt idx="517">
                  <c:v>30.212500000000134</c:v>
                </c:pt>
                <c:pt idx="518">
                  <c:v>30.212600000000133</c:v>
                </c:pt>
                <c:pt idx="519">
                  <c:v>30.212700000000133</c:v>
                </c:pt>
                <c:pt idx="520">
                  <c:v>30.212800000000133</c:v>
                </c:pt>
                <c:pt idx="521">
                  <c:v>30.212900000000133</c:v>
                </c:pt>
                <c:pt idx="522">
                  <c:v>30.213000000000132</c:v>
                </c:pt>
                <c:pt idx="523">
                  <c:v>30.213100000000132</c:v>
                </c:pt>
                <c:pt idx="524">
                  <c:v>30.213200000000132</c:v>
                </c:pt>
                <c:pt idx="525">
                  <c:v>30.213300000000132</c:v>
                </c:pt>
                <c:pt idx="526">
                  <c:v>30.213400000000131</c:v>
                </c:pt>
                <c:pt idx="527">
                  <c:v>30.213500000000131</c:v>
                </c:pt>
                <c:pt idx="528">
                  <c:v>30.213600000000131</c:v>
                </c:pt>
                <c:pt idx="529">
                  <c:v>30.213700000000131</c:v>
                </c:pt>
                <c:pt idx="530">
                  <c:v>30.213800000000131</c:v>
                </c:pt>
                <c:pt idx="531">
                  <c:v>30.21390000000013</c:v>
                </c:pt>
                <c:pt idx="532">
                  <c:v>30.21400000000013</c:v>
                </c:pt>
                <c:pt idx="533">
                  <c:v>30.21410000000013</c:v>
                </c:pt>
                <c:pt idx="534">
                  <c:v>30.21420000000013</c:v>
                </c:pt>
                <c:pt idx="535">
                  <c:v>30.214300000000129</c:v>
                </c:pt>
                <c:pt idx="536">
                  <c:v>30.214400000000129</c:v>
                </c:pt>
                <c:pt idx="537">
                  <c:v>30.214500000000129</c:v>
                </c:pt>
                <c:pt idx="538">
                  <c:v>30.214600000000129</c:v>
                </c:pt>
                <c:pt idx="539">
                  <c:v>30.214700000000128</c:v>
                </c:pt>
                <c:pt idx="540">
                  <c:v>30.214800000000128</c:v>
                </c:pt>
                <c:pt idx="541">
                  <c:v>30.214900000000128</c:v>
                </c:pt>
                <c:pt idx="542">
                  <c:v>30.215000000000128</c:v>
                </c:pt>
                <c:pt idx="543">
                  <c:v>30.215100000000128</c:v>
                </c:pt>
                <c:pt idx="544">
                  <c:v>30.215200000000127</c:v>
                </c:pt>
                <c:pt idx="545">
                  <c:v>30.215300000000127</c:v>
                </c:pt>
                <c:pt idx="546">
                  <c:v>30.215400000000127</c:v>
                </c:pt>
                <c:pt idx="547">
                  <c:v>30.215500000000127</c:v>
                </c:pt>
                <c:pt idx="548">
                  <c:v>30.215600000000126</c:v>
                </c:pt>
                <c:pt idx="549">
                  <c:v>30.215700000000126</c:v>
                </c:pt>
                <c:pt idx="550">
                  <c:v>30.215800000000126</c:v>
                </c:pt>
                <c:pt idx="551">
                  <c:v>30.215900000000126</c:v>
                </c:pt>
                <c:pt idx="552">
                  <c:v>30.216000000000125</c:v>
                </c:pt>
                <c:pt idx="553">
                  <c:v>30.216100000000125</c:v>
                </c:pt>
                <c:pt idx="554">
                  <c:v>30.216200000000125</c:v>
                </c:pt>
                <c:pt idx="555">
                  <c:v>30.216300000000125</c:v>
                </c:pt>
                <c:pt idx="556">
                  <c:v>30.216400000000124</c:v>
                </c:pt>
                <c:pt idx="557">
                  <c:v>30.216500000000124</c:v>
                </c:pt>
                <c:pt idx="558">
                  <c:v>30.216600000000124</c:v>
                </c:pt>
                <c:pt idx="559">
                  <c:v>30.216700000000124</c:v>
                </c:pt>
                <c:pt idx="560">
                  <c:v>30.216800000000124</c:v>
                </c:pt>
                <c:pt idx="561">
                  <c:v>30.216900000000123</c:v>
                </c:pt>
                <c:pt idx="562">
                  <c:v>30.217000000000123</c:v>
                </c:pt>
                <c:pt idx="563">
                  <c:v>30.217100000000123</c:v>
                </c:pt>
                <c:pt idx="564">
                  <c:v>30.217200000000123</c:v>
                </c:pt>
                <c:pt idx="565">
                  <c:v>30.217300000000122</c:v>
                </c:pt>
                <c:pt idx="566">
                  <c:v>30.217400000000122</c:v>
                </c:pt>
                <c:pt idx="567">
                  <c:v>30.217500000000122</c:v>
                </c:pt>
                <c:pt idx="568">
                  <c:v>30.217600000000122</c:v>
                </c:pt>
                <c:pt idx="569">
                  <c:v>30.217700000000121</c:v>
                </c:pt>
                <c:pt idx="570">
                  <c:v>30.217800000000121</c:v>
                </c:pt>
                <c:pt idx="571">
                  <c:v>30.217900000000121</c:v>
                </c:pt>
                <c:pt idx="572">
                  <c:v>30.218000000000121</c:v>
                </c:pt>
                <c:pt idx="573">
                  <c:v>30.218100000000121</c:v>
                </c:pt>
                <c:pt idx="574">
                  <c:v>30.21820000000012</c:v>
                </c:pt>
                <c:pt idx="575">
                  <c:v>30.21830000000012</c:v>
                </c:pt>
                <c:pt idx="576">
                  <c:v>30.21840000000012</c:v>
                </c:pt>
                <c:pt idx="577">
                  <c:v>30.21850000000012</c:v>
                </c:pt>
                <c:pt idx="578">
                  <c:v>30.218600000000119</c:v>
                </c:pt>
                <c:pt idx="579">
                  <c:v>30.218700000000119</c:v>
                </c:pt>
                <c:pt idx="580">
                  <c:v>30.218800000000119</c:v>
                </c:pt>
                <c:pt idx="581">
                  <c:v>30.218900000000119</c:v>
                </c:pt>
                <c:pt idx="582">
                  <c:v>30.219000000000118</c:v>
                </c:pt>
                <c:pt idx="583">
                  <c:v>30.219100000000118</c:v>
                </c:pt>
                <c:pt idx="584">
                  <c:v>30.219200000000118</c:v>
                </c:pt>
                <c:pt idx="585">
                  <c:v>30.219300000000118</c:v>
                </c:pt>
                <c:pt idx="586">
                  <c:v>30.219400000000118</c:v>
                </c:pt>
                <c:pt idx="587">
                  <c:v>30.219500000000117</c:v>
                </c:pt>
                <c:pt idx="588">
                  <c:v>30.219600000000117</c:v>
                </c:pt>
                <c:pt idx="589">
                  <c:v>30.219700000000117</c:v>
                </c:pt>
                <c:pt idx="590">
                  <c:v>30.219800000000117</c:v>
                </c:pt>
                <c:pt idx="591">
                  <c:v>30.219900000000116</c:v>
                </c:pt>
                <c:pt idx="592">
                  <c:v>30.220000000000116</c:v>
                </c:pt>
                <c:pt idx="593">
                  <c:v>30.220100000000116</c:v>
                </c:pt>
                <c:pt idx="594">
                  <c:v>30.220200000000116</c:v>
                </c:pt>
                <c:pt idx="595">
                  <c:v>30.220300000000115</c:v>
                </c:pt>
                <c:pt idx="596">
                  <c:v>30.220400000000115</c:v>
                </c:pt>
                <c:pt idx="597">
                  <c:v>30.220500000000115</c:v>
                </c:pt>
                <c:pt idx="598">
                  <c:v>30.220600000000115</c:v>
                </c:pt>
                <c:pt idx="599">
                  <c:v>30.220700000000114</c:v>
                </c:pt>
                <c:pt idx="600">
                  <c:v>30.220800000000114</c:v>
                </c:pt>
                <c:pt idx="601">
                  <c:v>30.220900000000114</c:v>
                </c:pt>
                <c:pt idx="602">
                  <c:v>30.221000000000114</c:v>
                </c:pt>
                <c:pt idx="603">
                  <c:v>30.221100000000114</c:v>
                </c:pt>
                <c:pt idx="604">
                  <c:v>30.221200000000113</c:v>
                </c:pt>
                <c:pt idx="605">
                  <c:v>30.221300000000113</c:v>
                </c:pt>
                <c:pt idx="606">
                  <c:v>30.221400000000113</c:v>
                </c:pt>
                <c:pt idx="607">
                  <c:v>30.221500000000113</c:v>
                </c:pt>
                <c:pt idx="608">
                  <c:v>30.221600000000112</c:v>
                </c:pt>
                <c:pt idx="609">
                  <c:v>30.221700000000112</c:v>
                </c:pt>
                <c:pt idx="610">
                  <c:v>30.221800000000112</c:v>
                </c:pt>
                <c:pt idx="611">
                  <c:v>30.221900000000112</c:v>
                </c:pt>
                <c:pt idx="612">
                  <c:v>30.222000000000111</c:v>
                </c:pt>
                <c:pt idx="613">
                  <c:v>30.222100000000111</c:v>
                </c:pt>
                <c:pt idx="614">
                  <c:v>30.222200000000111</c:v>
                </c:pt>
                <c:pt idx="615">
                  <c:v>30.222300000000111</c:v>
                </c:pt>
                <c:pt idx="616">
                  <c:v>30.222400000000111</c:v>
                </c:pt>
                <c:pt idx="617">
                  <c:v>30.22250000000011</c:v>
                </c:pt>
                <c:pt idx="618">
                  <c:v>30.22260000000011</c:v>
                </c:pt>
                <c:pt idx="619">
                  <c:v>30.22270000000011</c:v>
                </c:pt>
                <c:pt idx="620">
                  <c:v>30.22280000000011</c:v>
                </c:pt>
                <c:pt idx="621">
                  <c:v>30.222900000000109</c:v>
                </c:pt>
                <c:pt idx="622">
                  <c:v>30.223000000000109</c:v>
                </c:pt>
                <c:pt idx="623">
                  <c:v>30.223100000000109</c:v>
                </c:pt>
                <c:pt idx="624">
                  <c:v>30.223200000000109</c:v>
                </c:pt>
                <c:pt idx="625">
                  <c:v>30.223300000000108</c:v>
                </c:pt>
                <c:pt idx="626">
                  <c:v>30.223400000000108</c:v>
                </c:pt>
                <c:pt idx="627">
                  <c:v>30.223500000000108</c:v>
                </c:pt>
                <c:pt idx="628">
                  <c:v>30.223600000000108</c:v>
                </c:pt>
                <c:pt idx="629">
                  <c:v>30.223700000000107</c:v>
                </c:pt>
                <c:pt idx="630">
                  <c:v>30.223800000000107</c:v>
                </c:pt>
                <c:pt idx="631">
                  <c:v>30.223900000000107</c:v>
                </c:pt>
                <c:pt idx="632">
                  <c:v>30.224000000000107</c:v>
                </c:pt>
                <c:pt idx="633">
                  <c:v>30.224100000000107</c:v>
                </c:pt>
                <c:pt idx="634">
                  <c:v>30.224200000000106</c:v>
                </c:pt>
                <c:pt idx="635">
                  <c:v>30.224300000000106</c:v>
                </c:pt>
                <c:pt idx="636">
                  <c:v>30.224400000000106</c:v>
                </c:pt>
                <c:pt idx="637">
                  <c:v>30.224500000000106</c:v>
                </c:pt>
                <c:pt idx="638">
                  <c:v>30.224600000000105</c:v>
                </c:pt>
                <c:pt idx="639">
                  <c:v>30.224700000000105</c:v>
                </c:pt>
                <c:pt idx="640">
                  <c:v>30.224800000000105</c:v>
                </c:pt>
                <c:pt idx="641">
                  <c:v>30.224900000000105</c:v>
                </c:pt>
                <c:pt idx="642">
                  <c:v>30.225000000000104</c:v>
                </c:pt>
                <c:pt idx="643">
                  <c:v>30.225100000000104</c:v>
                </c:pt>
                <c:pt idx="644">
                  <c:v>30.225200000000104</c:v>
                </c:pt>
                <c:pt idx="645">
                  <c:v>30.225300000000104</c:v>
                </c:pt>
                <c:pt idx="646">
                  <c:v>30.225400000000104</c:v>
                </c:pt>
                <c:pt idx="647">
                  <c:v>30.225500000000103</c:v>
                </c:pt>
                <c:pt idx="648">
                  <c:v>30.225600000000103</c:v>
                </c:pt>
                <c:pt idx="649">
                  <c:v>30.225700000000103</c:v>
                </c:pt>
                <c:pt idx="650">
                  <c:v>30.225800000000103</c:v>
                </c:pt>
                <c:pt idx="651">
                  <c:v>30.225900000000102</c:v>
                </c:pt>
                <c:pt idx="652">
                  <c:v>30.226000000000102</c:v>
                </c:pt>
                <c:pt idx="653">
                  <c:v>30.226100000000102</c:v>
                </c:pt>
                <c:pt idx="654">
                  <c:v>30.226200000000102</c:v>
                </c:pt>
                <c:pt idx="655">
                  <c:v>30.226300000000101</c:v>
                </c:pt>
                <c:pt idx="656">
                  <c:v>30.226400000000101</c:v>
                </c:pt>
                <c:pt idx="657">
                  <c:v>30.226500000000101</c:v>
                </c:pt>
                <c:pt idx="658">
                  <c:v>30.226600000000101</c:v>
                </c:pt>
                <c:pt idx="659">
                  <c:v>30.2267000000001</c:v>
                </c:pt>
                <c:pt idx="660">
                  <c:v>30.2268000000001</c:v>
                </c:pt>
                <c:pt idx="661">
                  <c:v>30.2269000000001</c:v>
                </c:pt>
                <c:pt idx="662">
                  <c:v>30.2270000000001</c:v>
                </c:pt>
                <c:pt idx="663">
                  <c:v>30.2271000000001</c:v>
                </c:pt>
                <c:pt idx="664">
                  <c:v>30.227200000000099</c:v>
                </c:pt>
                <c:pt idx="665">
                  <c:v>30.227300000000099</c:v>
                </c:pt>
                <c:pt idx="666">
                  <c:v>30.227400000000099</c:v>
                </c:pt>
                <c:pt idx="667">
                  <c:v>30.227500000000099</c:v>
                </c:pt>
                <c:pt idx="668">
                  <c:v>30.227600000000098</c:v>
                </c:pt>
                <c:pt idx="669">
                  <c:v>30.227700000000098</c:v>
                </c:pt>
                <c:pt idx="670">
                  <c:v>30.227800000000098</c:v>
                </c:pt>
                <c:pt idx="671">
                  <c:v>30.227900000000098</c:v>
                </c:pt>
                <c:pt idx="672">
                  <c:v>30.228000000000097</c:v>
                </c:pt>
                <c:pt idx="673">
                  <c:v>30.228100000000097</c:v>
                </c:pt>
                <c:pt idx="674">
                  <c:v>30.228200000000097</c:v>
                </c:pt>
                <c:pt idx="675">
                  <c:v>30.228300000000097</c:v>
                </c:pt>
                <c:pt idx="676">
                  <c:v>30.228400000000097</c:v>
                </c:pt>
                <c:pt idx="677">
                  <c:v>30.228500000000096</c:v>
                </c:pt>
                <c:pt idx="678">
                  <c:v>30.228600000000096</c:v>
                </c:pt>
                <c:pt idx="679">
                  <c:v>30.228700000000096</c:v>
                </c:pt>
                <c:pt idx="680">
                  <c:v>30.228800000000096</c:v>
                </c:pt>
                <c:pt idx="681">
                  <c:v>30.228900000000095</c:v>
                </c:pt>
                <c:pt idx="682">
                  <c:v>30.229000000000095</c:v>
                </c:pt>
                <c:pt idx="683">
                  <c:v>30.229100000000095</c:v>
                </c:pt>
                <c:pt idx="684">
                  <c:v>30.229200000000095</c:v>
                </c:pt>
                <c:pt idx="685">
                  <c:v>30.229300000000094</c:v>
                </c:pt>
                <c:pt idx="686">
                  <c:v>30.229400000000094</c:v>
                </c:pt>
                <c:pt idx="687">
                  <c:v>30.229500000000094</c:v>
                </c:pt>
                <c:pt idx="688">
                  <c:v>30.229600000000094</c:v>
                </c:pt>
                <c:pt idx="689">
                  <c:v>30.229700000000093</c:v>
                </c:pt>
                <c:pt idx="690">
                  <c:v>30.229800000000093</c:v>
                </c:pt>
                <c:pt idx="691">
                  <c:v>30.229900000000093</c:v>
                </c:pt>
                <c:pt idx="692">
                  <c:v>30.230000000000093</c:v>
                </c:pt>
                <c:pt idx="693">
                  <c:v>30.230100000000093</c:v>
                </c:pt>
                <c:pt idx="694">
                  <c:v>30.230200000000092</c:v>
                </c:pt>
                <c:pt idx="695">
                  <c:v>30.230300000000092</c:v>
                </c:pt>
                <c:pt idx="696">
                  <c:v>30.230400000000092</c:v>
                </c:pt>
                <c:pt idx="697">
                  <c:v>30.230500000000092</c:v>
                </c:pt>
                <c:pt idx="698">
                  <c:v>30.230600000000091</c:v>
                </c:pt>
                <c:pt idx="699">
                  <c:v>30.230700000000091</c:v>
                </c:pt>
                <c:pt idx="700">
                  <c:v>30.230800000000091</c:v>
                </c:pt>
                <c:pt idx="701">
                  <c:v>30.230900000000091</c:v>
                </c:pt>
                <c:pt idx="702">
                  <c:v>30.23100000000009</c:v>
                </c:pt>
                <c:pt idx="703">
                  <c:v>30.23110000000009</c:v>
                </c:pt>
                <c:pt idx="704">
                  <c:v>30.23120000000009</c:v>
                </c:pt>
                <c:pt idx="705">
                  <c:v>30.23130000000009</c:v>
                </c:pt>
                <c:pt idx="706">
                  <c:v>30.23140000000009</c:v>
                </c:pt>
                <c:pt idx="707">
                  <c:v>30.231500000000089</c:v>
                </c:pt>
                <c:pt idx="708">
                  <c:v>30.231600000000089</c:v>
                </c:pt>
                <c:pt idx="709">
                  <c:v>30.231700000000089</c:v>
                </c:pt>
                <c:pt idx="710">
                  <c:v>30.231800000000089</c:v>
                </c:pt>
                <c:pt idx="711">
                  <c:v>30.231900000000088</c:v>
                </c:pt>
                <c:pt idx="712">
                  <c:v>30.232000000000088</c:v>
                </c:pt>
                <c:pt idx="713">
                  <c:v>30.232100000000088</c:v>
                </c:pt>
                <c:pt idx="714">
                  <c:v>30.232200000000088</c:v>
                </c:pt>
                <c:pt idx="715">
                  <c:v>30.232300000000087</c:v>
                </c:pt>
                <c:pt idx="716">
                  <c:v>30.232400000000087</c:v>
                </c:pt>
                <c:pt idx="717">
                  <c:v>30.232500000000087</c:v>
                </c:pt>
                <c:pt idx="718">
                  <c:v>30.232600000000087</c:v>
                </c:pt>
                <c:pt idx="719">
                  <c:v>30.232700000000087</c:v>
                </c:pt>
                <c:pt idx="720">
                  <c:v>30.232800000000086</c:v>
                </c:pt>
                <c:pt idx="721">
                  <c:v>30.232900000000086</c:v>
                </c:pt>
                <c:pt idx="722">
                  <c:v>30.233000000000086</c:v>
                </c:pt>
                <c:pt idx="723">
                  <c:v>30.233100000000086</c:v>
                </c:pt>
                <c:pt idx="724">
                  <c:v>30.233200000000085</c:v>
                </c:pt>
                <c:pt idx="725">
                  <c:v>30.233300000000085</c:v>
                </c:pt>
                <c:pt idx="726">
                  <c:v>30.233400000000085</c:v>
                </c:pt>
                <c:pt idx="727">
                  <c:v>30.233500000000085</c:v>
                </c:pt>
                <c:pt idx="728">
                  <c:v>30.233600000000084</c:v>
                </c:pt>
                <c:pt idx="729">
                  <c:v>30.233700000000084</c:v>
                </c:pt>
                <c:pt idx="730">
                  <c:v>30.233800000000084</c:v>
                </c:pt>
                <c:pt idx="731">
                  <c:v>30.233900000000084</c:v>
                </c:pt>
                <c:pt idx="732">
                  <c:v>30.234000000000083</c:v>
                </c:pt>
                <c:pt idx="733">
                  <c:v>30.234100000000083</c:v>
                </c:pt>
                <c:pt idx="734">
                  <c:v>30.234200000000083</c:v>
                </c:pt>
                <c:pt idx="735">
                  <c:v>30.234300000000083</c:v>
                </c:pt>
                <c:pt idx="736">
                  <c:v>30.234400000000083</c:v>
                </c:pt>
                <c:pt idx="737">
                  <c:v>30.234500000000082</c:v>
                </c:pt>
                <c:pt idx="738">
                  <c:v>30.234600000000082</c:v>
                </c:pt>
                <c:pt idx="739">
                  <c:v>30.234700000000082</c:v>
                </c:pt>
                <c:pt idx="740">
                  <c:v>30.234800000000082</c:v>
                </c:pt>
                <c:pt idx="741">
                  <c:v>30.234900000000081</c:v>
                </c:pt>
                <c:pt idx="742">
                  <c:v>30.235000000000081</c:v>
                </c:pt>
                <c:pt idx="743">
                  <c:v>30.235100000000081</c:v>
                </c:pt>
                <c:pt idx="744">
                  <c:v>30.235200000000081</c:v>
                </c:pt>
                <c:pt idx="745">
                  <c:v>30.23530000000008</c:v>
                </c:pt>
                <c:pt idx="746">
                  <c:v>30.23540000000008</c:v>
                </c:pt>
                <c:pt idx="747">
                  <c:v>30.23550000000008</c:v>
                </c:pt>
                <c:pt idx="748">
                  <c:v>30.23560000000008</c:v>
                </c:pt>
                <c:pt idx="749">
                  <c:v>30.23570000000008</c:v>
                </c:pt>
                <c:pt idx="750">
                  <c:v>30.235800000000079</c:v>
                </c:pt>
                <c:pt idx="751">
                  <c:v>30.235900000000079</c:v>
                </c:pt>
                <c:pt idx="752">
                  <c:v>30.236000000000079</c:v>
                </c:pt>
                <c:pt idx="753">
                  <c:v>30.236100000000079</c:v>
                </c:pt>
                <c:pt idx="754">
                  <c:v>30.236200000000078</c:v>
                </c:pt>
                <c:pt idx="755">
                  <c:v>30.236300000000078</c:v>
                </c:pt>
                <c:pt idx="756">
                  <c:v>30.236400000000078</c:v>
                </c:pt>
                <c:pt idx="757">
                  <c:v>30.236500000000078</c:v>
                </c:pt>
                <c:pt idx="758">
                  <c:v>30.236600000000077</c:v>
                </c:pt>
                <c:pt idx="759">
                  <c:v>30.236700000000077</c:v>
                </c:pt>
                <c:pt idx="760">
                  <c:v>30.236800000000077</c:v>
                </c:pt>
                <c:pt idx="761">
                  <c:v>30.236900000000077</c:v>
                </c:pt>
                <c:pt idx="762">
                  <c:v>30.237000000000076</c:v>
                </c:pt>
                <c:pt idx="763">
                  <c:v>30.237100000000076</c:v>
                </c:pt>
                <c:pt idx="764">
                  <c:v>30.237200000000076</c:v>
                </c:pt>
                <c:pt idx="765">
                  <c:v>30.237300000000076</c:v>
                </c:pt>
                <c:pt idx="766">
                  <c:v>30.237400000000076</c:v>
                </c:pt>
                <c:pt idx="767">
                  <c:v>30.237500000000075</c:v>
                </c:pt>
                <c:pt idx="768">
                  <c:v>30.237600000000075</c:v>
                </c:pt>
                <c:pt idx="769">
                  <c:v>30.237700000000075</c:v>
                </c:pt>
                <c:pt idx="770">
                  <c:v>30.237800000000075</c:v>
                </c:pt>
                <c:pt idx="771">
                  <c:v>30.237900000000074</c:v>
                </c:pt>
                <c:pt idx="772">
                  <c:v>30.238000000000074</c:v>
                </c:pt>
                <c:pt idx="773">
                  <c:v>30.238100000000074</c:v>
                </c:pt>
                <c:pt idx="774">
                  <c:v>30.238200000000074</c:v>
                </c:pt>
                <c:pt idx="775">
                  <c:v>30.238300000000073</c:v>
                </c:pt>
                <c:pt idx="776">
                  <c:v>30.238400000000073</c:v>
                </c:pt>
                <c:pt idx="777">
                  <c:v>30.238500000000073</c:v>
                </c:pt>
                <c:pt idx="778">
                  <c:v>30.238600000000073</c:v>
                </c:pt>
                <c:pt idx="779">
                  <c:v>30.238700000000073</c:v>
                </c:pt>
                <c:pt idx="780">
                  <c:v>30.238800000000072</c:v>
                </c:pt>
                <c:pt idx="781">
                  <c:v>30.238900000000072</c:v>
                </c:pt>
                <c:pt idx="782">
                  <c:v>30.239000000000072</c:v>
                </c:pt>
                <c:pt idx="783">
                  <c:v>30.239100000000072</c:v>
                </c:pt>
                <c:pt idx="784">
                  <c:v>30.239200000000071</c:v>
                </c:pt>
                <c:pt idx="785">
                  <c:v>30.239300000000071</c:v>
                </c:pt>
                <c:pt idx="786">
                  <c:v>30.239400000000071</c:v>
                </c:pt>
                <c:pt idx="787">
                  <c:v>30.239500000000071</c:v>
                </c:pt>
                <c:pt idx="788">
                  <c:v>30.23960000000007</c:v>
                </c:pt>
                <c:pt idx="789">
                  <c:v>30.23970000000007</c:v>
                </c:pt>
                <c:pt idx="790">
                  <c:v>30.23980000000007</c:v>
                </c:pt>
                <c:pt idx="791">
                  <c:v>30.23990000000007</c:v>
                </c:pt>
                <c:pt idx="792">
                  <c:v>30.240000000000069</c:v>
                </c:pt>
                <c:pt idx="793">
                  <c:v>30.240100000000069</c:v>
                </c:pt>
                <c:pt idx="794">
                  <c:v>30.240200000000069</c:v>
                </c:pt>
                <c:pt idx="795">
                  <c:v>30.240300000000069</c:v>
                </c:pt>
                <c:pt idx="796">
                  <c:v>30.240400000000069</c:v>
                </c:pt>
                <c:pt idx="797">
                  <c:v>30.240500000000068</c:v>
                </c:pt>
                <c:pt idx="798">
                  <c:v>30.240600000000068</c:v>
                </c:pt>
                <c:pt idx="799">
                  <c:v>30.240700000000068</c:v>
                </c:pt>
                <c:pt idx="800">
                  <c:v>30.240800000000068</c:v>
                </c:pt>
                <c:pt idx="801">
                  <c:v>30.240900000000067</c:v>
                </c:pt>
                <c:pt idx="802">
                  <c:v>30.241000000000067</c:v>
                </c:pt>
                <c:pt idx="803">
                  <c:v>30.241100000000067</c:v>
                </c:pt>
                <c:pt idx="804">
                  <c:v>30.241200000000067</c:v>
                </c:pt>
                <c:pt idx="805">
                  <c:v>30.241300000000066</c:v>
                </c:pt>
                <c:pt idx="806">
                  <c:v>30.241400000000066</c:v>
                </c:pt>
                <c:pt idx="807">
                  <c:v>30.241500000000066</c:v>
                </c:pt>
                <c:pt idx="808">
                  <c:v>30.241600000000066</c:v>
                </c:pt>
                <c:pt idx="809">
                  <c:v>30.241700000000066</c:v>
                </c:pt>
                <c:pt idx="810">
                  <c:v>30.241800000000065</c:v>
                </c:pt>
                <c:pt idx="811">
                  <c:v>30.241900000000065</c:v>
                </c:pt>
                <c:pt idx="812">
                  <c:v>30.242000000000065</c:v>
                </c:pt>
                <c:pt idx="813">
                  <c:v>30.242100000000065</c:v>
                </c:pt>
                <c:pt idx="814">
                  <c:v>30.242200000000064</c:v>
                </c:pt>
                <c:pt idx="815">
                  <c:v>30.242300000000064</c:v>
                </c:pt>
                <c:pt idx="816">
                  <c:v>30.242400000000064</c:v>
                </c:pt>
                <c:pt idx="817">
                  <c:v>30.242500000000064</c:v>
                </c:pt>
                <c:pt idx="818">
                  <c:v>30.242600000000063</c:v>
                </c:pt>
                <c:pt idx="819">
                  <c:v>30.242700000000063</c:v>
                </c:pt>
                <c:pt idx="820">
                  <c:v>30.242800000000063</c:v>
                </c:pt>
                <c:pt idx="821">
                  <c:v>30.242900000000063</c:v>
                </c:pt>
                <c:pt idx="822">
                  <c:v>30.243000000000062</c:v>
                </c:pt>
                <c:pt idx="823">
                  <c:v>30.243100000000062</c:v>
                </c:pt>
                <c:pt idx="824">
                  <c:v>30.243200000000062</c:v>
                </c:pt>
                <c:pt idx="825">
                  <c:v>30.243300000000062</c:v>
                </c:pt>
                <c:pt idx="826">
                  <c:v>30.243400000000062</c:v>
                </c:pt>
                <c:pt idx="827">
                  <c:v>30.243500000000061</c:v>
                </c:pt>
                <c:pt idx="828">
                  <c:v>30.243600000000061</c:v>
                </c:pt>
                <c:pt idx="829">
                  <c:v>30.243700000000061</c:v>
                </c:pt>
                <c:pt idx="830">
                  <c:v>30.243800000000061</c:v>
                </c:pt>
                <c:pt idx="831">
                  <c:v>30.24390000000006</c:v>
                </c:pt>
                <c:pt idx="832">
                  <c:v>30.24400000000006</c:v>
                </c:pt>
                <c:pt idx="833">
                  <c:v>30.24410000000006</c:v>
                </c:pt>
                <c:pt idx="834">
                  <c:v>30.24420000000006</c:v>
                </c:pt>
                <c:pt idx="835">
                  <c:v>30.244300000000059</c:v>
                </c:pt>
                <c:pt idx="836">
                  <c:v>30.244400000000059</c:v>
                </c:pt>
                <c:pt idx="837">
                  <c:v>30.244500000000059</c:v>
                </c:pt>
                <c:pt idx="838">
                  <c:v>30.244600000000059</c:v>
                </c:pt>
                <c:pt idx="839">
                  <c:v>30.244700000000059</c:v>
                </c:pt>
                <c:pt idx="840">
                  <c:v>30.244800000000058</c:v>
                </c:pt>
                <c:pt idx="841">
                  <c:v>30.244900000000058</c:v>
                </c:pt>
                <c:pt idx="842">
                  <c:v>30.245000000000058</c:v>
                </c:pt>
                <c:pt idx="843">
                  <c:v>30.245100000000058</c:v>
                </c:pt>
                <c:pt idx="844">
                  <c:v>30.245200000000057</c:v>
                </c:pt>
                <c:pt idx="845">
                  <c:v>30.245300000000057</c:v>
                </c:pt>
                <c:pt idx="846">
                  <c:v>30.245400000000057</c:v>
                </c:pt>
                <c:pt idx="847">
                  <c:v>30.245500000000057</c:v>
                </c:pt>
                <c:pt idx="848">
                  <c:v>30.245600000000056</c:v>
                </c:pt>
                <c:pt idx="849">
                  <c:v>30.245700000000056</c:v>
                </c:pt>
                <c:pt idx="850">
                  <c:v>30.245800000000056</c:v>
                </c:pt>
                <c:pt idx="851">
                  <c:v>30.245900000000056</c:v>
                </c:pt>
                <c:pt idx="852">
                  <c:v>30.246000000000056</c:v>
                </c:pt>
                <c:pt idx="853">
                  <c:v>30.246100000000055</c:v>
                </c:pt>
                <c:pt idx="854">
                  <c:v>30.246200000000055</c:v>
                </c:pt>
                <c:pt idx="855">
                  <c:v>30.246300000000055</c:v>
                </c:pt>
                <c:pt idx="856">
                  <c:v>30.246400000000055</c:v>
                </c:pt>
                <c:pt idx="857">
                  <c:v>30.246500000000054</c:v>
                </c:pt>
                <c:pt idx="858">
                  <c:v>30.246600000000054</c:v>
                </c:pt>
                <c:pt idx="859">
                  <c:v>30.246700000000054</c:v>
                </c:pt>
                <c:pt idx="860">
                  <c:v>30.246800000000054</c:v>
                </c:pt>
                <c:pt idx="861">
                  <c:v>30.246900000000053</c:v>
                </c:pt>
                <c:pt idx="862">
                  <c:v>30.247000000000053</c:v>
                </c:pt>
                <c:pt idx="863">
                  <c:v>30.247100000000053</c:v>
                </c:pt>
                <c:pt idx="864">
                  <c:v>30.247200000000053</c:v>
                </c:pt>
                <c:pt idx="865">
                  <c:v>30.247300000000052</c:v>
                </c:pt>
                <c:pt idx="866">
                  <c:v>30.247400000000052</c:v>
                </c:pt>
                <c:pt idx="867">
                  <c:v>30.247500000000052</c:v>
                </c:pt>
                <c:pt idx="868">
                  <c:v>30.247600000000052</c:v>
                </c:pt>
                <c:pt idx="869">
                  <c:v>30.247700000000052</c:v>
                </c:pt>
                <c:pt idx="870">
                  <c:v>30.247800000000051</c:v>
                </c:pt>
                <c:pt idx="871">
                  <c:v>30.247900000000051</c:v>
                </c:pt>
                <c:pt idx="872">
                  <c:v>30.248000000000051</c:v>
                </c:pt>
                <c:pt idx="873">
                  <c:v>30.248100000000051</c:v>
                </c:pt>
                <c:pt idx="874">
                  <c:v>30.24820000000005</c:v>
                </c:pt>
                <c:pt idx="875">
                  <c:v>30.24830000000005</c:v>
                </c:pt>
                <c:pt idx="876">
                  <c:v>30.24840000000005</c:v>
                </c:pt>
                <c:pt idx="877">
                  <c:v>30.24850000000005</c:v>
                </c:pt>
                <c:pt idx="878">
                  <c:v>30.248600000000049</c:v>
                </c:pt>
                <c:pt idx="879">
                  <c:v>30.248700000000049</c:v>
                </c:pt>
                <c:pt idx="880">
                  <c:v>30.248800000000049</c:v>
                </c:pt>
                <c:pt idx="881">
                  <c:v>30.248900000000049</c:v>
                </c:pt>
                <c:pt idx="882">
                  <c:v>30.249000000000049</c:v>
                </c:pt>
                <c:pt idx="883">
                  <c:v>30.249100000000048</c:v>
                </c:pt>
                <c:pt idx="884">
                  <c:v>30.249200000000048</c:v>
                </c:pt>
                <c:pt idx="885">
                  <c:v>30.249300000000048</c:v>
                </c:pt>
                <c:pt idx="886">
                  <c:v>30.249400000000048</c:v>
                </c:pt>
                <c:pt idx="887">
                  <c:v>30.249500000000047</c:v>
                </c:pt>
                <c:pt idx="888">
                  <c:v>30.249600000000047</c:v>
                </c:pt>
                <c:pt idx="889">
                  <c:v>30.249700000000047</c:v>
                </c:pt>
                <c:pt idx="890">
                  <c:v>30.249800000000047</c:v>
                </c:pt>
                <c:pt idx="891">
                  <c:v>30.249900000000046</c:v>
                </c:pt>
                <c:pt idx="892">
                  <c:v>30.250000000000046</c:v>
                </c:pt>
                <c:pt idx="893">
                  <c:v>30.250100000000046</c:v>
                </c:pt>
                <c:pt idx="894">
                  <c:v>30.250200000000046</c:v>
                </c:pt>
                <c:pt idx="895">
                  <c:v>30.250300000000045</c:v>
                </c:pt>
                <c:pt idx="896">
                  <c:v>30.250400000000045</c:v>
                </c:pt>
                <c:pt idx="897">
                  <c:v>30.250500000000045</c:v>
                </c:pt>
                <c:pt idx="898">
                  <c:v>30.250600000000045</c:v>
                </c:pt>
                <c:pt idx="899">
                  <c:v>30.250700000000045</c:v>
                </c:pt>
                <c:pt idx="900">
                  <c:v>30.250800000000044</c:v>
                </c:pt>
                <c:pt idx="901">
                  <c:v>30.250900000000044</c:v>
                </c:pt>
                <c:pt idx="902">
                  <c:v>30.251000000000044</c:v>
                </c:pt>
                <c:pt idx="903">
                  <c:v>30.251100000000044</c:v>
                </c:pt>
                <c:pt idx="904">
                  <c:v>30.251200000000043</c:v>
                </c:pt>
                <c:pt idx="905">
                  <c:v>30.251300000000043</c:v>
                </c:pt>
                <c:pt idx="906">
                  <c:v>30.251400000000043</c:v>
                </c:pt>
                <c:pt idx="907">
                  <c:v>30.251500000000043</c:v>
                </c:pt>
                <c:pt idx="908">
                  <c:v>30.251600000000042</c:v>
                </c:pt>
                <c:pt idx="909">
                  <c:v>30.251700000000042</c:v>
                </c:pt>
                <c:pt idx="910">
                  <c:v>30.251800000000042</c:v>
                </c:pt>
                <c:pt idx="911">
                  <c:v>30.251900000000042</c:v>
                </c:pt>
                <c:pt idx="912">
                  <c:v>30.252000000000042</c:v>
                </c:pt>
                <c:pt idx="913">
                  <c:v>30.252100000000041</c:v>
                </c:pt>
                <c:pt idx="914">
                  <c:v>30.252200000000041</c:v>
                </c:pt>
                <c:pt idx="915">
                  <c:v>30.252300000000041</c:v>
                </c:pt>
                <c:pt idx="916">
                  <c:v>30.252400000000041</c:v>
                </c:pt>
                <c:pt idx="917">
                  <c:v>30.25250000000004</c:v>
                </c:pt>
                <c:pt idx="918">
                  <c:v>30.25260000000004</c:v>
                </c:pt>
                <c:pt idx="919">
                  <c:v>30.25270000000004</c:v>
                </c:pt>
                <c:pt idx="920">
                  <c:v>30.25280000000004</c:v>
                </c:pt>
                <c:pt idx="921">
                  <c:v>30.252900000000039</c:v>
                </c:pt>
                <c:pt idx="922">
                  <c:v>30.253000000000039</c:v>
                </c:pt>
                <c:pt idx="923">
                  <c:v>30.253100000000039</c:v>
                </c:pt>
                <c:pt idx="924">
                  <c:v>30.253200000000039</c:v>
                </c:pt>
                <c:pt idx="925">
                  <c:v>30.253300000000038</c:v>
                </c:pt>
                <c:pt idx="926">
                  <c:v>30.253400000000038</c:v>
                </c:pt>
                <c:pt idx="927">
                  <c:v>30.253500000000038</c:v>
                </c:pt>
                <c:pt idx="928">
                  <c:v>30.253600000000038</c:v>
                </c:pt>
                <c:pt idx="929">
                  <c:v>30.253700000000038</c:v>
                </c:pt>
                <c:pt idx="930">
                  <c:v>30.253800000000037</c:v>
                </c:pt>
                <c:pt idx="931">
                  <c:v>30.253900000000037</c:v>
                </c:pt>
                <c:pt idx="932">
                  <c:v>30.254000000000037</c:v>
                </c:pt>
                <c:pt idx="933">
                  <c:v>30.254100000000037</c:v>
                </c:pt>
                <c:pt idx="934">
                  <c:v>30.254200000000036</c:v>
                </c:pt>
                <c:pt idx="935">
                  <c:v>30.254300000000036</c:v>
                </c:pt>
                <c:pt idx="936">
                  <c:v>30.254400000000036</c:v>
                </c:pt>
                <c:pt idx="937">
                  <c:v>30.254500000000036</c:v>
                </c:pt>
                <c:pt idx="938">
                  <c:v>30.254600000000035</c:v>
                </c:pt>
                <c:pt idx="939">
                  <c:v>30.254700000000035</c:v>
                </c:pt>
                <c:pt idx="940">
                  <c:v>30.254800000000035</c:v>
                </c:pt>
                <c:pt idx="941">
                  <c:v>30.254900000000035</c:v>
                </c:pt>
                <c:pt idx="942">
                  <c:v>30.255000000000035</c:v>
                </c:pt>
                <c:pt idx="943">
                  <c:v>30.255100000000034</c:v>
                </c:pt>
                <c:pt idx="944">
                  <c:v>30.255200000000034</c:v>
                </c:pt>
                <c:pt idx="945">
                  <c:v>30.255300000000034</c:v>
                </c:pt>
                <c:pt idx="946">
                  <c:v>30.255400000000034</c:v>
                </c:pt>
                <c:pt idx="947">
                  <c:v>30.255500000000033</c:v>
                </c:pt>
                <c:pt idx="948">
                  <c:v>30.255600000000033</c:v>
                </c:pt>
                <c:pt idx="949">
                  <c:v>30.255700000000033</c:v>
                </c:pt>
                <c:pt idx="950">
                  <c:v>30.255800000000033</c:v>
                </c:pt>
                <c:pt idx="951">
                  <c:v>30.255900000000032</c:v>
                </c:pt>
                <c:pt idx="952">
                  <c:v>30.256000000000032</c:v>
                </c:pt>
                <c:pt idx="953">
                  <c:v>30.256100000000032</c:v>
                </c:pt>
                <c:pt idx="954">
                  <c:v>30.256200000000032</c:v>
                </c:pt>
                <c:pt idx="955">
                  <c:v>30.256300000000032</c:v>
                </c:pt>
                <c:pt idx="956">
                  <c:v>30.256400000000031</c:v>
                </c:pt>
                <c:pt idx="957">
                  <c:v>30.256500000000031</c:v>
                </c:pt>
                <c:pt idx="958">
                  <c:v>30.256600000000031</c:v>
                </c:pt>
                <c:pt idx="959">
                  <c:v>30.256700000000031</c:v>
                </c:pt>
                <c:pt idx="960">
                  <c:v>30.25680000000003</c:v>
                </c:pt>
                <c:pt idx="961">
                  <c:v>30.25690000000003</c:v>
                </c:pt>
                <c:pt idx="962">
                  <c:v>30.25700000000003</c:v>
                </c:pt>
                <c:pt idx="963">
                  <c:v>30.25710000000003</c:v>
                </c:pt>
                <c:pt idx="964">
                  <c:v>30.257200000000029</c:v>
                </c:pt>
                <c:pt idx="965">
                  <c:v>30.257300000000029</c:v>
                </c:pt>
                <c:pt idx="966">
                  <c:v>30.257400000000029</c:v>
                </c:pt>
                <c:pt idx="967">
                  <c:v>30.257500000000029</c:v>
                </c:pt>
                <c:pt idx="968">
                  <c:v>30.257600000000028</c:v>
                </c:pt>
                <c:pt idx="969">
                  <c:v>30.257700000000028</c:v>
                </c:pt>
                <c:pt idx="970">
                  <c:v>30.257800000000028</c:v>
                </c:pt>
                <c:pt idx="971">
                  <c:v>30.257900000000028</c:v>
                </c:pt>
                <c:pt idx="972">
                  <c:v>30.258000000000028</c:v>
                </c:pt>
                <c:pt idx="973">
                  <c:v>30.258100000000027</c:v>
                </c:pt>
                <c:pt idx="974">
                  <c:v>30.258200000000027</c:v>
                </c:pt>
                <c:pt idx="975">
                  <c:v>30.258300000000027</c:v>
                </c:pt>
                <c:pt idx="976">
                  <c:v>30.258400000000027</c:v>
                </c:pt>
                <c:pt idx="977">
                  <c:v>30.258500000000026</c:v>
                </c:pt>
                <c:pt idx="978">
                  <c:v>30.258600000000026</c:v>
                </c:pt>
                <c:pt idx="979">
                  <c:v>30.258700000000026</c:v>
                </c:pt>
                <c:pt idx="980">
                  <c:v>30.258800000000026</c:v>
                </c:pt>
                <c:pt idx="981">
                  <c:v>30.258900000000025</c:v>
                </c:pt>
                <c:pt idx="982">
                  <c:v>30.259000000000025</c:v>
                </c:pt>
                <c:pt idx="983">
                  <c:v>30.259100000000025</c:v>
                </c:pt>
                <c:pt idx="984">
                  <c:v>30.259200000000025</c:v>
                </c:pt>
                <c:pt idx="985">
                  <c:v>30.259300000000025</c:v>
                </c:pt>
                <c:pt idx="986">
                  <c:v>30.259400000000024</c:v>
                </c:pt>
                <c:pt idx="987">
                  <c:v>30.259500000000024</c:v>
                </c:pt>
                <c:pt idx="988">
                  <c:v>30.259600000000024</c:v>
                </c:pt>
                <c:pt idx="989">
                  <c:v>30.259700000000024</c:v>
                </c:pt>
                <c:pt idx="990">
                  <c:v>30.259800000000023</c:v>
                </c:pt>
                <c:pt idx="991">
                  <c:v>30.259900000000023</c:v>
                </c:pt>
                <c:pt idx="992">
                  <c:v>30.260000000000023</c:v>
                </c:pt>
                <c:pt idx="993">
                  <c:v>30.260100000000023</c:v>
                </c:pt>
                <c:pt idx="994">
                  <c:v>30.260200000000022</c:v>
                </c:pt>
                <c:pt idx="995">
                  <c:v>30.260300000000022</c:v>
                </c:pt>
                <c:pt idx="996">
                  <c:v>30.260400000000022</c:v>
                </c:pt>
                <c:pt idx="997">
                  <c:v>30.260500000000022</c:v>
                </c:pt>
                <c:pt idx="998">
                  <c:v>30.260600000000021</c:v>
                </c:pt>
                <c:pt idx="999">
                  <c:v>30.260700000000021</c:v>
                </c:pt>
                <c:pt idx="1000">
                  <c:v>30.260800000000021</c:v>
                </c:pt>
              </c:numCache>
            </c:numRef>
          </c:xVal>
          <c:yVal>
            <c:numRef>
              <c:f>Calculs!$T$4:$T$1004</c:f>
              <c:numCache>
                <c:formatCode>0.00</c:formatCode>
                <c:ptCount val="1001"/>
                <c:pt idx="0">
                  <c:v>49.845591000000006</c:v>
                </c:pt>
                <c:pt idx="1">
                  <c:v>49.845586095000009</c:v>
                </c:pt>
                <c:pt idx="2">
                  <c:v>49.84557138000001</c:v>
                </c:pt>
                <c:pt idx="3">
                  <c:v>49.845546855000009</c:v>
                </c:pt>
                <c:pt idx="4">
                  <c:v>49.845512520000014</c:v>
                </c:pt>
                <c:pt idx="5">
                  <c:v>49.84546837500001</c:v>
                </c:pt>
                <c:pt idx="6">
                  <c:v>49.845414420000004</c:v>
                </c:pt>
                <c:pt idx="7">
                  <c:v>49.845350655000011</c:v>
                </c:pt>
                <c:pt idx="8">
                  <c:v>49.84527708000001</c:v>
                </c:pt>
                <c:pt idx="9">
                  <c:v>49.845193695000013</c:v>
                </c:pt>
                <c:pt idx="10">
                  <c:v>49.845100500000015</c:v>
                </c:pt>
                <c:pt idx="11">
                  <c:v>49.845007305000017</c:v>
                </c:pt>
                <c:pt idx="12">
                  <c:v>49.844923920000014</c:v>
                </c:pt>
                <c:pt idx="13">
                  <c:v>49.844850345000019</c:v>
                </c:pt>
                <c:pt idx="14">
                  <c:v>49.844786580000026</c:v>
                </c:pt>
                <c:pt idx="15">
                  <c:v>49.84473262500002</c:v>
                </c:pt>
                <c:pt idx="16">
                  <c:v>49.844688480000016</c:v>
                </c:pt>
                <c:pt idx="17">
                  <c:v>49.844654145000014</c:v>
                </c:pt>
                <c:pt idx="18">
                  <c:v>49.844629620000021</c:v>
                </c:pt>
                <c:pt idx="19">
                  <c:v>49.844614905000022</c:v>
                </c:pt>
                <c:pt idx="20">
                  <c:v>49.844610000000024</c:v>
                </c:pt>
                <c:pt idx="21">
                  <c:v>49.844610000000024</c:v>
                </c:pt>
                <c:pt idx="22">
                  <c:v>49.844610000000024</c:v>
                </c:pt>
                <c:pt idx="23">
                  <c:v>49.844610000000024</c:v>
                </c:pt>
                <c:pt idx="24">
                  <c:v>49.844610000000024</c:v>
                </c:pt>
                <c:pt idx="25">
                  <c:v>49.844610000000024</c:v>
                </c:pt>
                <c:pt idx="26">
                  <c:v>49.844610000000024</c:v>
                </c:pt>
                <c:pt idx="27">
                  <c:v>49.844610000000024</c:v>
                </c:pt>
                <c:pt idx="28">
                  <c:v>49.844610000000024</c:v>
                </c:pt>
                <c:pt idx="29">
                  <c:v>49.844610000000024</c:v>
                </c:pt>
                <c:pt idx="30">
                  <c:v>49.844610000000024</c:v>
                </c:pt>
                <c:pt idx="31">
                  <c:v>49.844610000000024</c:v>
                </c:pt>
                <c:pt idx="32">
                  <c:v>49.844610000000024</c:v>
                </c:pt>
                <c:pt idx="33">
                  <c:v>49.844610000000024</c:v>
                </c:pt>
                <c:pt idx="34">
                  <c:v>49.844610000000024</c:v>
                </c:pt>
                <c:pt idx="35">
                  <c:v>49.844610000000024</c:v>
                </c:pt>
                <c:pt idx="36">
                  <c:v>49.844610000000024</c:v>
                </c:pt>
                <c:pt idx="37">
                  <c:v>49.844610000000024</c:v>
                </c:pt>
                <c:pt idx="38">
                  <c:v>49.844610000000024</c:v>
                </c:pt>
                <c:pt idx="39">
                  <c:v>49.844610000000024</c:v>
                </c:pt>
                <c:pt idx="40">
                  <c:v>49.844610000000024</c:v>
                </c:pt>
                <c:pt idx="41">
                  <c:v>49.844610000000024</c:v>
                </c:pt>
                <c:pt idx="42">
                  <c:v>49.844610000000024</c:v>
                </c:pt>
                <c:pt idx="43">
                  <c:v>49.844610000000024</c:v>
                </c:pt>
                <c:pt idx="44">
                  <c:v>49.844610000000024</c:v>
                </c:pt>
                <c:pt idx="45">
                  <c:v>49.844610000000024</c:v>
                </c:pt>
                <c:pt idx="46">
                  <c:v>49.844610000000024</c:v>
                </c:pt>
                <c:pt idx="47">
                  <c:v>49.844610000000024</c:v>
                </c:pt>
                <c:pt idx="48">
                  <c:v>49.844610000000024</c:v>
                </c:pt>
                <c:pt idx="49">
                  <c:v>49.844610000000024</c:v>
                </c:pt>
                <c:pt idx="50">
                  <c:v>49.844610000000024</c:v>
                </c:pt>
                <c:pt idx="51">
                  <c:v>49.844610000000024</c:v>
                </c:pt>
                <c:pt idx="52">
                  <c:v>49.844610000000024</c:v>
                </c:pt>
                <c:pt idx="53">
                  <c:v>49.844610000000024</c:v>
                </c:pt>
                <c:pt idx="54">
                  <c:v>49.844610000000024</c:v>
                </c:pt>
                <c:pt idx="55">
                  <c:v>49.844610000000024</c:v>
                </c:pt>
                <c:pt idx="56">
                  <c:v>49.844610000000024</c:v>
                </c:pt>
                <c:pt idx="57">
                  <c:v>49.844610000000024</c:v>
                </c:pt>
                <c:pt idx="58">
                  <c:v>49.844610000000024</c:v>
                </c:pt>
                <c:pt idx="59">
                  <c:v>49.844610000000024</c:v>
                </c:pt>
                <c:pt idx="60">
                  <c:v>49.844610000000024</c:v>
                </c:pt>
                <c:pt idx="61">
                  <c:v>49.844610000000024</c:v>
                </c:pt>
                <c:pt idx="62">
                  <c:v>49.844610000000024</c:v>
                </c:pt>
                <c:pt idx="63">
                  <c:v>49.844610000000024</c:v>
                </c:pt>
                <c:pt idx="64">
                  <c:v>49.844610000000024</c:v>
                </c:pt>
                <c:pt idx="65">
                  <c:v>49.844610000000024</c:v>
                </c:pt>
                <c:pt idx="66">
                  <c:v>49.844610000000024</c:v>
                </c:pt>
                <c:pt idx="67">
                  <c:v>49.844610000000024</c:v>
                </c:pt>
                <c:pt idx="68">
                  <c:v>49.844610000000024</c:v>
                </c:pt>
                <c:pt idx="69">
                  <c:v>49.844610000000024</c:v>
                </c:pt>
                <c:pt idx="70">
                  <c:v>49.844610000000024</c:v>
                </c:pt>
                <c:pt idx="71">
                  <c:v>49.844610000000024</c:v>
                </c:pt>
                <c:pt idx="72">
                  <c:v>49.844610000000024</c:v>
                </c:pt>
                <c:pt idx="73">
                  <c:v>49.844610000000024</c:v>
                </c:pt>
                <c:pt idx="74">
                  <c:v>49.844610000000024</c:v>
                </c:pt>
                <c:pt idx="75">
                  <c:v>49.844610000000024</c:v>
                </c:pt>
                <c:pt idx="76">
                  <c:v>49.844610000000024</c:v>
                </c:pt>
                <c:pt idx="77">
                  <c:v>49.844610000000024</c:v>
                </c:pt>
                <c:pt idx="78">
                  <c:v>49.844610000000024</c:v>
                </c:pt>
                <c:pt idx="79">
                  <c:v>49.844610000000024</c:v>
                </c:pt>
                <c:pt idx="80">
                  <c:v>49.844610000000024</c:v>
                </c:pt>
                <c:pt idx="81">
                  <c:v>49.844610000000024</c:v>
                </c:pt>
                <c:pt idx="82">
                  <c:v>49.844610000000024</c:v>
                </c:pt>
                <c:pt idx="83">
                  <c:v>49.844610000000024</c:v>
                </c:pt>
                <c:pt idx="84">
                  <c:v>49.844610000000024</c:v>
                </c:pt>
                <c:pt idx="85">
                  <c:v>49.844610000000024</c:v>
                </c:pt>
                <c:pt idx="86">
                  <c:v>49.844610000000024</c:v>
                </c:pt>
                <c:pt idx="87">
                  <c:v>49.844610000000024</c:v>
                </c:pt>
                <c:pt idx="88">
                  <c:v>49.844610000000024</c:v>
                </c:pt>
                <c:pt idx="89">
                  <c:v>49.844610000000024</c:v>
                </c:pt>
                <c:pt idx="90">
                  <c:v>49.844610000000024</c:v>
                </c:pt>
                <c:pt idx="91">
                  <c:v>49.844610000000024</c:v>
                </c:pt>
                <c:pt idx="92">
                  <c:v>49.844610000000024</c:v>
                </c:pt>
                <c:pt idx="93">
                  <c:v>49.844610000000024</c:v>
                </c:pt>
                <c:pt idx="94">
                  <c:v>49.844610000000024</c:v>
                </c:pt>
                <c:pt idx="95">
                  <c:v>49.844610000000024</c:v>
                </c:pt>
                <c:pt idx="96">
                  <c:v>49.844610000000024</c:v>
                </c:pt>
                <c:pt idx="97">
                  <c:v>49.844610000000024</c:v>
                </c:pt>
                <c:pt idx="98">
                  <c:v>49.844610000000024</c:v>
                </c:pt>
                <c:pt idx="99">
                  <c:v>49.844610000000024</c:v>
                </c:pt>
                <c:pt idx="100">
                  <c:v>49.844610000000024</c:v>
                </c:pt>
                <c:pt idx="101">
                  <c:v>49.844610000000024</c:v>
                </c:pt>
                <c:pt idx="102">
                  <c:v>49.844610000000024</c:v>
                </c:pt>
                <c:pt idx="103">
                  <c:v>49.844610000000024</c:v>
                </c:pt>
                <c:pt idx="104">
                  <c:v>49.844610000000024</c:v>
                </c:pt>
                <c:pt idx="105">
                  <c:v>49.844610000000024</c:v>
                </c:pt>
                <c:pt idx="106">
                  <c:v>49.844610000000024</c:v>
                </c:pt>
                <c:pt idx="107">
                  <c:v>49.844610000000024</c:v>
                </c:pt>
                <c:pt idx="108">
                  <c:v>49.844610000000024</c:v>
                </c:pt>
                <c:pt idx="109">
                  <c:v>49.844610000000024</c:v>
                </c:pt>
                <c:pt idx="110">
                  <c:v>49.844610000000024</c:v>
                </c:pt>
                <c:pt idx="111">
                  <c:v>49.844610000000024</c:v>
                </c:pt>
                <c:pt idx="112">
                  <c:v>49.844610000000024</c:v>
                </c:pt>
                <c:pt idx="113">
                  <c:v>49.844610000000024</c:v>
                </c:pt>
                <c:pt idx="114">
                  <c:v>49.844610000000024</c:v>
                </c:pt>
                <c:pt idx="115">
                  <c:v>49.844610000000024</c:v>
                </c:pt>
                <c:pt idx="116">
                  <c:v>49.844610000000024</c:v>
                </c:pt>
                <c:pt idx="117">
                  <c:v>49.844610000000024</c:v>
                </c:pt>
                <c:pt idx="118">
                  <c:v>49.844610000000024</c:v>
                </c:pt>
                <c:pt idx="119">
                  <c:v>49.844610000000024</c:v>
                </c:pt>
                <c:pt idx="120">
                  <c:v>49.844610000000024</c:v>
                </c:pt>
                <c:pt idx="121">
                  <c:v>49.844610000000024</c:v>
                </c:pt>
                <c:pt idx="122">
                  <c:v>49.844610000000024</c:v>
                </c:pt>
                <c:pt idx="123">
                  <c:v>49.844610000000024</c:v>
                </c:pt>
                <c:pt idx="124">
                  <c:v>49.844610000000024</c:v>
                </c:pt>
                <c:pt idx="125">
                  <c:v>49.844610000000024</c:v>
                </c:pt>
                <c:pt idx="126">
                  <c:v>49.844610000000024</c:v>
                </c:pt>
                <c:pt idx="127">
                  <c:v>49.844610000000024</c:v>
                </c:pt>
                <c:pt idx="128">
                  <c:v>49.844610000000024</c:v>
                </c:pt>
                <c:pt idx="129">
                  <c:v>49.844610000000024</c:v>
                </c:pt>
                <c:pt idx="130">
                  <c:v>49.844610000000024</c:v>
                </c:pt>
                <c:pt idx="131">
                  <c:v>49.844610000000024</c:v>
                </c:pt>
                <c:pt idx="132">
                  <c:v>49.844610000000024</c:v>
                </c:pt>
                <c:pt idx="133">
                  <c:v>49.844610000000024</c:v>
                </c:pt>
                <c:pt idx="134">
                  <c:v>49.844610000000024</c:v>
                </c:pt>
                <c:pt idx="135">
                  <c:v>49.844610000000024</c:v>
                </c:pt>
                <c:pt idx="136">
                  <c:v>49.844610000000024</c:v>
                </c:pt>
                <c:pt idx="137">
                  <c:v>49.844610000000024</c:v>
                </c:pt>
                <c:pt idx="138">
                  <c:v>49.844610000000024</c:v>
                </c:pt>
                <c:pt idx="139">
                  <c:v>49.844610000000024</c:v>
                </c:pt>
                <c:pt idx="140">
                  <c:v>49.844610000000024</c:v>
                </c:pt>
                <c:pt idx="141">
                  <c:v>49.844610000000024</c:v>
                </c:pt>
                <c:pt idx="142">
                  <c:v>49.844610000000024</c:v>
                </c:pt>
                <c:pt idx="143">
                  <c:v>49.844610000000024</c:v>
                </c:pt>
                <c:pt idx="144">
                  <c:v>49.844610000000024</c:v>
                </c:pt>
                <c:pt idx="145">
                  <c:v>49.844610000000024</c:v>
                </c:pt>
                <c:pt idx="146">
                  <c:v>49.844610000000024</c:v>
                </c:pt>
                <c:pt idx="147">
                  <c:v>49.844610000000024</c:v>
                </c:pt>
                <c:pt idx="148">
                  <c:v>49.844610000000024</c:v>
                </c:pt>
                <c:pt idx="149">
                  <c:v>49.844610000000024</c:v>
                </c:pt>
                <c:pt idx="150">
                  <c:v>49.844610000000024</c:v>
                </c:pt>
                <c:pt idx="151">
                  <c:v>49.844610000000024</c:v>
                </c:pt>
                <c:pt idx="152">
                  <c:v>49.844610000000024</c:v>
                </c:pt>
                <c:pt idx="153">
                  <c:v>49.844610000000024</c:v>
                </c:pt>
                <c:pt idx="154">
                  <c:v>49.844610000000024</c:v>
                </c:pt>
                <c:pt idx="155">
                  <c:v>49.844610000000024</c:v>
                </c:pt>
                <c:pt idx="156">
                  <c:v>49.844610000000024</c:v>
                </c:pt>
                <c:pt idx="157">
                  <c:v>49.844610000000024</c:v>
                </c:pt>
                <c:pt idx="158">
                  <c:v>49.844610000000024</c:v>
                </c:pt>
                <c:pt idx="159">
                  <c:v>49.844610000000024</c:v>
                </c:pt>
                <c:pt idx="160">
                  <c:v>49.844610000000024</c:v>
                </c:pt>
                <c:pt idx="161">
                  <c:v>49.844610000000024</c:v>
                </c:pt>
                <c:pt idx="162">
                  <c:v>49.844610000000024</c:v>
                </c:pt>
                <c:pt idx="163">
                  <c:v>49.844610000000024</c:v>
                </c:pt>
                <c:pt idx="164">
                  <c:v>49.844610000000024</c:v>
                </c:pt>
                <c:pt idx="165">
                  <c:v>49.844610000000024</c:v>
                </c:pt>
                <c:pt idx="166">
                  <c:v>49.844610000000024</c:v>
                </c:pt>
                <c:pt idx="167">
                  <c:v>49.844610000000024</c:v>
                </c:pt>
                <c:pt idx="168">
                  <c:v>49.844610000000024</c:v>
                </c:pt>
                <c:pt idx="169">
                  <c:v>49.844610000000024</c:v>
                </c:pt>
                <c:pt idx="170">
                  <c:v>49.844610000000024</c:v>
                </c:pt>
                <c:pt idx="171">
                  <c:v>49.844610000000024</c:v>
                </c:pt>
                <c:pt idx="172">
                  <c:v>49.844610000000024</c:v>
                </c:pt>
                <c:pt idx="173">
                  <c:v>49.844610000000024</c:v>
                </c:pt>
                <c:pt idx="174">
                  <c:v>49.844610000000024</c:v>
                </c:pt>
                <c:pt idx="175">
                  <c:v>49.844610000000024</c:v>
                </c:pt>
                <c:pt idx="176">
                  <c:v>49.844610000000024</c:v>
                </c:pt>
                <c:pt idx="177">
                  <c:v>49.844610000000024</c:v>
                </c:pt>
                <c:pt idx="178">
                  <c:v>49.844610000000024</c:v>
                </c:pt>
                <c:pt idx="179">
                  <c:v>49.844610000000024</c:v>
                </c:pt>
                <c:pt idx="180">
                  <c:v>49.844610000000024</c:v>
                </c:pt>
                <c:pt idx="181">
                  <c:v>49.844610000000024</c:v>
                </c:pt>
                <c:pt idx="182">
                  <c:v>49.844610000000024</c:v>
                </c:pt>
                <c:pt idx="183">
                  <c:v>49.844610000000024</c:v>
                </c:pt>
                <c:pt idx="184">
                  <c:v>49.844610000000024</c:v>
                </c:pt>
                <c:pt idx="185">
                  <c:v>49.844610000000024</c:v>
                </c:pt>
                <c:pt idx="186">
                  <c:v>49.844610000000024</c:v>
                </c:pt>
                <c:pt idx="187">
                  <c:v>49.844610000000024</c:v>
                </c:pt>
                <c:pt idx="188">
                  <c:v>49.844610000000024</c:v>
                </c:pt>
                <c:pt idx="189">
                  <c:v>49.844610000000024</c:v>
                </c:pt>
                <c:pt idx="190">
                  <c:v>49.844610000000024</c:v>
                </c:pt>
                <c:pt idx="191">
                  <c:v>49.844610000000024</c:v>
                </c:pt>
                <c:pt idx="192">
                  <c:v>49.844610000000024</c:v>
                </c:pt>
                <c:pt idx="193">
                  <c:v>49.844610000000024</c:v>
                </c:pt>
                <c:pt idx="194">
                  <c:v>49.844610000000024</c:v>
                </c:pt>
                <c:pt idx="195">
                  <c:v>49.844610000000024</c:v>
                </c:pt>
                <c:pt idx="196">
                  <c:v>49.844610000000024</c:v>
                </c:pt>
                <c:pt idx="197">
                  <c:v>49.844610000000024</c:v>
                </c:pt>
                <c:pt idx="198">
                  <c:v>49.844610000000024</c:v>
                </c:pt>
                <c:pt idx="199">
                  <c:v>49.844610000000024</c:v>
                </c:pt>
                <c:pt idx="200">
                  <c:v>49.844610000000024</c:v>
                </c:pt>
                <c:pt idx="201">
                  <c:v>49.844610000000024</c:v>
                </c:pt>
                <c:pt idx="202">
                  <c:v>49.844610000000024</c:v>
                </c:pt>
                <c:pt idx="203">
                  <c:v>49.844610000000024</c:v>
                </c:pt>
                <c:pt idx="204">
                  <c:v>49.844610000000024</c:v>
                </c:pt>
                <c:pt idx="205">
                  <c:v>49.844610000000024</c:v>
                </c:pt>
                <c:pt idx="206">
                  <c:v>49.844610000000024</c:v>
                </c:pt>
                <c:pt idx="207">
                  <c:v>49.844610000000024</c:v>
                </c:pt>
                <c:pt idx="208">
                  <c:v>49.844610000000024</c:v>
                </c:pt>
                <c:pt idx="209">
                  <c:v>49.844610000000024</c:v>
                </c:pt>
                <c:pt idx="210">
                  <c:v>49.844610000000024</c:v>
                </c:pt>
                <c:pt idx="211">
                  <c:v>49.844610000000024</c:v>
                </c:pt>
                <c:pt idx="212">
                  <c:v>49.844610000000024</c:v>
                </c:pt>
                <c:pt idx="213">
                  <c:v>49.844610000000024</c:v>
                </c:pt>
                <c:pt idx="214">
                  <c:v>49.844610000000024</c:v>
                </c:pt>
                <c:pt idx="215">
                  <c:v>49.844610000000024</c:v>
                </c:pt>
                <c:pt idx="216">
                  <c:v>49.844610000000024</c:v>
                </c:pt>
                <c:pt idx="217">
                  <c:v>49.844610000000024</c:v>
                </c:pt>
                <c:pt idx="218">
                  <c:v>49.844610000000024</c:v>
                </c:pt>
                <c:pt idx="219">
                  <c:v>49.844610000000024</c:v>
                </c:pt>
                <c:pt idx="220">
                  <c:v>49.844610000000024</c:v>
                </c:pt>
                <c:pt idx="221">
                  <c:v>49.844610000000024</c:v>
                </c:pt>
                <c:pt idx="222">
                  <c:v>49.844610000000024</c:v>
                </c:pt>
                <c:pt idx="223">
                  <c:v>49.844610000000024</c:v>
                </c:pt>
                <c:pt idx="224">
                  <c:v>49.844610000000024</c:v>
                </c:pt>
                <c:pt idx="225">
                  <c:v>49.844610000000024</c:v>
                </c:pt>
                <c:pt idx="226">
                  <c:v>49.844610000000024</c:v>
                </c:pt>
                <c:pt idx="227">
                  <c:v>49.844610000000024</c:v>
                </c:pt>
                <c:pt idx="228">
                  <c:v>49.844610000000024</c:v>
                </c:pt>
                <c:pt idx="229">
                  <c:v>49.844610000000024</c:v>
                </c:pt>
                <c:pt idx="230">
                  <c:v>49.844610000000024</c:v>
                </c:pt>
                <c:pt idx="231">
                  <c:v>49.844610000000024</c:v>
                </c:pt>
                <c:pt idx="232">
                  <c:v>49.844610000000024</c:v>
                </c:pt>
                <c:pt idx="233">
                  <c:v>49.844610000000024</c:v>
                </c:pt>
                <c:pt idx="234">
                  <c:v>49.844610000000024</c:v>
                </c:pt>
                <c:pt idx="235">
                  <c:v>49.844610000000024</c:v>
                </c:pt>
                <c:pt idx="236">
                  <c:v>49.844610000000024</c:v>
                </c:pt>
                <c:pt idx="237">
                  <c:v>49.844610000000024</c:v>
                </c:pt>
                <c:pt idx="238">
                  <c:v>49.844610000000024</c:v>
                </c:pt>
                <c:pt idx="239">
                  <c:v>49.844610000000024</c:v>
                </c:pt>
                <c:pt idx="240">
                  <c:v>49.844610000000024</c:v>
                </c:pt>
                <c:pt idx="241">
                  <c:v>49.844610000000024</c:v>
                </c:pt>
                <c:pt idx="242">
                  <c:v>49.844610000000024</c:v>
                </c:pt>
                <c:pt idx="243">
                  <c:v>49.844610000000024</c:v>
                </c:pt>
                <c:pt idx="244">
                  <c:v>49.844610000000024</c:v>
                </c:pt>
                <c:pt idx="245">
                  <c:v>49.844610000000024</c:v>
                </c:pt>
                <c:pt idx="246">
                  <c:v>49.844610000000024</c:v>
                </c:pt>
                <c:pt idx="247">
                  <c:v>49.844610000000024</c:v>
                </c:pt>
                <c:pt idx="248">
                  <c:v>49.844610000000024</c:v>
                </c:pt>
                <c:pt idx="249">
                  <c:v>49.844610000000024</c:v>
                </c:pt>
                <c:pt idx="250">
                  <c:v>49.844610000000024</c:v>
                </c:pt>
                <c:pt idx="251">
                  <c:v>49.844610000000024</c:v>
                </c:pt>
                <c:pt idx="252">
                  <c:v>49.844610000000024</c:v>
                </c:pt>
                <c:pt idx="253">
                  <c:v>49.844610000000024</c:v>
                </c:pt>
                <c:pt idx="254">
                  <c:v>49.844610000000024</c:v>
                </c:pt>
                <c:pt idx="255">
                  <c:v>49.844610000000024</c:v>
                </c:pt>
                <c:pt idx="256">
                  <c:v>49.844610000000024</c:v>
                </c:pt>
                <c:pt idx="257">
                  <c:v>49.844610000000024</c:v>
                </c:pt>
                <c:pt idx="258">
                  <c:v>49.844610000000024</c:v>
                </c:pt>
                <c:pt idx="259">
                  <c:v>49.844610000000024</c:v>
                </c:pt>
                <c:pt idx="260">
                  <c:v>49.844610000000024</c:v>
                </c:pt>
                <c:pt idx="261">
                  <c:v>49.844610000000024</c:v>
                </c:pt>
                <c:pt idx="262">
                  <c:v>49.844610000000024</c:v>
                </c:pt>
                <c:pt idx="263">
                  <c:v>49.844610000000024</c:v>
                </c:pt>
                <c:pt idx="264">
                  <c:v>49.844610000000024</c:v>
                </c:pt>
                <c:pt idx="265">
                  <c:v>49.844610000000024</c:v>
                </c:pt>
                <c:pt idx="266">
                  <c:v>49.844610000000024</c:v>
                </c:pt>
                <c:pt idx="267">
                  <c:v>49.844610000000024</c:v>
                </c:pt>
                <c:pt idx="268">
                  <c:v>49.844610000000024</c:v>
                </c:pt>
                <c:pt idx="269">
                  <c:v>49.844610000000024</c:v>
                </c:pt>
                <c:pt idx="270">
                  <c:v>49.844610000000024</c:v>
                </c:pt>
                <c:pt idx="271">
                  <c:v>49.844610000000024</c:v>
                </c:pt>
                <c:pt idx="272">
                  <c:v>49.844610000000024</c:v>
                </c:pt>
                <c:pt idx="273">
                  <c:v>49.844610000000024</c:v>
                </c:pt>
                <c:pt idx="274">
                  <c:v>49.844610000000024</c:v>
                </c:pt>
                <c:pt idx="275">
                  <c:v>49.844610000000024</c:v>
                </c:pt>
                <c:pt idx="276">
                  <c:v>49.844610000000024</c:v>
                </c:pt>
                <c:pt idx="277">
                  <c:v>49.844610000000024</c:v>
                </c:pt>
                <c:pt idx="278">
                  <c:v>49.844610000000024</c:v>
                </c:pt>
                <c:pt idx="279">
                  <c:v>49.844610000000024</c:v>
                </c:pt>
                <c:pt idx="280">
                  <c:v>49.844610000000024</c:v>
                </c:pt>
                <c:pt idx="281">
                  <c:v>49.844610000000024</c:v>
                </c:pt>
                <c:pt idx="282">
                  <c:v>49.844610000000024</c:v>
                </c:pt>
                <c:pt idx="283">
                  <c:v>49.844610000000024</c:v>
                </c:pt>
                <c:pt idx="284">
                  <c:v>49.844610000000024</c:v>
                </c:pt>
                <c:pt idx="285">
                  <c:v>49.844610000000024</c:v>
                </c:pt>
                <c:pt idx="286">
                  <c:v>49.844610000000024</c:v>
                </c:pt>
                <c:pt idx="287">
                  <c:v>49.844610000000024</c:v>
                </c:pt>
                <c:pt idx="288">
                  <c:v>49.844610000000024</c:v>
                </c:pt>
                <c:pt idx="289">
                  <c:v>49.844610000000024</c:v>
                </c:pt>
                <c:pt idx="290">
                  <c:v>49.844610000000024</c:v>
                </c:pt>
                <c:pt idx="291">
                  <c:v>49.844610000000024</c:v>
                </c:pt>
                <c:pt idx="292">
                  <c:v>49.844610000000024</c:v>
                </c:pt>
                <c:pt idx="293">
                  <c:v>49.844610000000024</c:v>
                </c:pt>
                <c:pt idx="294">
                  <c:v>49.844610000000024</c:v>
                </c:pt>
                <c:pt idx="295">
                  <c:v>49.844610000000024</c:v>
                </c:pt>
                <c:pt idx="296">
                  <c:v>49.844610000000024</c:v>
                </c:pt>
                <c:pt idx="297">
                  <c:v>49.844610000000024</c:v>
                </c:pt>
                <c:pt idx="298">
                  <c:v>49.844610000000024</c:v>
                </c:pt>
                <c:pt idx="299">
                  <c:v>49.844610000000024</c:v>
                </c:pt>
                <c:pt idx="300">
                  <c:v>49.844610000000024</c:v>
                </c:pt>
                <c:pt idx="301">
                  <c:v>49.844610000000024</c:v>
                </c:pt>
                <c:pt idx="302">
                  <c:v>49.844610000000024</c:v>
                </c:pt>
                <c:pt idx="303">
                  <c:v>49.844610000000024</c:v>
                </c:pt>
                <c:pt idx="304">
                  <c:v>49.844610000000024</c:v>
                </c:pt>
                <c:pt idx="305">
                  <c:v>49.844610000000024</c:v>
                </c:pt>
                <c:pt idx="306">
                  <c:v>49.844610000000024</c:v>
                </c:pt>
                <c:pt idx="307">
                  <c:v>49.844610000000024</c:v>
                </c:pt>
                <c:pt idx="308">
                  <c:v>49.844610000000024</c:v>
                </c:pt>
                <c:pt idx="309">
                  <c:v>49.844610000000024</c:v>
                </c:pt>
                <c:pt idx="310">
                  <c:v>49.844610000000024</c:v>
                </c:pt>
                <c:pt idx="311">
                  <c:v>49.844610000000024</c:v>
                </c:pt>
                <c:pt idx="312">
                  <c:v>49.844610000000024</c:v>
                </c:pt>
                <c:pt idx="313">
                  <c:v>49.844610000000024</c:v>
                </c:pt>
                <c:pt idx="314">
                  <c:v>49.844610000000024</c:v>
                </c:pt>
                <c:pt idx="315">
                  <c:v>49.844610000000024</c:v>
                </c:pt>
                <c:pt idx="316">
                  <c:v>49.844610000000024</c:v>
                </c:pt>
                <c:pt idx="317">
                  <c:v>49.844610000000024</c:v>
                </c:pt>
                <c:pt idx="318">
                  <c:v>49.844610000000024</c:v>
                </c:pt>
                <c:pt idx="319">
                  <c:v>49.844610000000024</c:v>
                </c:pt>
                <c:pt idx="320">
                  <c:v>49.844610000000024</c:v>
                </c:pt>
                <c:pt idx="321">
                  <c:v>49.844610000000024</c:v>
                </c:pt>
                <c:pt idx="322">
                  <c:v>49.844610000000024</c:v>
                </c:pt>
                <c:pt idx="323">
                  <c:v>49.844610000000024</c:v>
                </c:pt>
                <c:pt idx="324">
                  <c:v>49.844610000000024</c:v>
                </c:pt>
                <c:pt idx="325">
                  <c:v>49.844610000000024</c:v>
                </c:pt>
                <c:pt idx="326">
                  <c:v>49.844610000000024</c:v>
                </c:pt>
                <c:pt idx="327">
                  <c:v>49.844610000000024</c:v>
                </c:pt>
                <c:pt idx="328">
                  <c:v>49.844610000000024</c:v>
                </c:pt>
                <c:pt idx="329">
                  <c:v>49.844610000000024</c:v>
                </c:pt>
                <c:pt idx="330">
                  <c:v>49.844610000000024</c:v>
                </c:pt>
                <c:pt idx="331">
                  <c:v>49.844610000000024</c:v>
                </c:pt>
                <c:pt idx="332">
                  <c:v>49.844610000000024</c:v>
                </c:pt>
                <c:pt idx="333">
                  <c:v>49.844610000000024</c:v>
                </c:pt>
                <c:pt idx="334">
                  <c:v>49.844610000000024</c:v>
                </c:pt>
                <c:pt idx="335">
                  <c:v>49.844610000000024</c:v>
                </c:pt>
                <c:pt idx="336">
                  <c:v>49.844610000000024</c:v>
                </c:pt>
                <c:pt idx="337">
                  <c:v>49.844610000000024</c:v>
                </c:pt>
                <c:pt idx="338">
                  <c:v>49.844610000000024</c:v>
                </c:pt>
                <c:pt idx="339">
                  <c:v>49.844610000000024</c:v>
                </c:pt>
                <c:pt idx="340">
                  <c:v>49.844610000000024</c:v>
                </c:pt>
                <c:pt idx="341">
                  <c:v>49.844610000000024</c:v>
                </c:pt>
                <c:pt idx="342">
                  <c:v>49.844610000000024</c:v>
                </c:pt>
                <c:pt idx="343">
                  <c:v>49.844610000000024</c:v>
                </c:pt>
                <c:pt idx="344">
                  <c:v>49.844610000000024</c:v>
                </c:pt>
                <c:pt idx="345">
                  <c:v>49.844610000000024</c:v>
                </c:pt>
                <c:pt idx="346">
                  <c:v>49.844610000000024</c:v>
                </c:pt>
                <c:pt idx="347">
                  <c:v>49.844610000000024</c:v>
                </c:pt>
                <c:pt idx="348">
                  <c:v>49.844610000000024</c:v>
                </c:pt>
                <c:pt idx="349">
                  <c:v>49.844610000000024</c:v>
                </c:pt>
                <c:pt idx="350">
                  <c:v>49.844610000000024</c:v>
                </c:pt>
                <c:pt idx="351">
                  <c:v>49.844610000000024</c:v>
                </c:pt>
                <c:pt idx="352">
                  <c:v>49.844610000000024</c:v>
                </c:pt>
                <c:pt idx="353">
                  <c:v>49.844610000000024</c:v>
                </c:pt>
                <c:pt idx="354">
                  <c:v>49.844610000000024</c:v>
                </c:pt>
                <c:pt idx="355">
                  <c:v>49.844610000000024</c:v>
                </c:pt>
                <c:pt idx="356">
                  <c:v>49.844610000000024</c:v>
                </c:pt>
                <c:pt idx="357">
                  <c:v>49.844610000000024</c:v>
                </c:pt>
                <c:pt idx="358">
                  <c:v>49.844610000000024</c:v>
                </c:pt>
                <c:pt idx="359">
                  <c:v>49.844610000000024</c:v>
                </c:pt>
                <c:pt idx="360">
                  <c:v>49.844610000000024</c:v>
                </c:pt>
                <c:pt idx="361">
                  <c:v>49.844610000000024</c:v>
                </c:pt>
                <c:pt idx="362">
                  <c:v>49.844610000000024</c:v>
                </c:pt>
                <c:pt idx="363">
                  <c:v>49.844610000000024</c:v>
                </c:pt>
                <c:pt idx="364">
                  <c:v>49.844610000000024</c:v>
                </c:pt>
                <c:pt idx="365">
                  <c:v>49.844610000000024</c:v>
                </c:pt>
                <c:pt idx="366">
                  <c:v>49.844610000000024</c:v>
                </c:pt>
                <c:pt idx="367">
                  <c:v>49.844610000000024</c:v>
                </c:pt>
                <c:pt idx="368">
                  <c:v>49.844610000000024</c:v>
                </c:pt>
                <c:pt idx="369">
                  <c:v>49.844610000000024</c:v>
                </c:pt>
                <c:pt idx="370">
                  <c:v>49.844610000000024</c:v>
                </c:pt>
                <c:pt idx="371">
                  <c:v>49.844610000000024</c:v>
                </c:pt>
                <c:pt idx="372">
                  <c:v>49.844610000000024</c:v>
                </c:pt>
                <c:pt idx="373">
                  <c:v>49.844610000000024</c:v>
                </c:pt>
                <c:pt idx="374">
                  <c:v>49.844610000000024</c:v>
                </c:pt>
                <c:pt idx="375">
                  <c:v>49.844610000000024</c:v>
                </c:pt>
                <c:pt idx="376">
                  <c:v>49.844610000000024</c:v>
                </c:pt>
                <c:pt idx="377">
                  <c:v>49.844610000000024</c:v>
                </c:pt>
                <c:pt idx="378">
                  <c:v>49.844610000000024</c:v>
                </c:pt>
                <c:pt idx="379">
                  <c:v>49.844610000000024</c:v>
                </c:pt>
                <c:pt idx="380">
                  <c:v>49.844610000000024</c:v>
                </c:pt>
                <c:pt idx="381">
                  <c:v>49.844610000000024</c:v>
                </c:pt>
                <c:pt idx="382">
                  <c:v>49.844610000000024</c:v>
                </c:pt>
                <c:pt idx="383">
                  <c:v>49.844610000000024</c:v>
                </c:pt>
                <c:pt idx="384">
                  <c:v>49.844610000000024</c:v>
                </c:pt>
                <c:pt idx="385">
                  <c:v>49.844610000000024</c:v>
                </c:pt>
                <c:pt idx="386">
                  <c:v>49.844610000000024</c:v>
                </c:pt>
                <c:pt idx="387">
                  <c:v>49.844610000000024</c:v>
                </c:pt>
                <c:pt idx="388">
                  <c:v>49.844610000000024</c:v>
                </c:pt>
                <c:pt idx="389">
                  <c:v>49.844610000000024</c:v>
                </c:pt>
                <c:pt idx="390">
                  <c:v>49.844610000000024</c:v>
                </c:pt>
                <c:pt idx="391">
                  <c:v>49.844610000000024</c:v>
                </c:pt>
                <c:pt idx="392">
                  <c:v>49.844610000000024</c:v>
                </c:pt>
                <c:pt idx="393">
                  <c:v>49.844610000000024</c:v>
                </c:pt>
                <c:pt idx="394">
                  <c:v>49.844610000000024</c:v>
                </c:pt>
                <c:pt idx="395">
                  <c:v>49.844610000000024</c:v>
                </c:pt>
                <c:pt idx="396">
                  <c:v>49.844610000000024</c:v>
                </c:pt>
                <c:pt idx="397">
                  <c:v>49.844610000000024</c:v>
                </c:pt>
                <c:pt idx="398">
                  <c:v>49.844610000000024</c:v>
                </c:pt>
                <c:pt idx="399">
                  <c:v>49.844610000000024</c:v>
                </c:pt>
                <c:pt idx="400">
                  <c:v>49.844610000000024</c:v>
                </c:pt>
                <c:pt idx="401">
                  <c:v>49.844610000000024</c:v>
                </c:pt>
                <c:pt idx="402">
                  <c:v>49.844610000000024</c:v>
                </c:pt>
                <c:pt idx="403">
                  <c:v>49.844610000000024</c:v>
                </c:pt>
                <c:pt idx="404">
                  <c:v>49.844610000000024</c:v>
                </c:pt>
                <c:pt idx="405">
                  <c:v>49.844610000000024</c:v>
                </c:pt>
                <c:pt idx="406">
                  <c:v>49.844610000000024</c:v>
                </c:pt>
                <c:pt idx="407">
                  <c:v>49.844610000000024</c:v>
                </c:pt>
                <c:pt idx="408">
                  <c:v>49.844610000000024</c:v>
                </c:pt>
                <c:pt idx="409">
                  <c:v>49.844610000000024</c:v>
                </c:pt>
                <c:pt idx="410">
                  <c:v>49.844610000000024</c:v>
                </c:pt>
                <c:pt idx="411">
                  <c:v>49.844610000000024</c:v>
                </c:pt>
                <c:pt idx="412">
                  <c:v>49.844610000000024</c:v>
                </c:pt>
                <c:pt idx="413">
                  <c:v>49.844610000000024</c:v>
                </c:pt>
                <c:pt idx="414">
                  <c:v>49.844610000000024</c:v>
                </c:pt>
                <c:pt idx="415">
                  <c:v>49.844610000000024</c:v>
                </c:pt>
                <c:pt idx="416">
                  <c:v>49.844610000000024</c:v>
                </c:pt>
                <c:pt idx="417">
                  <c:v>49.844610000000024</c:v>
                </c:pt>
                <c:pt idx="418">
                  <c:v>49.844610000000024</c:v>
                </c:pt>
                <c:pt idx="419">
                  <c:v>49.844610000000024</c:v>
                </c:pt>
                <c:pt idx="420">
                  <c:v>49.844610000000024</c:v>
                </c:pt>
                <c:pt idx="421">
                  <c:v>49.844610000000024</c:v>
                </c:pt>
                <c:pt idx="422">
                  <c:v>49.844610000000024</c:v>
                </c:pt>
                <c:pt idx="423">
                  <c:v>49.844610000000024</c:v>
                </c:pt>
                <c:pt idx="424">
                  <c:v>49.844610000000024</c:v>
                </c:pt>
                <c:pt idx="425">
                  <c:v>49.844610000000024</c:v>
                </c:pt>
                <c:pt idx="426">
                  <c:v>49.844610000000024</c:v>
                </c:pt>
                <c:pt idx="427">
                  <c:v>49.844610000000024</c:v>
                </c:pt>
                <c:pt idx="428">
                  <c:v>49.844610000000024</c:v>
                </c:pt>
                <c:pt idx="429">
                  <c:v>49.844610000000024</c:v>
                </c:pt>
                <c:pt idx="430">
                  <c:v>49.844610000000024</c:v>
                </c:pt>
                <c:pt idx="431">
                  <c:v>49.844610000000024</c:v>
                </c:pt>
                <c:pt idx="432">
                  <c:v>49.844610000000024</c:v>
                </c:pt>
                <c:pt idx="433">
                  <c:v>49.844610000000024</c:v>
                </c:pt>
                <c:pt idx="434">
                  <c:v>49.844610000000024</c:v>
                </c:pt>
                <c:pt idx="435">
                  <c:v>49.844610000000024</c:v>
                </c:pt>
                <c:pt idx="436">
                  <c:v>49.844610000000024</c:v>
                </c:pt>
                <c:pt idx="437">
                  <c:v>49.844610000000024</c:v>
                </c:pt>
                <c:pt idx="438">
                  <c:v>49.844610000000024</c:v>
                </c:pt>
                <c:pt idx="439">
                  <c:v>49.844610000000024</c:v>
                </c:pt>
                <c:pt idx="440">
                  <c:v>49.844610000000024</c:v>
                </c:pt>
                <c:pt idx="441">
                  <c:v>49.844610000000024</c:v>
                </c:pt>
                <c:pt idx="442">
                  <c:v>49.844610000000024</c:v>
                </c:pt>
                <c:pt idx="443">
                  <c:v>49.844610000000024</c:v>
                </c:pt>
                <c:pt idx="444">
                  <c:v>49.844610000000024</c:v>
                </c:pt>
                <c:pt idx="445">
                  <c:v>49.844610000000024</c:v>
                </c:pt>
                <c:pt idx="446">
                  <c:v>49.844610000000024</c:v>
                </c:pt>
                <c:pt idx="447">
                  <c:v>49.844610000000024</c:v>
                </c:pt>
                <c:pt idx="448">
                  <c:v>49.844610000000024</c:v>
                </c:pt>
                <c:pt idx="449">
                  <c:v>49.844610000000024</c:v>
                </c:pt>
                <c:pt idx="450">
                  <c:v>49.844610000000024</c:v>
                </c:pt>
                <c:pt idx="451">
                  <c:v>49.844610000000024</c:v>
                </c:pt>
                <c:pt idx="452">
                  <c:v>49.844610000000024</c:v>
                </c:pt>
                <c:pt idx="453">
                  <c:v>49.844610000000024</c:v>
                </c:pt>
                <c:pt idx="454">
                  <c:v>49.844610000000024</c:v>
                </c:pt>
                <c:pt idx="455">
                  <c:v>49.844610000000024</c:v>
                </c:pt>
                <c:pt idx="456">
                  <c:v>49.844610000000024</c:v>
                </c:pt>
                <c:pt idx="457">
                  <c:v>49.844610000000024</c:v>
                </c:pt>
                <c:pt idx="458">
                  <c:v>49.844610000000024</c:v>
                </c:pt>
                <c:pt idx="459">
                  <c:v>49.844610000000024</c:v>
                </c:pt>
                <c:pt idx="460">
                  <c:v>49.844610000000024</c:v>
                </c:pt>
                <c:pt idx="461">
                  <c:v>49.844610000000024</c:v>
                </c:pt>
                <c:pt idx="462">
                  <c:v>49.844610000000024</c:v>
                </c:pt>
                <c:pt idx="463">
                  <c:v>49.844610000000024</c:v>
                </c:pt>
                <c:pt idx="464">
                  <c:v>49.844610000000024</c:v>
                </c:pt>
                <c:pt idx="465">
                  <c:v>49.844610000000024</c:v>
                </c:pt>
                <c:pt idx="466">
                  <c:v>49.844610000000024</c:v>
                </c:pt>
                <c:pt idx="467">
                  <c:v>49.844610000000024</c:v>
                </c:pt>
                <c:pt idx="468">
                  <c:v>49.844610000000024</c:v>
                </c:pt>
                <c:pt idx="469">
                  <c:v>49.844610000000024</c:v>
                </c:pt>
                <c:pt idx="470">
                  <c:v>49.844610000000024</c:v>
                </c:pt>
                <c:pt idx="471">
                  <c:v>49.844610000000024</c:v>
                </c:pt>
                <c:pt idx="472">
                  <c:v>49.844610000000024</c:v>
                </c:pt>
                <c:pt idx="473">
                  <c:v>49.844610000000024</c:v>
                </c:pt>
                <c:pt idx="474">
                  <c:v>49.844610000000024</c:v>
                </c:pt>
                <c:pt idx="475">
                  <c:v>49.844610000000024</c:v>
                </c:pt>
                <c:pt idx="476">
                  <c:v>49.844610000000024</c:v>
                </c:pt>
                <c:pt idx="477">
                  <c:v>49.844610000000024</c:v>
                </c:pt>
                <c:pt idx="478">
                  <c:v>49.844610000000024</c:v>
                </c:pt>
                <c:pt idx="479">
                  <c:v>49.844610000000024</c:v>
                </c:pt>
                <c:pt idx="480">
                  <c:v>49.844610000000024</c:v>
                </c:pt>
                <c:pt idx="481">
                  <c:v>49.844610000000024</c:v>
                </c:pt>
                <c:pt idx="482">
                  <c:v>49.844610000000024</c:v>
                </c:pt>
                <c:pt idx="483">
                  <c:v>49.844610000000024</c:v>
                </c:pt>
                <c:pt idx="484">
                  <c:v>49.844610000000024</c:v>
                </c:pt>
                <c:pt idx="485">
                  <c:v>49.844610000000024</c:v>
                </c:pt>
                <c:pt idx="486">
                  <c:v>49.844610000000024</c:v>
                </c:pt>
                <c:pt idx="487">
                  <c:v>49.844610000000024</c:v>
                </c:pt>
                <c:pt idx="488">
                  <c:v>49.844610000000024</c:v>
                </c:pt>
                <c:pt idx="489">
                  <c:v>49.844610000000024</c:v>
                </c:pt>
                <c:pt idx="490">
                  <c:v>49.844610000000024</c:v>
                </c:pt>
                <c:pt idx="491">
                  <c:v>49.844610000000024</c:v>
                </c:pt>
                <c:pt idx="492">
                  <c:v>49.844610000000024</c:v>
                </c:pt>
                <c:pt idx="493">
                  <c:v>49.844610000000024</c:v>
                </c:pt>
                <c:pt idx="494">
                  <c:v>49.844610000000024</c:v>
                </c:pt>
                <c:pt idx="495">
                  <c:v>49.844610000000024</c:v>
                </c:pt>
                <c:pt idx="496">
                  <c:v>49.844610000000024</c:v>
                </c:pt>
                <c:pt idx="497">
                  <c:v>49.844610000000024</c:v>
                </c:pt>
                <c:pt idx="498">
                  <c:v>49.844610000000024</c:v>
                </c:pt>
                <c:pt idx="499">
                  <c:v>49.844610000000024</c:v>
                </c:pt>
                <c:pt idx="500">
                  <c:v>49.844610000000024</c:v>
                </c:pt>
                <c:pt idx="501">
                  <c:v>49.844610000000024</c:v>
                </c:pt>
                <c:pt idx="502">
                  <c:v>49.844610000000024</c:v>
                </c:pt>
                <c:pt idx="503">
                  <c:v>49.844610000000024</c:v>
                </c:pt>
                <c:pt idx="504">
                  <c:v>49.844610000000024</c:v>
                </c:pt>
                <c:pt idx="505">
                  <c:v>49.844610000000024</c:v>
                </c:pt>
                <c:pt idx="506">
                  <c:v>49.844610000000024</c:v>
                </c:pt>
                <c:pt idx="507">
                  <c:v>49.844610000000024</c:v>
                </c:pt>
                <c:pt idx="508">
                  <c:v>49.844610000000024</c:v>
                </c:pt>
                <c:pt idx="509">
                  <c:v>49.844610000000024</c:v>
                </c:pt>
                <c:pt idx="510">
                  <c:v>49.844610000000024</c:v>
                </c:pt>
                <c:pt idx="511">
                  <c:v>49.844610000000024</c:v>
                </c:pt>
                <c:pt idx="512">
                  <c:v>49.844610000000024</c:v>
                </c:pt>
                <c:pt idx="513">
                  <c:v>49.844610000000024</c:v>
                </c:pt>
                <c:pt idx="514">
                  <c:v>49.844610000000024</c:v>
                </c:pt>
                <c:pt idx="515">
                  <c:v>49.844610000000024</c:v>
                </c:pt>
                <c:pt idx="516">
                  <c:v>49.844610000000024</c:v>
                </c:pt>
                <c:pt idx="517">
                  <c:v>49.844610000000024</c:v>
                </c:pt>
                <c:pt idx="518">
                  <c:v>49.844610000000024</c:v>
                </c:pt>
                <c:pt idx="519">
                  <c:v>49.844610000000024</c:v>
                </c:pt>
                <c:pt idx="520">
                  <c:v>49.844610000000024</c:v>
                </c:pt>
                <c:pt idx="521">
                  <c:v>49.844610000000024</c:v>
                </c:pt>
                <c:pt idx="522">
                  <c:v>49.844610000000024</c:v>
                </c:pt>
                <c:pt idx="523">
                  <c:v>49.844610000000024</c:v>
                </c:pt>
                <c:pt idx="524">
                  <c:v>49.844610000000024</c:v>
                </c:pt>
                <c:pt idx="525">
                  <c:v>49.844610000000024</c:v>
                </c:pt>
                <c:pt idx="526">
                  <c:v>49.844610000000024</c:v>
                </c:pt>
                <c:pt idx="527">
                  <c:v>49.844610000000024</c:v>
                </c:pt>
                <c:pt idx="528">
                  <c:v>49.844610000000024</c:v>
                </c:pt>
                <c:pt idx="529">
                  <c:v>49.844610000000024</c:v>
                </c:pt>
                <c:pt idx="530">
                  <c:v>49.844610000000024</c:v>
                </c:pt>
                <c:pt idx="531">
                  <c:v>49.844610000000024</c:v>
                </c:pt>
                <c:pt idx="532">
                  <c:v>49.844610000000024</c:v>
                </c:pt>
                <c:pt idx="533">
                  <c:v>49.844610000000024</c:v>
                </c:pt>
                <c:pt idx="534">
                  <c:v>49.844610000000024</c:v>
                </c:pt>
                <c:pt idx="535">
                  <c:v>49.844610000000024</c:v>
                </c:pt>
                <c:pt idx="536">
                  <c:v>49.844610000000024</c:v>
                </c:pt>
                <c:pt idx="537">
                  <c:v>49.844610000000024</c:v>
                </c:pt>
                <c:pt idx="538">
                  <c:v>49.844610000000024</c:v>
                </c:pt>
                <c:pt idx="539">
                  <c:v>49.844610000000024</c:v>
                </c:pt>
                <c:pt idx="540">
                  <c:v>49.844610000000024</c:v>
                </c:pt>
                <c:pt idx="541">
                  <c:v>49.844610000000024</c:v>
                </c:pt>
                <c:pt idx="542">
                  <c:v>49.844610000000024</c:v>
                </c:pt>
                <c:pt idx="543">
                  <c:v>49.844610000000024</c:v>
                </c:pt>
                <c:pt idx="544">
                  <c:v>49.844610000000024</c:v>
                </c:pt>
                <c:pt idx="545">
                  <c:v>49.844610000000024</c:v>
                </c:pt>
                <c:pt idx="546">
                  <c:v>49.844610000000024</c:v>
                </c:pt>
                <c:pt idx="547">
                  <c:v>49.844610000000024</c:v>
                </c:pt>
                <c:pt idx="548">
                  <c:v>49.844610000000024</c:v>
                </c:pt>
                <c:pt idx="549">
                  <c:v>49.844610000000024</c:v>
                </c:pt>
                <c:pt idx="550">
                  <c:v>49.844610000000024</c:v>
                </c:pt>
                <c:pt idx="551">
                  <c:v>49.844610000000024</c:v>
                </c:pt>
                <c:pt idx="552">
                  <c:v>49.844610000000024</c:v>
                </c:pt>
                <c:pt idx="553">
                  <c:v>49.844610000000024</c:v>
                </c:pt>
                <c:pt idx="554">
                  <c:v>49.844610000000024</c:v>
                </c:pt>
                <c:pt idx="555">
                  <c:v>49.844610000000024</c:v>
                </c:pt>
                <c:pt idx="556">
                  <c:v>49.844610000000024</c:v>
                </c:pt>
                <c:pt idx="557">
                  <c:v>49.844610000000024</c:v>
                </c:pt>
                <c:pt idx="558">
                  <c:v>49.844610000000024</c:v>
                </c:pt>
                <c:pt idx="559">
                  <c:v>49.844610000000024</c:v>
                </c:pt>
                <c:pt idx="560">
                  <c:v>49.844610000000024</c:v>
                </c:pt>
                <c:pt idx="561">
                  <c:v>49.844610000000024</c:v>
                </c:pt>
                <c:pt idx="562">
                  <c:v>49.844610000000024</c:v>
                </c:pt>
                <c:pt idx="563">
                  <c:v>49.844610000000024</c:v>
                </c:pt>
                <c:pt idx="564">
                  <c:v>49.844610000000024</c:v>
                </c:pt>
                <c:pt idx="565">
                  <c:v>49.844610000000024</c:v>
                </c:pt>
                <c:pt idx="566">
                  <c:v>49.844610000000024</c:v>
                </c:pt>
                <c:pt idx="567">
                  <c:v>49.844610000000024</c:v>
                </c:pt>
                <c:pt idx="568">
                  <c:v>49.844610000000024</c:v>
                </c:pt>
                <c:pt idx="569">
                  <c:v>49.844610000000024</c:v>
                </c:pt>
                <c:pt idx="570">
                  <c:v>49.844610000000024</c:v>
                </c:pt>
                <c:pt idx="571">
                  <c:v>49.844610000000024</c:v>
                </c:pt>
                <c:pt idx="572">
                  <c:v>49.844610000000024</c:v>
                </c:pt>
                <c:pt idx="573">
                  <c:v>49.844610000000024</c:v>
                </c:pt>
                <c:pt idx="574">
                  <c:v>49.844610000000024</c:v>
                </c:pt>
                <c:pt idx="575">
                  <c:v>49.844610000000024</c:v>
                </c:pt>
                <c:pt idx="576">
                  <c:v>49.844610000000024</c:v>
                </c:pt>
                <c:pt idx="577">
                  <c:v>49.844610000000024</c:v>
                </c:pt>
                <c:pt idx="578">
                  <c:v>49.844610000000024</c:v>
                </c:pt>
                <c:pt idx="579">
                  <c:v>49.844610000000024</c:v>
                </c:pt>
                <c:pt idx="580">
                  <c:v>49.844610000000024</c:v>
                </c:pt>
                <c:pt idx="581">
                  <c:v>49.844610000000024</c:v>
                </c:pt>
                <c:pt idx="582">
                  <c:v>49.844610000000024</c:v>
                </c:pt>
                <c:pt idx="583">
                  <c:v>49.844610000000024</c:v>
                </c:pt>
                <c:pt idx="584">
                  <c:v>49.844610000000024</c:v>
                </c:pt>
                <c:pt idx="585">
                  <c:v>49.844610000000024</c:v>
                </c:pt>
                <c:pt idx="586">
                  <c:v>49.844610000000024</c:v>
                </c:pt>
                <c:pt idx="587">
                  <c:v>49.844610000000024</c:v>
                </c:pt>
                <c:pt idx="588">
                  <c:v>49.844610000000024</c:v>
                </c:pt>
                <c:pt idx="589">
                  <c:v>49.844610000000024</c:v>
                </c:pt>
                <c:pt idx="590">
                  <c:v>49.844610000000024</c:v>
                </c:pt>
                <c:pt idx="591">
                  <c:v>49.844610000000024</c:v>
                </c:pt>
                <c:pt idx="592">
                  <c:v>49.844610000000024</c:v>
                </c:pt>
                <c:pt idx="593">
                  <c:v>49.844610000000024</c:v>
                </c:pt>
                <c:pt idx="594">
                  <c:v>49.844610000000024</c:v>
                </c:pt>
                <c:pt idx="595">
                  <c:v>49.844610000000024</c:v>
                </c:pt>
                <c:pt idx="596">
                  <c:v>49.844610000000024</c:v>
                </c:pt>
                <c:pt idx="597">
                  <c:v>49.844610000000024</c:v>
                </c:pt>
                <c:pt idx="598">
                  <c:v>49.844610000000024</c:v>
                </c:pt>
                <c:pt idx="599">
                  <c:v>49.844610000000024</c:v>
                </c:pt>
                <c:pt idx="600">
                  <c:v>49.844610000000024</c:v>
                </c:pt>
                <c:pt idx="601">
                  <c:v>49.844610000000024</c:v>
                </c:pt>
                <c:pt idx="602">
                  <c:v>49.844610000000024</c:v>
                </c:pt>
                <c:pt idx="603">
                  <c:v>49.844610000000024</c:v>
                </c:pt>
                <c:pt idx="604">
                  <c:v>49.844610000000024</c:v>
                </c:pt>
                <c:pt idx="605">
                  <c:v>49.844610000000024</c:v>
                </c:pt>
                <c:pt idx="606">
                  <c:v>49.844610000000024</c:v>
                </c:pt>
                <c:pt idx="607">
                  <c:v>49.844610000000024</c:v>
                </c:pt>
                <c:pt idx="608">
                  <c:v>49.844610000000024</c:v>
                </c:pt>
                <c:pt idx="609">
                  <c:v>49.844610000000024</c:v>
                </c:pt>
                <c:pt idx="610">
                  <c:v>49.844610000000024</c:v>
                </c:pt>
                <c:pt idx="611">
                  <c:v>49.844610000000024</c:v>
                </c:pt>
                <c:pt idx="612">
                  <c:v>49.844610000000024</c:v>
                </c:pt>
                <c:pt idx="613">
                  <c:v>49.844610000000024</c:v>
                </c:pt>
                <c:pt idx="614">
                  <c:v>49.844610000000024</c:v>
                </c:pt>
                <c:pt idx="615">
                  <c:v>49.844610000000024</c:v>
                </c:pt>
                <c:pt idx="616">
                  <c:v>49.844610000000024</c:v>
                </c:pt>
                <c:pt idx="617">
                  <c:v>49.844610000000024</c:v>
                </c:pt>
                <c:pt idx="618">
                  <c:v>49.844610000000024</c:v>
                </c:pt>
                <c:pt idx="619">
                  <c:v>49.844610000000024</c:v>
                </c:pt>
                <c:pt idx="620">
                  <c:v>49.844610000000024</c:v>
                </c:pt>
                <c:pt idx="621">
                  <c:v>49.844610000000024</c:v>
                </c:pt>
                <c:pt idx="622">
                  <c:v>49.844610000000024</c:v>
                </c:pt>
                <c:pt idx="623">
                  <c:v>49.844610000000024</c:v>
                </c:pt>
                <c:pt idx="624">
                  <c:v>49.844610000000024</c:v>
                </c:pt>
                <c:pt idx="625">
                  <c:v>49.844610000000024</c:v>
                </c:pt>
                <c:pt idx="626">
                  <c:v>49.844610000000024</c:v>
                </c:pt>
                <c:pt idx="627">
                  <c:v>49.844610000000024</c:v>
                </c:pt>
                <c:pt idx="628">
                  <c:v>49.844610000000024</c:v>
                </c:pt>
                <c:pt idx="629">
                  <c:v>49.844610000000024</c:v>
                </c:pt>
                <c:pt idx="630">
                  <c:v>49.844610000000024</c:v>
                </c:pt>
                <c:pt idx="631">
                  <c:v>49.844610000000024</c:v>
                </c:pt>
                <c:pt idx="632">
                  <c:v>49.844610000000024</c:v>
                </c:pt>
                <c:pt idx="633">
                  <c:v>49.844610000000024</c:v>
                </c:pt>
                <c:pt idx="634">
                  <c:v>49.844610000000024</c:v>
                </c:pt>
                <c:pt idx="635">
                  <c:v>49.844610000000024</c:v>
                </c:pt>
                <c:pt idx="636">
                  <c:v>49.844610000000024</c:v>
                </c:pt>
                <c:pt idx="637">
                  <c:v>49.844610000000024</c:v>
                </c:pt>
                <c:pt idx="638">
                  <c:v>49.844610000000024</c:v>
                </c:pt>
                <c:pt idx="639">
                  <c:v>49.844610000000024</c:v>
                </c:pt>
                <c:pt idx="640">
                  <c:v>49.844610000000024</c:v>
                </c:pt>
                <c:pt idx="641">
                  <c:v>49.844610000000024</c:v>
                </c:pt>
                <c:pt idx="642">
                  <c:v>49.844610000000024</c:v>
                </c:pt>
                <c:pt idx="643">
                  <c:v>49.844610000000024</c:v>
                </c:pt>
                <c:pt idx="644">
                  <c:v>49.844610000000024</c:v>
                </c:pt>
                <c:pt idx="645">
                  <c:v>49.844610000000024</c:v>
                </c:pt>
                <c:pt idx="646">
                  <c:v>49.844610000000024</c:v>
                </c:pt>
                <c:pt idx="647">
                  <c:v>49.844610000000024</c:v>
                </c:pt>
                <c:pt idx="648">
                  <c:v>49.844610000000024</c:v>
                </c:pt>
                <c:pt idx="649">
                  <c:v>49.844610000000024</c:v>
                </c:pt>
                <c:pt idx="650">
                  <c:v>49.844610000000024</c:v>
                </c:pt>
                <c:pt idx="651">
                  <c:v>49.844610000000024</c:v>
                </c:pt>
                <c:pt idx="652">
                  <c:v>49.844610000000024</c:v>
                </c:pt>
                <c:pt idx="653">
                  <c:v>49.844610000000024</c:v>
                </c:pt>
                <c:pt idx="654">
                  <c:v>49.844610000000024</c:v>
                </c:pt>
                <c:pt idx="655">
                  <c:v>49.844610000000024</c:v>
                </c:pt>
                <c:pt idx="656">
                  <c:v>49.844610000000024</c:v>
                </c:pt>
                <c:pt idx="657">
                  <c:v>49.844610000000024</c:v>
                </c:pt>
                <c:pt idx="658">
                  <c:v>49.844610000000024</c:v>
                </c:pt>
                <c:pt idx="659">
                  <c:v>49.844610000000024</c:v>
                </c:pt>
                <c:pt idx="660">
                  <c:v>49.844610000000024</c:v>
                </c:pt>
                <c:pt idx="661">
                  <c:v>49.844610000000024</c:v>
                </c:pt>
                <c:pt idx="662">
                  <c:v>49.844610000000024</c:v>
                </c:pt>
                <c:pt idx="663">
                  <c:v>49.844610000000024</c:v>
                </c:pt>
                <c:pt idx="664">
                  <c:v>49.844610000000024</c:v>
                </c:pt>
                <c:pt idx="665">
                  <c:v>49.844610000000024</c:v>
                </c:pt>
                <c:pt idx="666">
                  <c:v>49.844610000000024</c:v>
                </c:pt>
                <c:pt idx="667">
                  <c:v>49.844610000000024</c:v>
                </c:pt>
                <c:pt idx="668">
                  <c:v>49.844610000000024</c:v>
                </c:pt>
                <c:pt idx="669">
                  <c:v>49.844610000000024</c:v>
                </c:pt>
                <c:pt idx="670">
                  <c:v>49.844610000000024</c:v>
                </c:pt>
                <c:pt idx="671">
                  <c:v>49.844610000000024</c:v>
                </c:pt>
                <c:pt idx="672">
                  <c:v>49.844610000000024</c:v>
                </c:pt>
                <c:pt idx="673">
                  <c:v>49.844610000000024</c:v>
                </c:pt>
                <c:pt idx="674">
                  <c:v>49.844610000000024</c:v>
                </c:pt>
                <c:pt idx="675">
                  <c:v>49.844610000000024</c:v>
                </c:pt>
                <c:pt idx="676">
                  <c:v>49.844610000000024</c:v>
                </c:pt>
                <c:pt idx="677">
                  <c:v>49.844610000000024</c:v>
                </c:pt>
                <c:pt idx="678">
                  <c:v>49.844610000000024</c:v>
                </c:pt>
                <c:pt idx="679">
                  <c:v>49.844610000000024</c:v>
                </c:pt>
                <c:pt idx="680">
                  <c:v>49.844610000000024</c:v>
                </c:pt>
                <c:pt idx="681">
                  <c:v>49.844610000000024</c:v>
                </c:pt>
                <c:pt idx="682">
                  <c:v>49.844610000000024</c:v>
                </c:pt>
                <c:pt idx="683">
                  <c:v>49.844610000000024</c:v>
                </c:pt>
                <c:pt idx="684">
                  <c:v>49.844610000000024</c:v>
                </c:pt>
                <c:pt idx="685">
                  <c:v>49.844610000000024</c:v>
                </c:pt>
                <c:pt idx="686">
                  <c:v>49.844610000000024</c:v>
                </c:pt>
                <c:pt idx="687">
                  <c:v>49.844610000000024</c:v>
                </c:pt>
                <c:pt idx="688">
                  <c:v>49.844610000000024</c:v>
                </c:pt>
                <c:pt idx="689">
                  <c:v>49.844610000000024</c:v>
                </c:pt>
                <c:pt idx="690">
                  <c:v>49.844610000000024</c:v>
                </c:pt>
                <c:pt idx="691">
                  <c:v>49.844610000000024</c:v>
                </c:pt>
                <c:pt idx="692">
                  <c:v>49.844610000000024</c:v>
                </c:pt>
                <c:pt idx="693">
                  <c:v>49.844610000000024</c:v>
                </c:pt>
                <c:pt idx="694">
                  <c:v>49.844610000000024</c:v>
                </c:pt>
                <c:pt idx="695">
                  <c:v>49.844610000000024</c:v>
                </c:pt>
                <c:pt idx="696">
                  <c:v>49.844610000000024</c:v>
                </c:pt>
                <c:pt idx="697">
                  <c:v>49.844610000000024</c:v>
                </c:pt>
                <c:pt idx="698">
                  <c:v>49.844610000000024</c:v>
                </c:pt>
                <c:pt idx="699">
                  <c:v>49.844610000000024</c:v>
                </c:pt>
                <c:pt idx="700">
                  <c:v>49.844610000000024</c:v>
                </c:pt>
                <c:pt idx="701">
                  <c:v>49.844610000000024</c:v>
                </c:pt>
                <c:pt idx="702">
                  <c:v>49.844610000000024</c:v>
                </c:pt>
                <c:pt idx="703">
                  <c:v>49.844610000000024</c:v>
                </c:pt>
                <c:pt idx="704">
                  <c:v>49.844610000000024</c:v>
                </c:pt>
                <c:pt idx="705">
                  <c:v>49.844610000000024</c:v>
                </c:pt>
                <c:pt idx="706">
                  <c:v>49.844610000000024</c:v>
                </c:pt>
                <c:pt idx="707">
                  <c:v>49.844610000000024</c:v>
                </c:pt>
                <c:pt idx="708">
                  <c:v>49.844610000000024</c:v>
                </c:pt>
                <c:pt idx="709">
                  <c:v>49.844610000000024</c:v>
                </c:pt>
                <c:pt idx="710">
                  <c:v>49.844610000000024</c:v>
                </c:pt>
                <c:pt idx="711">
                  <c:v>49.844610000000024</c:v>
                </c:pt>
                <c:pt idx="712">
                  <c:v>49.844610000000024</c:v>
                </c:pt>
                <c:pt idx="713">
                  <c:v>49.844610000000024</c:v>
                </c:pt>
                <c:pt idx="714">
                  <c:v>49.844610000000024</c:v>
                </c:pt>
                <c:pt idx="715">
                  <c:v>49.844610000000024</c:v>
                </c:pt>
                <c:pt idx="716">
                  <c:v>49.844610000000024</c:v>
                </c:pt>
                <c:pt idx="717">
                  <c:v>49.844610000000024</c:v>
                </c:pt>
                <c:pt idx="718">
                  <c:v>49.844610000000024</c:v>
                </c:pt>
                <c:pt idx="719">
                  <c:v>49.844610000000024</c:v>
                </c:pt>
                <c:pt idx="720">
                  <c:v>49.844610000000024</c:v>
                </c:pt>
                <c:pt idx="721">
                  <c:v>49.844610000000024</c:v>
                </c:pt>
                <c:pt idx="722">
                  <c:v>49.844610000000024</c:v>
                </c:pt>
                <c:pt idx="723">
                  <c:v>49.844610000000024</c:v>
                </c:pt>
                <c:pt idx="724">
                  <c:v>49.844610000000024</c:v>
                </c:pt>
                <c:pt idx="725">
                  <c:v>49.844610000000024</c:v>
                </c:pt>
                <c:pt idx="726">
                  <c:v>49.844610000000024</c:v>
                </c:pt>
                <c:pt idx="727">
                  <c:v>49.844610000000024</c:v>
                </c:pt>
                <c:pt idx="728">
                  <c:v>49.844610000000024</c:v>
                </c:pt>
                <c:pt idx="729">
                  <c:v>49.844610000000024</c:v>
                </c:pt>
                <c:pt idx="730">
                  <c:v>49.844610000000024</c:v>
                </c:pt>
                <c:pt idx="731">
                  <c:v>49.844610000000024</c:v>
                </c:pt>
                <c:pt idx="732">
                  <c:v>49.844610000000024</c:v>
                </c:pt>
                <c:pt idx="733">
                  <c:v>49.844610000000024</c:v>
                </c:pt>
                <c:pt idx="734">
                  <c:v>49.844610000000024</c:v>
                </c:pt>
                <c:pt idx="735">
                  <c:v>49.844610000000024</c:v>
                </c:pt>
                <c:pt idx="736">
                  <c:v>49.844610000000024</c:v>
                </c:pt>
                <c:pt idx="737">
                  <c:v>49.844610000000024</c:v>
                </c:pt>
                <c:pt idx="738">
                  <c:v>49.844610000000024</c:v>
                </c:pt>
                <c:pt idx="739">
                  <c:v>49.844610000000024</c:v>
                </c:pt>
                <c:pt idx="740">
                  <c:v>49.844610000000024</c:v>
                </c:pt>
                <c:pt idx="741">
                  <c:v>49.844610000000024</c:v>
                </c:pt>
                <c:pt idx="742">
                  <c:v>49.844610000000024</c:v>
                </c:pt>
                <c:pt idx="743">
                  <c:v>49.844610000000024</c:v>
                </c:pt>
                <c:pt idx="744">
                  <c:v>49.844610000000024</c:v>
                </c:pt>
                <c:pt idx="745">
                  <c:v>49.844610000000024</c:v>
                </c:pt>
                <c:pt idx="746">
                  <c:v>49.844610000000024</c:v>
                </c:pt>
                <c:pt idx="747">
                  <c:v>49.844610000000024</c:v>
                </c:pt>
                <c:pt idx="748">
                  <c:v>49.844610000000024</c:v>
                </c:pt>
                <c:pt idx="749">
                  <c:v>49.844610000000024</c:v>
                </c:pt>
                <c:pt idx="750">
                  <c:v>49.844610000000024</c:v>
                </c:pt>
                <c:pt idx="751">
                  <c:v>49.844610000000024</c:v>
                </c:pt>
                <c:pt idx="752">
                  <c:v>49.844610000000024</c:v>
                </c:pt>
                <c:pt idx="753">
                  <c:v>49.844610000000024</c:v>
                </c:pt>
                <c:pt idx="754">
                  <c:v>49.844610000000024</c:v>
                </c:pt>
                <c:pt idx="755">
                  <c:v>49.844610000000024</c:v>
                </c:pt>
                <c:pt idx="756">
                  <c:v>49.844610000000024</c:v>
                </c:pt>
                <c:pt idx="757">
                  <c:v>49.844610000000024</c:v>
                </c:pt>
                <c:pt idx="758">
                  <c:v>49.844610000000024</c:v>
                </c:pt>
                <c:pt idx="759">
                  <c:v>49.844610000000024</c:v>
                </c:pt>
                <c:pt idx="760">
                  <c:v>49.844610000000024</c:v>
                </c:pt>
                <c:pt idx="761">
                  <c:v>49.844610000000024</c:v>
                </c:pt>
                <c:pt idx="762">
                  <c:v>49.844610000000024</c:v>
                </c:pt>
                <c:pt idx="763">
                  <c:v>49.844610000000024</c:v>
                </c:pt>
                <c:pt idx="764">
                  <c:v>49.844610000000024</c:v>
                </c:pt>
                <c:pt idx="765">
                  <c:v>49.844610000000024</c:v>
                </c:pt>
                <c:pt idx="766">
                  <c:v>49.844610000000024</c:v>
                </c:pt>
                <c:pt idx="767">
                  <c:v>49.844610000000024</c:v>
                </c:pt>
                <c:pt idx="768">
                  <c:v>49.844610000000024</c:v>
                </c:pt>
                <c:pt idx="769">
                  <c:v>49.844610000000024</c:v>
                </c:pt>
                <c:pt idx="770">
                  <c:v>49.844610000000024</c:v>
                </c:pt>
                <c:pt idx="771">
                  <c:v>49.844610000000024</c:v>
                </c:pt>
                <c:pt idx="772">
                  <c:v>49.844610000000024</c:v>
                </c:pt>
                <c:pt idx="773">
                  <c:v>49.844610000000024</c:v>
                </c:pt>
                <c:pt idx="774">
                  <c:v>49.844610000000024</c:v>
                </c:pt>
                <c:pt idx="775">
                  <c:v>49.844610000000024</c:v>
                </c:pt>
                <c:pt idx="776">
                  <c:v>49.844610000000024</c:v>
                </c:pt>
                <c:pt idx="777">
                  <c:v>49.844610000000024</c:v>
                </c:pt>
                <c:pt idx="778">
                  <c:v>49.844610000000024</c:v>
                </c:pt>
                <c:pt idx="779">
                  <c:v>49.844610000000024</c:v>
                </c:pt>
                <c:pt idx="780">
                  <c:v>49.844610000000024</c:v>
                </c:pt>
                <c:pt idx="781">
                  <c:v>49.844610000000024</c:v>
                </c:pt>
                <c:pt idx="782">
                  <c:v>49.844610000000024</c:v>
                </c:pt>
                <c:pt idx="783">
                  <c:v>49.844610000000024</c:v>
                </c:pt>
                <c:pt idx="784">
                  <c:v>49.844610000000024</c:v>
                </c:pt>
                <c:pt idx="785">
                  <c:v>49.844610000000024</c:v>
                </c:pt>
                <c:pt idx="786">
                  <c:v>49.844610000000024</c:v>
                </c:pt>
                <c:pt idx="787">
                  <c:v>49.844610000000024</c:v>
                </c:pt>
                <c:pt idx="788">
                  <c:v>49.844610000000024</c:v>
                </c:pt>
                <c:pt idx="789">
                  <c:v>49.844610000000024</c:v>
                </c:pt>
                <c:pt idx="790">
                  <c:v>49.844610000000024</c:v>
                </c:pt>
                <c:pt idx="791">
                  <c:v>49.844610000000024</c:v>
                </c:pt>
                <c:pt idx="792">
                  <c:v>49.844610000000024</c:v>
                </c:pt>
                <c:pt idx="793">
                  <c:v>49.844610000000024</c:v>
                </c:pt>
                <c:pt idx="794">
                  <c:v>49.844610000000024</c:v>
                </c:pt>
                <c:pt idx="795">
                  <c:v>49.844610000000024</c:v>
                </c:pt>
                <c:pt idx="796">
                  <c:v>49.844610000000024</c:v>
                </c:pt>
                <c:pt idx="797">
                  <c:v>49.844610000000024</c:v>
                </c:pt>
                <c:pt idx="798">
                  <c:v>49.844610000000024</c:v>
                </c:pt>
                <c:pt idx="799">
                  <c:v>49.844610000000024</c:v>
                </c:pt>
                <c:pt idx="800">
                  <c:v>49.844610000000024</c:v>
                </c:pt>
                <c:pt idx="801">
                  <c:v>49.844610000000024</c:v>
                </c:pt>
                <c:pt idx="802">
                  <c:v>49.844610000000024</c:v>
                </c:pt>
                <c:pt idx="803">
                  <c:v>49.844610000000024</c:v>
                </c:pt>
                <c:pt idx="804">
                  <c:v>49.844610000000024</c:v>
                </c:pt>
                <c:pt idx="805">
                  <c:v>49.844610000000024</c:v>
                </c:pt>
                <c:pt idx="806">
                  <c:v>49.844610000000024</c:v>
                </c:pt>
                <c:pt idx="807">
                  <c:v>49.844610000000024</c:v>
                </c:pt>
                <c:pt idx="808">
                  <c:v>49.844610000000024</c:v>
                </c:pt>
                <c:pt idx="809">
                  <c:v>49.844610000000024</c:v>
                </c:pt>
                <c:pt idx="810">
                  <c:v>49.844610000000024</c:v>
                </c:pt>
                <c:pt idx="811">
                  <c:v>49.844610000000024</c:v>
                </c:pt>
                <c:pt idx="812">
                  <c:v>49.844610000000024</c:v>
                </c:pt>
                <c:pt idx="813">
                  <c:v>49.844610000000024</c:v>
                </c:pt>
                <c:pt idx="814">
                  <c:v>49.844610000000024</c:v>
                </c:pt>
                <c:pt idx="815">
                  <c:v>49.844610000000024</c:v>
                </c:pt>
                <c:pt idx="816">
                  <c:v>49.844610000000024</c:v>
                </c:pt>
                <c:pt idx="817">
                  <c:v>49.844610000000024</c:v>
                </c:pt>
                <c:pt idx="818">
                  <c:v>49.844610000000024</c:v>
                </c:pt>
                <c:pt idx="819">
                  <c:v>49.844610000000024</c:v>
                </c:pt>
                <c:pt idx="820">
                  <c:v>49.844610000000024</c:v>
                </c:pt>
                <c:pt idx="821">
                  <c:v>49.844610000000024</c:v>
                </c:pt>
                <c:pt idx="822">
                  <c:v>49.844610000000024</c:v>
                </c:pt>
                <c:pt idx="823">
                  <c:v>49.844610000000024</c:v>
                </c:pt>
                <c:pt idx="824">
                  <c:v>49.844610000000024</c:v>
                </c:pt>
                <c:pt idx="825">
                  <c:v>49.844610000000024</c:v>
                </c:pt>
                <c:pt idx="826">
                  <c:v>49.844610000000024</c:v>
                </c:pt>
                <c:pt idx="827">
                  <c:v>49.844610000000024</c:v>
                </c:pt>
                <c:pt idx="828">
                  <c:v>49.844610000000024</c:v>
                </c:pt>
                <c:pt idx="829">
                  <c:v>49.844610000000024</c:v>
                </c:pt>
                <c:pt idx="830">
                  <c:v>49.844610000000024</c:v>
                </c:pt>
                <c:pt idx="831">
                  <c:v>49.844610000000024</c:v>
                </c:pt>
                <c:pt idx="832">
                  <c:v>49.844610000000024</c:v>
                </c:pt>
                <c:pt idx="833">
                  <c:v>49.844610000000024</c:v>
                </c:pt>
                <c:pt idx="834">
                  <c:v>49.844610000000024</c:v>
                </c:pt>
                <c:pt idx="835">
                  <c:v>49.844610000000024</c:v>
                </c:pt>
                <c:pt idx="836">
                  <c:v>49.844610000000024</c:v>
                </c:pt>
                <c:pt idx="837">
                  <c:v>49.844610000000024</c:v>
                </c:pt>
                <c:pt idx="838">
                  <c:v>49.844610000000024</c:v>
                </c:pt>
                <c:pt idx="839">
                  <c:v>49.844610000000024</c:v>
                </c:pt>
                <c:pt idx="840">
                  <c:v>49.844610000000024</c:v>
                </c:pt>
                <c:pt idx="841">
                  <c:v>49.844610000000024</c:v>
                </c:pt>
                <c:pt idx="842">
                  <c:v>49.844610000000024</c:v>
                </c:pt>
                <c:pt idx="843">
                  <c:v>49.844610000000024</c:v>
                </c:pt>
                <c:pt idx="844">
                  <c:v>49.844610000000024</c:v>
                </c:pt>
                <c:pt idx="845">
                  <c:v>49.844610000000024</c:v>
                </c:pt>
                <c:pt idx="846">
                  <c:v>49.844610000000024</c:v>
                </c:pt>
                <c:pt idx="847">
                  <c:v>49.844610000000024</c:v>
                </c:pt>
                <c:pt idx="848">
                  <c:v>49.844610000000024</c:v>
                </c:pt>
                <c:pt idx="849">
                  <c:v>49.844610000000024</c:v>
                </c:pt>
                <c:pt idx="850">
                  <c:v>49.844610000000024</c:v>
                </c:pt>
                <c:pt idx="851">
                  <c:v>49.844610000000024</c:v>
                </c:pt>
                <c:pt idx="852">
                  <c:v>49.844610000000024</c:v>
                </c:pt>
                <c:pt idx="853">
                  <c:v>49.844610000000024</c:v>
                </c:pt>
                <c:pt idx="854">
                  <c:v>49.844610000000024</c:v>
                </c:pt>
                <c:pt idx="855">
                  <c:v>49.844610000000024</c:v>
                </c:pt>
                <c:pt idx="856">
                  <c:v>49.844610000000024</c:v>
                </c:pt>
                <c:pt idx="857">
                  <c:v>49.844610000000024</c:v>
                </c:pt>
                <c:pt idx="858">
                  <c:v>49.844610000000024</c:v>
                </c:pt>
                <c:pt idx="859">
                  <c:v>49.844610000000024</c:v>
                </c:pt>
                <c:pt idx="860">
                  <c:v>49.844610000000024</c:v>
                </c:pt>
                <c:pt idx="861">
                  <c:v>49.844610000000024</c:v>
                </c:pt>
                <c:pt idx="862">
                  <c:v>49.844610000000024</c:v>
                </c:pt>
                <c:pt idx="863">
                  <c:v>49.844610000000024</c:v>
                </c:pt>
                <c:pt idx="864">
                  <c:v>49.844610000000024</c:v>
                </c:pt>
                <c:pt idx="865">
                  <c:v>49.844610000000024</c:v>
                </c:pt>
                <c:pt idx="866">
                  <c:v>49.844610000000024</c:v>
                </c:pt>
                <c:pt idx="867">
                  <c:v>49.844610000000024</c:v>
                </c:pt>
                <c:pt idx="868">
                  <c:v>49.844610000000024</c:v>
                </c:pt>
                <c:pt idx="869">
                  <c:v>49.844610000000024</c:v>
                </c:pt>
                <c:pt idx="870">
                  <c:v>49.844610000000024</c:v>
                </c:pt>
                <c:pt idx="871">
                  <c:v>49.844610000000024</c:v>
                </c:pt>
                <c:pt idx="872">
                  <c:v>49.844610000000024</c:v>
                </c:pt>
                <c:pt idx="873">
                  <c:v>49.844610000000024</c:v>
                </c:pt>
                <c:pt idx="874">
                  <c:v>49.844610000000024</c:v>
                </c:pt>
                <c:pt idx="875">
                  <c:v>49.844610000000024</c:v>
                </c:pt>
                <c:pt idx="876">
                  <c:v>49.844610000000024</c:v>
                </c:pt>
                <c:pt idx="877">
                  <c:v>49.844610000000024</c:v>
                </c:pt>
                <c:pt idx="878">
                  <c:v>49.844610000000024</c:v>
                </c:pt>
                <c:pt idx="879">
                  <c:v>49.844610000000024</c:v>
                </c:pt>
                <c:pt idx="880">
                  <c:v>49.844610000000024</c:v>
                </c:pt>
                <c:pt idx="881">
                  <c:v>49.844610000000024</c:v>
                </c:pt>
                <c:pt idx="882">
                  <c:v>49.844610000000024</c:v>
                </c:pt>
                <c:pt idx="883">
                  <c:v>49.844610000000024</c:v>
                </c:pt>
                <c:pt idx="884">
                  <c:v>49.844610000000024</c:v>
                </c:pt>
                <c:pt idx="885">
                  <c:v>49.844610000000024</c:v>
                </c:pt>
                <c:pt idx="886">
                  <c:v>49.844610000000024</c:v>
                </c:pt>
                <c:pt idx="887">
                  <c:v>49.844610000000024</c:v>
                </c:pt>
                <c:pt idx="888">
                  <c:v>49.844610000000024</c:v>
                </c:pt>
                <c:pt idx="889">
                  <c:v>49.844610000000024</c:v>
                </c:pt>
                <c:pt idx="890">
                  <c:v>49.844610000000024</c:v>
                </c:pt>
                <c:pt idx="891">
                  <c:v>49.844610000000024</c:v>
                </c:pt>
                <c:pt idx="892">
                  <c:v>49.844610000000024</c:v>
                </c:pt>
                <c:pt idx="893">
                  <c:v>49.844610000000024</c:v>
                </c:pt>
                <c:pt idx="894">
                  <c:v>49.844610000000024</c:v>
                </c:pt>
                <c:pt idx="895">
                  <c:v>49.844610000000024</c:v>
                </c:pt>
                <c:pt idx="896">
                  <c:v>49.844610000000024</c:v>
                </c:pt>
                <c:pt idx="897">
                  <c:v>49.844610000000024</c:v>
                </c:pt>
                <c:pt idx="898">
                  <c:v>49.844610000000024</c:v>
                </c:pt>
                <c:pt idx="899">
                  <c:v>49.844610000000024</c:v>
                </c:pt>
                <c:pt idx="900">
                  <c:v>49.844610000000024</c:v>
                </c:pt>
                <c:pt idx="901">
                  <c:v>49.844610000000024</c:v>
                </c:pt>
                <c:pt idx="902">
                  <c:v>49.844610000000024</c:v>
                </c:pt>
                <c:pt idx="903">
                  <c:v>49.844610000000024</c:v>
                </c:pt>
                <c:pt idx="904">
                  <c:v>49.844610000000024</c:v>
                </c:pt>
                <c:pt idx="905">
                  <c:v>49.844610000000024</c:v>
                </c:pt>
                <c:pt idx="906">
                  <c:v>49.844610000000024</c:v>
                </c:pt>
                <c:pt idx="907">
                  <c:v>49.844610000000024</c:v>
                </c:pt>
                <c:pt idx="908">
                  <c:v>49.844610000000024</c:v>
                </c:pt>
                <c:pt idx="909">
                  <c:v>49.844610000000024</c:v>
                </c:pt>
                <c:pt idx="910">
                  <c:v>49.844610000000024</c:v>
                </c:pt>
                <c:pt idx="911">
                  <c:v>49.844610000000024</c:v>
                </c:pt>
                <c:pt idx="912">
                  <c:v>49.844610000000024</c:v>
                </c:pt>
                <c:pt idx="913">
                  <c:v>49.844610000000024</c:v>
                </c:pt>
                <c:pt idx="914">
                  <c:v>49.844610000000024</c:v>
                </c:pt>
                <c:pt idx="915">
                  <c:v>49.844610000000024</c:v>
                </c:pt>
                <c:pt idx="916">
                  <c:v>49.844610000000024</c:v>
                </c:pt>
                <c:pt idx="917">
                  <c:v>49.844610000000024</c:v>
                </c:pt>
                <c:pt idx="918">
                  <c:v>49.844610000000024</c:v>
                </c:pt>
                <c:pt idx="919">
                  <c:v>49.844610000000024</c:v>
                </c:pt>
                <c:pt idx="920">
                  <c:v>49.844610000000024</c:v>
                </c:pt>
                <c:pt idx="921">
                  <c:v>49.844610000000024</c:v>
                </c:pt>
                <c:pt idx="922">
                  <c:v>49.844610000000024</c:v>
                </c:pt>
                <c:pt idx="923">
                  <c:v>49.844610000000024</c:v>
                </c:pt>
                <c:pt idx="924">
                  <c:v>49.844610000000024</c:v>
                </c:pt>
                <c:pt idx="925">
                  <c:v>49.844610000000024</c:v>
                </c:pt>
                <c:pt idx="926">
                  <c:v>49.844610000000024</c:v>
                </c:pt>
                <c:pt idx="927">
                  <c:v>49.844610000000024</c:v>
                </c:pt>
                <c:pt idx="928">
                  <c:v>49.844610000000024</c:v>
                </c:pt>
                <c:pt idx="929">
                  <c:v>49.844610000000024</c:v>
                </c:pt>
                <c:pt idx="930">
                  <c:v>49.844610000000024</c:v>
                </c:pt>
                <c:pt idx="931">
                  <c:v>49.844610000000024</c:v>
                </c:pt>
                <c:pt idx="932">
                  <c:v>49.844610000000024</c:v>
                </c:pt>
                <c:pt idx="933">
                  <c:v>49.844610000000024</c:v>
                </c:pt>
                <c:pt idx="934">
                  <c:v>49.844610000000024</c:v>
                </c:pt>
                <c:pt idx="935">
                  <c:v>49.844610000000024</c:v>
                </c:pt>
                <c:pt idx="936">
                  <c:v>49.844610000000024</c:v>
                </c:pt>
                <c:pt idx="937">
                  <c:v>49.844610000000024</c:v>
                </c:pt>
                <c:pt idx="938">
                  <c:v>49.844610000000024</c:v>
                </c:pt>
                <c:pt idx="939">
                  <c:v>49.844610000000024</c:v>
                </c:pt>
                <c:pt idx="940">
                  <c:v>49.844610000000024</c:v>
                </c:pt>
                <c:pt idx="941">
                  <c:v>49.844610000000024</c:v>
                </c:pt>
                <c:pt idx="942">
                  <c:v>49.844610000000024</c:v>
                </c:pt>
                <c:pt idx="943">
                  <c:v>49.844610000000024</c:v>
                </c:pt>
                <c:pt idx="944">
                  <c:v>49.844610000000024</c:v>
                </c:pt>
                <c:pt idx="945">
                  <c:v>49.844610000000024</c:v>
                </c:pt>
                <c:pt idx="946">
                  <c:v>49.844610000000024</c:v>
                </c:pt>
                <c:pt idx="947">
                  <c:v>49.844610000000024</c:v>
                </c:pt>
                <c:pt idx="948">
                  <c:v>49.844610000000024</c:v>
                </c:pt>
                <c:pt idx="949">
                  <c:v>49.844610000000024</c:v>
                </c:pt>
                <c:pt idx="950">
                  <c:v>49.844610000000024</c:v>
                </c:pt>
                <c:pt idx="951">
                  <c:v>49.844610000000024</c:v>
                </c:pt>
                <c:pt idx="952">
                  <c:v>49.844610000000024</c:v>
                </c:pt>
                <c:pt idx="953">
                  <c:v>49.844610000000024</c:v>
                </c:pt>
                <c:pt idx="954">
                  <c:v>49.844610000000024</c:v>
                </c:pt>
                <c:pt idx="955">
                  <c:v>49.844610000000024</c:v>
                </c:pt>
                <c:pt idx="956">
                  <c:v>49.844610000000024</c:v>
                </c:pt>
                <c:pt idx="957">
                  <c:v>49.844610000000024</c:v>
                </c:pt>
                <c:pt idx="958">
                  <c:v>49.844610000000024</c:v>
                </c:pt>
                <c:pt idx="959">
                  <c:v>49.844610000000024</c:v>
                </c:pt>
                <c:pt idx="960">
                  <c:v>49.844610000000024</c:v>
                </c:pt>
                <c:pt idx="961">
                  <c:v>49.844610000000024</c:v>
                </c:pt>
                <c:pt idx="962">
                  <c:v>49.844610000000024</c:v>
                </c:pt>
                <c:pt idx="963">
                  <c:v>49.844610000000024</c:v>
                </c:pt>
                <c:pt idx="964">
                  <c:v>49.844610000000024</c:v>
                </c:pt>
                <c:pt idx="965">
                  <c:v>49.844610000000024</c:v>
                </c:pt>
                <c:pt idx="966">
                  <c:v>49.844610000000024</c:v>
                </c:pt>
                <c:pt idx="967">
                  <c:v>49.844610000000024</c:v>
                </c:pt>
                <c:pt idx="968">
                  <c:v>49.844610000000024</c:v>
                </c:pt>
                <c:pt idx="969">
                  <c:v>49.844610000000024</c:v>
                </c:pt>
                <c:pt idx="970">
                  <c:v>49.844610000000024</c:v>
                </c:pt>
                <c:pt idx="971">
                  <c:v>49.844610000000024</c:v>
                </c:pt>
                <c:pt idx="972">
                  <c:v>49.844610000000024</c:v>
                </c:pt>
                <c:pt idx="973">
                  <c:v>49.844610000000024</c:v>
                </c:pt>
                <c:pt idx="974">
                  <c:v>49.844610000000024</c:v>
                </c:pt>
                <c:pt idx="975">
                  <c:v>49.844610000000024</c:v>
                </c:pt>
                <c:pt idx="976">
                  <c:v>49.844610000000024</c:v>
                </c:pt>
                <c:pt idx="977">
                  <c:v>49.844610000000024</c:v>
                </c:pt>
                <c:pt idx="978">
                  <c:v>49.844610000000024</c:v>
                </c:pt>
                <c:pt idx="979">
                  <c:v>49.844610000000024</c:v>
                </c:pt>
                <c:pt idx="980">
                  <c:v>49.844610000000024</c:v>
                </c:pt>
                <c:pt idx="981">
                  <c:v>49.844610000000024</c:v>
                </c:pt>
                <c:pt idx="982">
                  <c:v>49.844610000000024</c:v>
                </c:pt>
                <c:pt idx="983">
                  <c:v>49.844610000000024</c:v>
                </c:pt>
                <c:pt idx="984">
                  <c:v>49.844610000000024</c:v>
                </c:pt>
                <c:pt idx="985">
                  <c:v>49.844610000000024</c:v>
                </c:pt>
                <c:pt idx="986">
                  <c:v>49.844610000000024</c:v>
                </c:pt>
                <c:pt idx="987">
                  <c:v>49.844610000000024</c:v>
                </c:pt>
                <c:pt idx="988">
                  <c:v>49.844610000000024</c:v>
                </c:pt>
                <c:pt idx="989">
                  <c:v>49.844610000000024</c:v>
                </c:pt>
                <c:pt idx="990">
                  <c:v>49.844610000000024</c:v>
                </c:pt>
                <c:pt idx="991">
                  <c:v>49.844610000000024</c:v>
                </c:pt>
                <c:pt idx="992">
                  <c:v>49.844610000000024</c:v>
                </c:pt>
                <c:pt idx="993">
                  <c:v>49.844610000000024</c:v>
                </c:pt>
                <c:pt idx="994">
                  <c:v>49.844610000000024</c:v>
                </c:pt>
                <c:pt idx="995">
                  <c:v>49.844610000000024</c:v>
                </c:pt>
                <c:pt idx="996">
                  <c:v>49.844610000000024</c:v>
                </c:pt>
                <c:pt idx="997">
                  <c:v>49.844610000000024</c:v>
                </c:pt>
                <c:pt idx="998">
                  <c:v>49.844610000000024</c:v>
                </c:pt>
                <c:pt idx="999">
                  <c:v>49.844610000000024</c:v>
                </c:pt>
                <c:pt idx="1000">
                  <c:v>49.844610000000024</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30.200000000000163</c:v>
                </c:pt>
                <c:pt idx="393">
                  <c:v>30.200100000000162</c:v>
                </c:pt>
                <c:pt idx="394">
                  <c:v>30.200200000000162</c:v>
                </c:pt>
                <c:pt idx="395">
                  <c:v>30.200300000000162</c:v>
                </c:pt>
                <c:pt idx="396">
                  <c:v>30.200400000000162</c:v>
                </c:pt>
                <c:pt idx="397">
                  <c:v>30.200500000000162</c:v>
                </c:pt>
                <c:pt idx="398">
                  <c:v>30.200600000000161</c:v>
                </c:pt>
                <c:pt idx="399">
                  <c:v>30.200700000000161</c:v>
                </c:pt>
                <c:pt idx="400">
                  <c:v>30.200800000000161</c:v>
                </c:pt>
                <c:pt idx="401">
                  <c:v>30.200900000000161</c:v>
                </c:pt>
                <c:pt idx="402">
                  <c:v>30.20100000000016</c:v>
                </c:pt>
                <c:pt idx="403">
                  <c:v>30.20110000000016</c:v>
                </c:pt>
                <c:pt idx="404">
                  <c:v>30.20120000000016</c:v>
                </c:pt>
                <c:pt idx="405">
                  <c:v>30.20130000000016</c:v>
                </c:pt>
                <c:pt idx="406">
                  <c:v>30.201400000000159</c:v>
                </c:pt>
                <c:pt idx="407">
                  <c:v>30.201500000000159</c:v>
                </c:pt>
                <c:pt idx="408">
                  <c:v>30.201600000000159</c:v>
                </c:pt>
                <c:pt idx="409">
                  <c:v>30.201700000000159</c:v>
                </c:pt>
                <c:pt idx="410">
                  <c:v>30.201800000000159</c:v>
                </c:pt>
                <c:pt idx="411">
                  <c:v>30.201900000000158</c:v>
                </c:pt>
                <c:pt idx="412">
                  <c:v>30.202000000000158</c:v>
                </c:pt>
                <c:pt idx="413">
                  <c:v>30.202100000000158</c:v>
                </c:pt>
                <c:pt idx="414">
                  <c:v>30.202200000000158</c:v>
                </c:pt>
                <c:pt idx="415">
                  <c:v>30.202300000000157</c:v>
                </c:pt>
                <c:pt idx="416">
                  <c:v>30.202400000000157</c:v>
                </c:pt>
                <c:pt idx="417">
                  <c:v>30.202500000000157</c:v>
                </c:pt>
                <c:pt idx="418">
                  <c:v>30.202600000000157</c:v>
                </c:pt>
                <c:pt idx="419">
                  <c:v>30.202700000000156</c:v>
                </c:pt>
                <c:pt idx="420">
                  <c:v>30.202800000000156</c:v>
                </c:pt>
                <c:pt idx="421">
                  <c:v>30.202900000000156</c:v>
                </c:pt>
                <c:pt idx="422">
                  <c:v>30.203000000000156</c:v>
                </c:pt>
                <c:pt idx="423">
                  <c:v>30.203100000000155</c:v>
                </c:pt>
                <c:pt idx="424">
                  <c:v>30.203200000000155</c:v>
                </c:pt>
                <c:pt idx="425">
                  <c:v>30.203300000000155</c:v>
                </c:pt>
                <c:pt idx="426">
                  <c:v>30.203400000000155</c:v>
                </c:pt>
                <c:pt idx="427">
                  <c:v>30.203500000000155</c:v>
                </c:pt>
                <c:pt idx="428">
                  <c:v>30.203600000000154</c:v>
                </c:pt>
                <c:pt idx="429">
                  <c:v>30.203700000000154</c:v>
                </c:pt>
                <c:pt idx="430">
                  <c:v>30.203800000000154</c:v>
                </c:pt>
                <c:pt idx="431">
                  <c:v>30.203900000000154</c:v>
                </c:pt>
                <c:pt idx="432">
                  <c:v>30.204000000000153</c:v>
                </c:pt>
                <c:pt idx="433">
                  <c:v>30.204100000000153</c:v>
                </c:pt>
                <c:pt idx="434">
                  <c:v>30.204200000000153</c:v>
                </c:pt>
                <c:pt idx="435">
                  <c:v>30.204300000000153</c:v>
                </c:pt>
                <c:pt idx="436">
                  <c:v>30.204400000000152</c:v>
                </c:pt>
                <c:pt idx="437">
                  <c:v>30.204500000000152</c:v>
                </c:pt>
                <c:pt idx="438">
                  <c:v>30.204600000000152</c:v>
                </c:pt>
                <c:pt idx="439">
                  <c:v>30.204700000000152</c:v>
                </c:pt>
                <c:pt idx="440">
                  <c:v>30.204800000000152</c:v>
                </c:pt>
                <c:pt idx="441">
                  <c:v>30.204900000000151</c:v>
                </c:pt>
                <c:pt idx="442">
                  <c:v>30.205000000000151</c:v>
                </c:pt>
                <c:pt idx="443">
                  <c:v>30.205100000000151</c:v>
                </c:pt>
                <c:pt idx="444">
                  <c:v>30.205200000000151</c:v>
                </c:pt>
                <c:pt idx="445">
                  <c:v>30.20530000000015</c:v>
                </c:pt>
                <c:pt idx="446">
                  <c:v>30.20540000000015</c:v>
                </c:pt>
                <c:pt idx="447">
                  <c:v>30.20550000000015</c:v>
                </c:pt>
                <c:pt idx="448">
                  <c:v>30.20560000000015</c:v>
                </c:pt>
                <c:pt idx="449">
                  <c:v>30.205700000000149</c:v>
                </c:pt>
                <c:pt idx="450">
                  <c:v>30.205800000000149</c:v>
                </c:pt>
                <c:pt idx="451">
                  <c:v>30.205900000000149</c:v>
                </c:pt>
                <c:pt idx="452">
                  <c:v>30.206000000000149</c:v>
                </c:pt>
                <c:pt idx="453">
                  <c:v>30.206100000000148</c:v>
                </c:pt>
                <c:pt idx="454">
                  <c:v>30.206200000000148</c:v>
                </c:pt>
                <c:pt idx="455">
                  <c:v>30.206300000000148</c:v>
                </c:pt>
                <c:pt idx="456">
                  <c:v>30.206400000000148</c:v>
                </c:pt>
                <c:pt idx="457">
                  <c:v>30.206500000000148</c:v>
                </c:pt>
                <c:pt idx="458">
                  <c:v>30.206600000000147</c:v>
                </c:pt>
                <c:pt idx="459">
                  <c:v>30.206700000000147</c:v>
                </c:pt>
                <c:pt idx="460">
                  <c:v>30.206800000000147</c:v>
                </c:pt>
                <c:pt idx="461">
                  <c:v>30.206900000000147</c:v>
                </c:pt>
                <c:pt idx="462">
                  <c:v>30.207000000000146</c:v>
                </c:pt>
                <c:pt idx="463">
                  <c:v>30.207100000000146</c:v>
                </c:pt>
                <c:pt idx="464">
                  <c:v>30.207200000000146</c:v>
                </c:pt>
                <c:pt idx="465">
                  <c:v>30.207300000000146</c:v>
                </c:pt>
                <c:pt idx="466">
                  <c:v>30.207400000000145</c:v>
                </c:pt>
                <c:pt idx="467">
                  <c:v>30.207500000000145</c:v>
                </c:pt>
                <c:pt idx="468">
                  <c:v>30.207600000000145</c:v>
                </c:pt>
                <c:pt idx="469">
                  <c:v>30.207700000000145</c:v>
                </c:pt>
                <c:pt idx="470">
                  <c:v>30.207800000000145</c:v>
                </c:pt>
                <c:pt idx="471">
                  <c:v>30.207900000000144</c:v>
                </c:pt>
                <c:pt idx="472">
                  <c:v>30.208000000000144</c:v>
                </c:pt>
                <c:pt idx="473">
                  <c:v>30.208100000000144</c:v>
                </c:pt>
                <c:pt idx="474">
                  <c:v>30.208200000000144</c:v>
                </c:pt>
                <c:pt idx="475">
                  <c:v>30.208300000000143</c:v>
                </c:pt>
                <c:pt idx="476">
                  <c:v>30.208400000000143</c:v>
                </c:pt>
                <c:pt idx="477">
                  <c:v>30.208500000000143</c:v>
                </c:pt>
                <c:pt idx="478">
                  <c:v>30.208600000000143</c:v>
                </c:pt>
                <c:pt idx="479">
                  <c:v>30.208700000000142</c:v>
                </c:pt>
                <c:pt idx="480">
                  <c:v>30.208800000000142</c:v>
                </c:pt>
                <c:pt idx="481">
                  <c:v>30.208900000000142</c:v>
                </c:pt>
                <c:pt idx="482">
                  <c:v>30.209000000000142</c:v>
                </c:pt>
                <c:pt idx="483">
                  <c:v>30.209100000000142</c:v>
                </c:pt>
                <c:pt idx="484">
                  <c:v>30.209200000000141</c:v>
                </c:pt>
                <c:pt idx="485">
                  <c:v>30.209300000000141</c:v>
                </c:pt>
                <c:pt idx="486">
                  <c:v>30.209400000000141</c:v>
                </c:pt>
                <c:pt idx="487">
                  <c:v>30.209500000000141</c:v>
                </c:pt>
                <c:pt idx="488">
                  <c:v>30.20960000000014</c:v>
                </c:pt>
                <c:pt idx="489">
                  <c:v>30.20970000000014</c:v>
                </c:pt>
                <c:pt idx="490">
                  <c:v>30.20980000000014</c:v>
                </c:pt>
                <c:pt idx="491">
                  <c:v>30.20990000000014</c:v>
                </c:pt>
                <c:pt idx="492">
                  <c:v>30.210000000000139</c:v>
                </c:pt>
                <c:pt idx="493">
                  <c:v>30.210100000000139</c:v>
                </c:pt>
                <c:pt idx="494">
                  <c:v>30.210200000000139</c:v>
                </c:pt>
                <c:pt idx="495">
                  <c:v>30.210300000000139</c:v>
                </c:pt>
                <c:pt idx="496">
                  <c:v>30.210400000000138</c:v>
                </c:pt>
                <c:pt idx="497">
                  <c:v>30.210500000000138</c:v>
                </c:pt>
                <c:pt idx="498">
                  <c:v>30.210600000000138</c:v>
                </c:pt>
                <c:pt idx="499">
                  <c:v>30.210700000000138</c:v>
                </c:pt>
                <c:pt idx="500">
                  <c:v>30.210800000000138</c:v>
                </c:pt>
                <c:pt idx="501">
                  <c:v>30.210900000000137</c:v>
                </c:pt>
                <c:pt idx="502">
                  <c:v>30.211000000000137</c:v>
                </c:pt>
                <c:pt idx="503">
                  <c:v>30.211100000000137</c:v>
                </c:pt>
                <c:pt idx="504">
                  <c:v>30.211200000000137</c:v>
                </c:pt>
                <c:pt idx="505">
                  <c:v>30.211300000000136</c:v>
                </c:pt>
                <c:pt idx="506">
                  <c:v>30.211400000000136</c:v>
                </c:pt>
                <c:pt idx="507">
                  <c:v>30.211500000000136</c:v>
                </c:pt>
                <c:pt idx="508">
                  <c:v>30.211600000000136</c:v>
                </c:pt>
                <c:pt idx="509">
                  <c:v>30.211700000000135</c:v>
                </c:pt>
                <c:pt idx="510">
                  <c:v>30.211800000000135</c:v>
                </c:pt>
                <c:pt idx="511">
                  <c:v>30.211900000000135</c:v>
                </c:pt>
                <c:pt idx="512">
                  <c:v>30.212000000000135</c:v>
                </c:pt>
                <c:pt idx="513">
                  <c:v>30.212100000000135</c:v>
                </c:pt>
                <c:pt idx="514">
                  <c:v>30.212200000000134</c:v>
                </c:pt>
                <c:pt idx="515">
                  <c:v>30.212300000000134</c:v>
                </c:pt>
                <c:pt idx="516">
                  <c:v>30.212400000000134</c:v>
                </c:pt>
                <c:pt idx="517">
                  <c:v>30.212500000000134</c:v>
                </c:pt>
                <c:pt idx="518">
                  <c:v>30.212600000000133</c:v>
                </c:pt>
                <c:pt idx="519">
                  <c:v>30.212700000000133</c:v>
                </c:pt>
                <c:pt idx="520">
                  <c:v>30.212800000000133</c:v>
                </c:pt>
                <c:pt idx="521">
                  <c:v>30.212900000000133</c:v>
                </c:pt>
                <c:pt idx="522">
                  <c:v>30.213000000000132</c:v>
                </c:pt>
                <c:pt idx="523">
                  <c:v>30.213100000000132</c:v>
                </c:pt>
                <c:pt idx="524">
                  <c:v>30.213200000000132</c:v>
                </c:pt>
                <c:pt idx="525">
                  <c:v>30.213300000000132</c:v>
                </c:pt>
                <c:pt idx="526">
                  <c:v>30.213400000000131</c:v>
                </c:pt>
                <c:pt idx="527">
                  <c:v>30.213500000000131</c:v>
                </c:pt>
                <c:pt idx="528">
                  <c:v>30.213600000000131</c:v>
                </c:pt>
                <c:pt idx="529">
                  <c:v>30.213700000000131</c:v>
                </c:pt>
                <c:pt idx="530">
                  <c:v>30.213800000000131</c:v>
                </c:pt>
                <c:pt idx="531">
                  <c:v>30.21390000000013</c:v>
                </c:pt>
                <c:pt idx="532">
                  <c:v>30.21400000000013</c:v>
                </c:pt>
                <c:pt idx="533">
                  <c:v>30.21410000000013</c:v>
                </c:pt>
                <c:pt idx="534">
                  <c:v>30.21420000000013</c:v>
                </c:pt>
                <c:pt idx="535">
                  <c:v>30.214300000000129</c:v>
                </c:pt>
                <c:pt idx="536">
                  <c:v>30.214400000000129</c:v>
                </c:pt>
                <c:pt idx="537">
                  <c:v>30.214500000000129</c:v>
                </c:pt>
                <c:pt idx="538">
                  <c:v>30.214600000000129</c:v>
                </c:pt>
                <c:pt idx="539">
                  <c:v>30.214700000000128</c:v>
                </c:pt>
                <c:pt idx="540">
                  <c:v>30.214800000000128</c:v>
                </c:pt>
                <c:pt idx="541">
                  <c:v>30.214900000000128</c:v>
                </c:pt>
                <c:pt idx="542">
                  <c:v>30.215000000000128</c:v>
                </c:pt>
                <c:pt idx="543">
                  <c:v>30.215100000000128</c:v>
                </c:pt>
                <c:pt idx="544">
                  <c:v>30.215200000000127</c:v>
                </c:pt>
                <c:pt idx="545">
                  <c:v>30.215300000000127</c:v>
                </c:pt>
                <c:pt idx="546">
                  <c:v>30.215400000000127</c:v>
                </c:pt>
                <c:pt idx="547">
                  <c:v>30.215500000000127</c:v>
                </c:pt>
                <c:pt idx="548">
                  <c:v>30.215600000000126</c:v>
                </c:pt>
                <c:pt idx="549">
                  <c:v>30.215700000000126</c:v>
                </c:pt>
                <c:pt idx="550">
                  <c:v>30.215800000000126</c:v>
                </c:pt>
                <c:pt idx="551">
                  <c:v>30.215900000000126</c:v>
                </c:pt>
                <c:pt idx="552">
                  <c:v>30.216000000000125</c:v>
                </c:pt>
                <c:pt idx="553">
                  <c:v>30.216100000000125</c:v>
                </c:pt>
                <c:pt idx="554">
                  <c:v>30.216200000000125</c:v>
                </c:pt>
                <c:pt idx="555">
                  <c:v>30.216300000000125</c:v>
                </c:pt>
                <c:pt idx="556">
                  <c:v>30.216400000000124</c:v>
                </c:pt>
                <c:pt idx="557">
                  <c:v>30.216500000000124</c:v>
                </c:pt>
                <c:pt idx="558">
                  <c:v>30.216600000000124</c:v>
                </c:pt>
                <c:pt idx="559">
                  <c:v>30.216700000000124</c:v>
                </c:pt>
                <c:pt idx="560">
                  <c:v>30.216800000000124</c:v>
                </c:pt>
                <c:pt idx="561">
                  <c:v>30.216900000000123</c:v>
                </c:pt>
                <c:pt idx="562">
                  <c:v>30.217000000000123</c:v>
                </c:pt>
                <c:pt idx="563">
                  <c:v>30.217100000000123</c:v>
                </c:pt>
                <c:pt idx="564">
                  <c:v>30.217200000000123</c:v>
                </c:pt>
                <c:pt idx="565">
                  <c:v>30.217300000000122</c:v>
                </c:pt>
                <c:pt idx="566">
                  <c:v>30.217400000000122</c:v>
                </c:pt>
                <c:pt idx="567">
                  <c:v>30.217500000000122</c:v>
                </c:pt>
                <c:pt idx="568">
                  <c:v>30.217600000000122</c:v>
                </c:pt>
                <c:pt idx="569">
                  <c:v>30.217700000000121</c:v>
                </c:pt>
                <c:pt idx="570">
                  <c:v>30.217800000000121</c:v>
                </c:pt>
                <c:pt idx="571">
                  <c:v>30.217900000000121</c:v>
                </c:pt>
                <c:pt idx="572">
                  <c:v>30.218000000000121</c:v>
                </c:pt>
                <c:pt idx="573">
                  <c:v>30.218100000000121</c:v>
                </c:pt>
                <c:pt idx="574">
                  <c:v>30.21820000000012</c:v>
                </c:pt>
                <c:pt idx="575">
                  <c:v>30.21830000000012</c:v>
                </c:pt>
                <c:pt idx="576">
                  <c:v>30.21840000000012</c:v>
                </c:pt>
                <c:pt idx="577">
                  <c:v>30.21850000000012</c:v>
                </c:pt>
                <c:pt idx="578">
                  <c:v>30.218600000000119</c:v>
                </c:pt>
                <c:pt idx="579">
                  <c:v>30.218700000000119</c:v>
                </c:pt>
                <c:pt idx="580">
                  <c:v>30.218800000000119</c:v>
                </c:pt>
                <c:pt idx="581">
                  <c:v>30.218900000000119</c:v>
                </c:pt>
                <c:pt idx="582">
                  <c:v>30.219000000000118</c:v>
                </c:pt>
                <c:pt idx="583">
                  <c:v>30.219100000000118</c:v>
                </c:pt>
                <c:pt idx="584">
                  <c:v>30.219200000000118</c:v>
                </c:pt>
                <c:pt idx="585">
                  <c:v>30.219300000000118</c:v>
                </c:pt>
                <c:pt idx="586">
                  <c:v>30.219400000000118</c:v>
                </c:pt>
                <c:pt idx="587">
                  <c:v>30.219500000000117</c:v>
                </c:pt>
                <c:pt idx="588">
                  <c:v>30.219600000000117</c:v>
                </c:pt>
                <c:pt idx="589">
                  <c:v>30.219700000000117</c:v>
                </c:pt>
                <c:pt idx="590">
                  <c:v>30.219800000000117</c:v>
                </c:pt>
                <c:pt idx="591">
                  <c:v>30.219900000000116</c:v>
                </c:pt>
                <c:pt idx="592">
                  <c:v>30.220000000000116</c:v>
                </c:pt>
                <c:pt idx="593">
                  <c:v>30.220100000000116</c:v>
                </c:pt>
                <c:pt idx="594">
                  <c:v>30.220200000000116</c:v>
                </c:pt>
                <c:pt idx="595">
                  <c:v>30.220300000000115</c:v>
                </c:pt>
                <c:pt idx="596">
                  <c:v>30.220400000000115</c:v>
                </c:pt>
                <c:pt idx="597">
                  <c:v>30.220500000000115</c:v>
                </c:pt>
                <c:pt idx="598">
                  <c:v>30.220600000000115</c:v>
                </c:pt>
                <c:pt idx="599">
                  <c:v>30.220700000000114</c:v>
                </c:pt>
                <c:pt idx="600">
                  <c:v>30.220800000000114</c:v>
                </c:pt>
                <c:pt idx="601">
                  <c:v>30.220900000000114</c:v>
                </c:pt>
                <c:pt idx="602">
                  <c:v>30.221000000000114</c:v>
                </c:pt>
                <c:pt idx="603">
                  <c:v>30.221100000000114</c:v>
                </c:pt>
                <c:pt idx="604">
                  <c:v>30.221200000000113</c:v>
                </c:pt>
                <c:pt idx="605">
                  <c:v>30.221300000000113</c:v>
                </c:pt>
                <c:pt idx="606">
                  <c:v>30.221400000000113</c:v>
                </c:pt>
                <c:pt idx="607">
                  <c:v>30.221500000000113</c:v>
                </c:pt>
                <c:pt idx="608">
                  <c:v>30.221600000000112</c:v>
                </c:pt>
                <c:pt idx="609">
                  <c:v>30.221700000000112</c:v>
                </c:pt>
                <c:pt idx="610">
                  <c:v>30.221800000000112</c:v>
                </c:pt>
                <c:pt idx="611">
                  <c:v>30.221900000000112</c:v>
                </c:pt>
                <c:pt idx="612">
                  <c:v>30.222000000000111</c:v>
                </c:pt>
                <c:pt idx="613">
                  <c:v>30.222100000000111</c:v>
                </c:pt>
                <c:pt idx="614">
                  <c:v>30.222200000000111</c:v>
                </c:pt>
                <c:pt idx="615">
                  <c:v>30.222300000000111</c:v>
                </c:pt>
                <c:pt idx="616">
                  <c:v>30.222400000000111</c:v>
                </c:pt>
                <c:pt idx="617">
                  <c:v>30.22250000000011</c:v>
                </c:pt>
                <c:pt idx="618">
                  <c:v>30.22260000000011</c:v>
                </c:pt>
                <c:pt idx="619">
                  <c:v>30.22270000000011</c:v>
                </c:pt>
                <c:pt idx="620">
                  <c:v>30.22280000000011</c:v>
                </c:pt>
                <c:pt idx="621">
                  <c:v>30.222900000000109</c:v>
                </c:pt>
                <c:pt idx="622">
                  <c:v>30.223000000000109</c:v>
                </c:pt>
                <c:pt idx="623">
                  <c:v>30.223100000000109</c:v>
                </c:pt>
                <c:pt idx="624">
                  <c:v>30.223200000000109</c:v>
                </c:pt>
                <c:pt idx="625">
                  <c:v>30.223300000000108</c:v>
                </c:pt>
                <c:pt idx="626">
                  <c:v>30.223400000000108</c:v>
                </c:pt>
                <c:pt idx="627">
                  <c:v>30.223500000000108</c:v>
                </c:pt>
                <c:pt idx="628">
                  <c:v>30.223600000000108</c:v>
                </c:pt>
                <c:pt idx="629">
                  <c:v>30.223700000000107</c:v>
                </c:pt>
                <c:pt idx="630">
                  <c:v>30.223800000000107</c:v>
                </c:pt>
                <c:pt idx="631">
                  <c:v>30.223900000000107</c:v>
                </c:pt>
                <c:pt idx="632">
                  <c:v>30.224000000000107</c:v>
                </c:pt>
                <c:pt idx="633">
                  <c:v>30.224100000000107</c:v>
                </c:pt>
                <c:pt idx="634">
                  <c:v>30.224200000000106</c:v>
                </c:pt>
                <c:pt idx="635">
                  <c:v>30.224300000000106</c:v>
                </c:pt>
                <c:pt idx="636">
                  <c:v>30.224400000000106</c:v>
                </c:pt>
                <c:pt idx="637">
                  <c:v>30.224500000000106</c:v>
                </c:pt>
                <c:pt idx="638">
                  <c:v>30.224600000000105</c:v>
                </c:pt>
                <c:pt idx="639">
                  <c:v>30.224700000000105</c:v>
                </c:pt>
                <c:pt idx="640">
                  <c:v>30.224800000000105</c:v>
                </c:pt>
                <c:pt idx="641">
                  <c:v>30.224900000000105</c:v>
                </c:pt>
                <c:pt idx="642">
                  <c:v>30.225000000000104</c:v>
                </c:pt>
                <c:pt idx="643">
                  <c:v>30.225100000000104</c:v>
                </c:pt>
                <c:pt idx="644">
                  <c:v>30.225200000000104</c:v>
                </c:pt>
                <c:pt idx="645">
                  <c:v>30.225300000000104</c:v>
                </c:pt>
                <c:pt idx="646">
                  <c:v>30.225400000000104</c:v>
                </c:pt>
                <c:pt idx="647">
                  <c:v>30.225500000000103</c:v>
                </c:pt>
                <c:pt idx="648">
                  <c:v>30.225600000000103</c:v>
                </c:pt>
                <c:pt idx="649">
                  <c:v>30.225700000000103</c:v>
                </c:pt>
                <c:pt idx="650">
                  <c:v>30.225800000000103</c:v>
                </c:pt>
                <c:pt idx="651">
                  <c:v>30.225900000000102</c:v>
                </c:pt>
                <c:pt idx="652">
                  <c:v>30.226000000000102</c:v>
                </c:pt>
                <c:pt idx="653">
                  <c:v>30.226100000000102</c:v>
                </c:pt>
                <c:pt idx="654">
                  <c:v>30.226200000000102</c:v>
                </c:pt>
                <c:pt idx="655">
                  <c:v>30.226300000000101</c:v>
                </c:pt>
                <c:pt idx="656">
                  <c:v>30.226400000000101</c:v>
                </c:pt>
                <c:pt idx="657">
                  <c:v>30.226500000000101</c:v>
                </c:pt>
                <c:pt idx="658">
                  <c:v>30.226600000000101</c:v>
                </c:pt>
                <c:pt idx="659">
                  <c:v>30.2267000000001</c:v>
                </c:pt>
                <c:pt idx="660">
                  <c:v>30.2268000000001</c:v>
                </c:pt>
                <c:pt idx="661">
                  <c:v>30.2269000000001</c:v>
                </c:pt>
                <c:pt idx="662">
                  <c:v>30.2270000000001</c:v>
                </c:pt>
                <c:pt idx="663">
                  <c:v>30.2271000000001</c:v>
                </c:pt>
                <c:pt idx="664">
                  <c:v>30.227200000000099</c:v>
                </c:pt>
                <c:pt idx="665">
                  <c:v>30.227300000000099</c:v>
                </c:pt>
                <c:pt idx="666">
                  <c:v>30.227400000000099</c:v>
                </c:pt>
                <c:pt idx="667">
                  <c:v>30.227500000000099</c:v>
                </c:pt>
                <c:pt idx="668">
                  <c:v>30.227600000000098</c:v>
                </c:pt>
                <c:pt idx="669">
                  <c:v>30.227700000000098</c:v>
                </c:pt>
                <c:pt idx="670">
                  <c:v>30.227800000000098</c:v>
                </c:pt>
                <c:pt idx="671">
                  <c:v>30.227900000000098</c:v>
                </c:pt>
                <c:pt idx="672">
                  <c:v>30.228000000000097</c:v>
                </c:pt>
                <c:pt idx="673">
                  <c:v>30.228100000000097</c:v>
                </c:pt>
                <c:pt idx="674">
                  <c:v>30.228200000000097</c:v>
                </c:pt>
                <c:pt idx="675">
                  <c:v>30.228300000000097</c:v>
                </c:pt>
                <c:pt idx="676">
                  <c:v>30.228400000000097</c:v>
                </c:pt>
                <c:pt idx="677">
                  <c:v>30.228500000000096</c:v>
                </c:pt>
                <c:pt idx="678">
                  <c:v>30.228600000000096</c:v>
                </c:pt>
                <c:pt idx="679">
                  <c:v>30.228700000000096</c:v>
                </c:pt>
                <c:pt idx="680">
                  <c:v>30.228800000000096</c:v>
                </c:pt>
                <c:pt idx="681">
                  <c:v>30.228900000000095</c:v>
                </c:pt>
                <c:pt idx="682">
                  <c:v>30.229000000000095</c:v>
                </c:pt>
                <c:pt idx="683">
                  <c:v>30.229100000000095</c:v>
                </c:pt>
                <c:pt idx="684">
                  <c:v>30.229200000000095</c:v>
                </c:pt>
                <c:pt idx="685">
                  <c:v>30.229300000000094</c:v>
                </c:pt>
                <c:pt idx="686">
                  <c:v>30.229400000000094</c:v>
                </c:pt>
                <c:pt idx="687">
                  <c:v>30.229500000000094</c:v>
                </c:pt>
                <c:pt idx="688">
                  <c:v>30.229600000000094</c:v>
                </c:pt>
                <c:pt idx="689">
                  <c:v>30.229700000000093</c:v>
                </c:pt>
                <c:pt idx="690">
                  <c:v>30.229800000000093</c:v>
                </c:pt>
                <c:pt idx="691">
                  <c:v>30.229900000000093</c:v>
                </c:pt>
                <c:pt idx="692">
                  <c:v>30.230000000000093</c:v>
                </c:pt>
                <c:pt idx="693">
                  <c:v>30.230100000000093</c:v>
                </c:pt>
                <c:pt idx="694">
                  <c:v>30.230200000000092</c:v>
                </c:pt>
                <c:pt idx="695">
                  <c:v>30.230300000000092</c:v>
                </c:pt>
                <c:pt idx="696">
                  <c:v>30.230400000000092</c:v>
                </c:pt>
                <c:pt idx="697">
                  <c:v>30.230500000000092</c:v>
                </c:pt>
                <c:pt idx="698">
                  <c:v>30.230600000000091</c:v>
                </c:pt>
                <c:pt idx="699">
                  <c:v>30.230700000000091</c:v>
                </c:pt>
                <c:pt idx="700">
                  <c:v>30.230800000000091</c:v>
                </c:pt>
                <c:pt idx="701">
                  <c:v>30.230900000000091</c:v>
                </c:pt>
                <c:pt idx="702">
                  <c:v>30.23100000000009</c:v>
                </c:pt>
                <c:pt idx="703">
                  <c:v>30.23110000000009</c:v>
                </c:pt>
                <c:pt idx="704">
                  <c:v>30.23120000000009</c:v>
                </c:pt>
                <c:pt idx="705">
                  <c:v>30.23130000000009</c:v>
                </c:pt>
                <c:pt idx="706">
                  <c:v>30.23140000000009</c:v>
                </c:pt>
                <c:pt idx="707">
                  <c:v>30.231500000000089</c:v>
                </c:pt>
                <c:pt idx="708">
                  <c:v>30.231600000000089</c:v>
                </c:pt>
                <c:pt idx="709">
                  <c:v>30.231700000000089</c:v>
                </c:pt>
                <c:pt idx="710">
                  <c:v>30.231800000000089</c:v>
                </c:pt>
                <c:pt idx="711">
                  <c:v>30.231900000000088</c:v>
                </c:pt>
                <c:pt idx="712">
                  <c:v>30.232000000000088</c:v>
                </c:pt>
                <c:pt idx="713">
                  <c:v>30.232100000000088</c:v>
                </c:pt>
                <c:pt idx="714">
                  <c:v>30.232200000000088</c:v>
                </c:pt>
                <c:pt idx="715">
                  <c:v>30.232300000000087</c:v>
                </c:pt>
                <c:pt idx="716">
                  <c:v>30.232400000000087</c:v>
                </c:pt>
                <c:pt idx="717">
                  <c:v>30.232500000000087</c:v>
                </c:pt>
                <c:pt idx="718">
                  <c:v>30.232600000000087</c:v>
                </c:pt>
                <c:pt idx="719">
                  <c:v>30.232700000000087</c:v>
                </c:pt>
                <c:pt idx="720">
                  <c:v>30.232800000000086</c:v>
                </c:pt>
                <c:pt idx="721">
                  <c:v>30.232900000000086</c:v>
                </c:pt>
                <c:pt idx="722">
                  <c:v>30.233000000000086</c:v>
                </c:pt>
                <c:pt idx="723">
                  <c:v>30.233100000000086</c:v>
                </c:pt>
                <c:pt idx="724">
                  <c:v>30.233200000000085</c:v>
                </c:pt>
                <c:pt idx="725">
                  <c:v>30.233300000000085</c:v>
                </c:pt>
                <c:pt idx="726">
                  <c:v>30.233400000000085</c:v>
                </c:pt>
                <c:pt idx="727">
                  <c:v>30.233500000000085</c:v>
                </c:pt>
                <c:pt idx="728">
                  <c:v>30.233600000000084</c:v>
                </c:pt>
                <c:pt idx="729">
                  <c:v>30.233700000000084</c:v>
                </c:pt>
                <c:pt idx="730">
                  <c:v>30.233800000000084</c:v>
                </c:pt>
                <c:pt idx="731">
                  <c:v>30.233900000000084</c:v>
                </c:pt>
                <c:pt idx="732">
                  <c:v>30.234000000000083</c:v>
                </c:pt>
                <c:pt idx="733">
                  <c:v>30.234100000000083</c:v>
                </c:pt>
                <c:pt idx="734">
                  <c:v>30.234200000000083</c:v>
                </c:pt>
                <c:pt idx="735">
                  <c:v>30.234300000000083</c:v>
                </c:pt>
                <c:pt idx="736">
                  <c:v>30.234400000000083</c:v>
                </c:pt>
                <c:pt idx="737">
                  <c:v>30.234500000000082</c:v>
                </c:pt>
                <c:pt idx="738">
                  <c:v>30.234600000000082</c:v>
                </c:pt>
                <c:pt idx="739">
                  <c:v>30.234700000000082</c:v>
                </c:pt>
                <c:pt idx="740">
                  <c:v>30.234800000000082</c:v>
                </c:pt>
                <c:pt idx="741">
                  <c:v>30.234900000000081</c:v>
                </c:pt>
                <c:pt idx="742">
                  <c:v>30.235000000000081</c:v>
                </c:pt>
                <c:pt idx="743">
                  <c:v>30.235100000000081</c:v>
                </c:pt>
                <c:pt idx="744">
                  <c:v>30.235200000000081</c:v>
                </c:pt>
                <c:pt idx="745">
                  <c:v>30.23530000000008</c:v>
                </c:pt>
                <c:pt idx="746">
                  <c:v>30.23540000000008</c:v>
                </c:pt>
                <c:pt idx="747">
                  <c:v>30.23550000000008</c:v>
                </c:pt>
                <c:pt idx="748">
                  <c:v>30.23560000000008</c:v>
                </c:pt>
                <c:pt idx="749">
                  <c:v>30.23570000000008</c:v>
                </c:pt>
                <c:pt idx="750">
                  <c:v>30.235800000000079</c:v>
                </c:pt>
                <c:pt idx="751">
                  <c:v>30.235900000000079</c:v>
                </c:pt>
                <c:pt idx="752">
                  <c:v>30.236000000000079</c:v>
                </c:pt>
                <c:pt idx="753">
                  <c:v>30.236100000000079</c:v>
                </c:pt>
                <c:pt idx="754">
                  <c:v>30.236200000000078</c:v>
                </c:pt>
                <c:pt idx="755">
                  <c:v>30.236300000000078</c:v>
                </c:pt>
                <c:pt idx="756">
                  <c:v>30.236400000000078</c:v>
                </c:pt>
                <c:pt idx="757">
                  <c:v>30.236500000000078</c:v>
                </c:pt>
                <c:pt idx="758">
                  <c:v>30.236600000000077</c:v>
                </c:pt>
                <c:pt idx="759">
                  <c:v>30.236700000000077</c:v>
                </c:pt>
                <c:pt idx="760">
                  <c:v>30.236800000000077</c:v>
                </c:pt>
                <c:pt idx="761">
                  <c:v>30.236900000000077</c:v>
                </c:pt>
                <c:pt idx="762">
                  <c:v>30.237000000000076</c:v>
                </c:pt>
                <c:pt idx="763">
                  <c:v>30.237100000000076</c:v>
                </c:pt>
                <c:pt idx="764">
                  <c:v>30.237200000000076</c:v>
                </c:pt>
                <c:pt idx="765">
                  <c:v>30.237300000000076</c:v>
                </c:pt>
                <c:pt idx="766">
                  <c:v>30.237400000000076</c:v>
                </c:pt>
                <c:pt idx="767">
                  <c:v>30.237500000000075</c:v>
                </c:pt>
                <c:pt idx="768">
                  <c:v>30.237600000000075</c:v>
                </c:pt>
                <c:pt idx="769">
                  <c:v>30.237700000000075</c:v>
                </c:pt>
                <c:pt idx="770">
                  <c:v>30.237800000000075</c:v>
                </c:pt>
                <c:pt idx="771">
                  <c:v>30.237900000000074</c:v>
                </c:pt>
                <c:pt idx="772">
                  <c:v>30.238000000000074</c:v>
                </c:pt>
                <c:pt idx="773">
                  <c:v>30.238100000000074</c:v>
                </c:pt>
                <c:pt idx="774">
                  <c:v>30.238200000000074</c:v>
                </c:pt>
                <c:pt idx="775">
                  <c:v>30.238300000000073</c:v>
                </c:pt>
                <c:pt idx="776">
                  <c:v>30.238400000000073</c:v>
                </c:pt>
                <c:pt idx="777">
                  <c:v>30.238500000000073</c:v>
                </c:pt>
                <c:pt idx="778">
                  <c:v>30.238600000000073</c:v>
                </c:pt>
                <c:pt idx="779">
                  <c:v>30.238700000000073</c:v>
                </c:pt>
                <c:pt idx="780">
                  <c:v>30.238800000000072</c:v>
                </c:pt>
                <c:pt idx="781">
                  <c:v>30.238900000000072</c:v>
                </c:pt>
                <c:pt idx="782">
                  <c:v>30.239000000000072</c:v>
                </c:pt>
                <c:pt idx="783">
                  <c:v>30.239100000000072</c:v>
                </c:pt>
                <c:pt idx="784">
                  <c:v>30.239200000000071</c:v>
                </c:pt>
                <c:pt idx="785">
                  <c:v>30.239300000000071</c:v>
                </c:pt>
                <c:pt idx="786">
                  <c:v>30.239400000000071</c:v>
                </c:pt>
                <c:pt idx="787">
                  <c:v>30.239500000000071</c:v>
                </c:pt>
                <c:pt idx="788">
                  <c:v>30.23960000000007</c:v>
                </c:pt>
                <c:pt idx="789">
                  <c:v>30.23970000000007</c:v>
                </c:pt>
                <c:pt idx="790">
                  <c:v>30.23980000000007</c:v>
                </c:pt>
                <c:pt idx="791">
                  <c:v>30.23990000000007</c:v>
                </c:pt>
                <c:pt idx="792">
                  <c:v>30.240000000000069</c:v>
                </c:pt>
                <c:pt idx="793">
                  <c:v>30.240100000000069</c:v>
                </c:pt>
                <c:pt idx="794">
                  <c:v>30.240200000000069</c:v>
                </c:pt>
                <c:pt idx="795">
                  <c:v>30.240300000000069</c:v>
                </c:pt>
                <c:pt idx="796">
                  <c:v>30.240400000000069</c:v>
                </c:pt>
                <c:pt idx="797">
                  <c:v>30.240500000000068</c:v>
                </c:pt>
                <c:pt idx="798">
                  <c:v>30.240600000000068</c:v>
                </c:pt>
                <c:pt idx="799">
                  <c:v>30.240700000000068</c:v>
                </c:pt>
                <c:pt idx="800">
                  <c:v>30.240800000000068</c:v>
                </c:pt>
                <c:pt idx="801">
                  <c:v>30.240900000000067</c:v>
                </c:pt>
                <c:pt idx="802">
                  <c:v>30.241000000000067</c:v>
                </c:pt>
                <c:pt idx="803">
                  <c:v>30.241100000000067</c:v>
                </c:pt>
                <c:pt idx="804">
                  <c:v>30.241200000000067</c:v>
                </c:pt>
                <c:pt idx="805">
                  <c:v>30.241300000000066</c:v>
                </c:pt>
                <c:pt idx="806">
                  <c:v>30.241400000000066</c:v>
                </c:pt>
                <c:pt idx="807">
                  <c:v>30.241500000000066</c:v>
                </c:pt>
                <c:pt idx="808">
                  <c:v>30.241600000000066</c:v>
                </c:pt>
                <c:pt idx="809">
                  <c:v>30.241700000000066</c:v>
                </c:pt>
                <c:pt idx="810">
                  <c:v>30.241800000000065</c:v>
                </c:pt>
                <c:pt idx="811">
                  <c:v>30.241900000000065</c:v>
                </c:pt>
                <c:pt idx="812">
                  <c:v>30.242000000000065</c:v>
                </c:pt>
                <c:pt idx="813">
                  <c:v>30.242100000000065</c:v>
                </c:pt>
                <c:pt idx="814">
                  <c:v>30.242200000000064</c:v>
                </c:pt>
                <c:pt idx="815">
                  <c:v>30.242300000000064</c:v>
                </c:pt>
                <c:pt idx="816">
                  <c:v>30.242400000000064</c:v>
                </c:pt>
                <c:pt idx="817">
                  <c:v>30.242500000000064</c:v>
                </c:pt>
                <c:pt idx="818">
                  <c:v>30.242600000000063</c:v>
                </c:pt>
                <c:pt idx="819">
                  <c:v>30.242700000000063</c:v>
                </c:pt>
                <c:pt idx="820">
                  <c:v>30.242800000000063</c:v>
                </c:pt>
                <c:pt idx="821">
                  <c:v>30.242900000000063</c:v>
                </c:pt>
                <c:pt idx="822">
                  <c:v>30.243000000000062</c:v>
                </c:pt>
                <c:pt idx="823">
                  <c:v>30.243100000000062</c:v>
                </c:pt>
                <c:pt idx="824">
                  <c:v>30.243200000000062</c:v>
                </c:pt>
                <c:pt idx="825">
                  <c:v>30.243300000000062</c:v>
                </c:pt>
                <c:pt idx="826">
                  <c:v>30.243400000000062</c:v>
                </c:pt>
                <c:pt idx="827">
                  <c:v>30.243500000000061</c:v>
                </c:pt>
                <c:pt idx="828">
                  <c:v>30.243600000000061</c:v>
                </c:pt>
                <c:pt idx="829">
                  <c:v>30.243700000000061</c:v>
                </c:pt>
                <c:pt idx="830">
                  <c:v>30.243800000000061</c:v>
                </c:pt>
                <c:pt idx="831">
                  <c:v>30.24390000000006</c:v>
                </c:pt>
                <c:pt idx="832">
                  <c:v>30.24400000000006</c:v>
                </c:pt>
                <c:pt idx="833">
                  <c:v>30.24410000000006</c:v>
                </c:pt>
                <c:pt idx="834">
                  <c:v>30.24420000000006</c:v>
                </c:pt>
                <c:pt idx="835">
                  <c:v>30.244300000000059</c:v>
                </c:pt>
                <c:pt idx="836">
                  <c:v>30.244400000000059</c:v>
                </c:pt>
                <c:pt idx="837">
                  <c:v>30.244500000000059</c:v>
                </c:pt>
                <c:pt idx="838">
                  <c:v>30.244600000000059</c:v>
                </c:pt>
                <c:pt idx="839">
                  <c:v>30.244700000000059</c:v>
                </c:pt>
                <c:pt idx="840">
                  <c:v>30.244800000000058</c:v>
                </c:pt>
                <c:pt idx="841">
                  <c:v>30.244900000000058</c:v>
                </c:pt>
                <c:pt idx="842">
                  <c:v>30.245000000000058</c:v>
                </c:pt>
                <c:pt idx="843">
                  <c:v>30.245100000000058</c:v>
                </c:pt>
                <c:pt idx="844">
                  <c:v>30.245200000000057</c:v>
                </c:pt>
                <c:pt idx="845">
                  <c:v>30.245300000000057</c:v>
                </c:pt>
                <c:pt idx="846">
                  <c:v>30.245400000000057</c:v>
                </c:pt>
                <c:pt idx="847">
                  <c:v>30.245500000000057</c:v>
                </c:pt>
                <c:pt idx="848">
                  <c:v>30.245600000000056</c:v>
                </c:pt>
                <c:pt idx="849">
                  <c:v>30.245700000000056</c:v>
                </c:pt>
                <c:pt idx="850">
                  <c:v>30.245800000000056</c:v>
                </c:pt>
                <c:pt idx="851">
                  <c:v>30.245900000000056</c:v>
                </c:pt>
                <c:pt idx="852">
                  <c:v>30.246000000000056</c:v>
                </c:pt>
                <c:pt idx="853">
                  <c:v>30.246100000000055</c:v>
                </c:pt>
                <c:pt idx="854">
                  <c:v>30.246200000000055</c:v>
                </c:pt>
                <c:pt idx="855">
                  <c:v>30.246300000000055</c:v>
                </c:pt>
                <c:pt idx="856">
                  <c:v>30.246400000000055</c:v>
                </c:pt>
                <c:pt idx="857">
                  <c:v>30.246500000000054</c:v>
                </c:pt>
                <c:pt idx="858">
                  <c:v>30.246600000000054</c:v>
                </c:pt>
                <c:pt idx="859">
                  <c:v>30.246700000000054</c:v>
                </c:pt>
                <c:pt idx="860">
                  <c:v>30.246800000000054</c:v>
                </c:pt>
                <c:pt idx="861">
                  <c:v>30.246900000000053</c:v>
                </c:pt>
                <c:pt idx="862">
                  <c:v>30.247000000000053</c:v>
                </c:pt>
                <c:pt idx="863">
                  <c:v>30.247100000000053</c:v>
                </c:pt>
                <c:pt idx="864">
                  <c:v>30.247200000000053</c:v>
                </c:pt>
                <c:pt idx="865">
                  <c:v>30.247300000000052</c:v>
                </c:pt>
                <c:pt idx="866">
                  <c:v>30.247400000000052</c:v>
                </c:pt>
                <c:pt idx="867">
                  <c:v>30.247500000000052</c:v>
                </c:pt>
                <c:pt idx="868">
                  <c:v>30.247600000000052</c:v>
                </c:pt>
                <c:pt idx="869">
                  <c:v>30.247700000000052</c:v>
                </c:pt>
                <c:pt idx="870">
                  <c:v>30.247800000000051</c:v>
                </c:pt>
                <c:pt idx="871">
                  <c:v>30.247900000000051</c:v>
                </c:pt>
                <c:pt idx="872">
                  <c:v>30.248000000000051</c:v>
                </c:pt>
                <c:pt idx="873">
                  <c:v>30.248100000000051</c:v>
                </c:pt>
                <c:pt idx="874">
                  <c:v>30.24820000000005</c:v>
                </c:pt>
                <c:pt idx="875">
                  <c:v>30.24830000000005</c:v>
                </c:pt>
                <c:pt idx="876">
                  <c:v>30.24840000000005</c:v>
                </c:pt>
                <c:pt idx="877">
                  <c:v>30.24850000000005</c:v>
                </c:pt>
                <c:pt idx="878">
                  <c:v>30.248600000000049</c:v>
                </c:pt>
                <c:pt idx="879">
                  <c:v>30.248700000000049</c:v>
                </c:pt>
                <c:pt idx="880">
                  <c:v>30.248800000000049</c:v>
                </c:pt>
                <c:pt idx="881">
                  <c:v>30.248900000000049</c:v>
                </c:pt>
                <c:pt idx="882">
                  <c:v>30.249000000000049</c:v>
                </c:pt>
                <c:pt idx="883">
                  <c:v>30.249100000000048</c:v>
                </c:pt>
                <c:pt idx="884">
                  <c:v>30.249200000000048</c:v>
                </c:pt>
                <c:pt idx="885">
                  <c:v>30.249300000000048</c:v>
                </c:pt>
                <c:pt idx="886">
                  <c:v>30.249400000000048</c:v>
                </c:pt>
                <c:pt idx="887">
                  <c:v>30.249500000000047</c:v>
                </c:pt>
                <c:pt idx="888">
                  <c:v>30.249600000000047</c:v>
                </c:pt>
                <c:pt idx="889">
                  <c:v>30.249700000000047</c:v>
                </c:pt>
                <c:pt idx="890">
                  <c:v>30.249800000000047</c:v>
                </c:pt>
                <c:pt idx="891">
                  <c:v>30.249900000000046</c:v>
                </c:pt>
                <c:pt idx="892">
                  <c:v>30.250000000000046</c:v>
                </c:pt>
                <c:pt idx="893">
                  <c:v>30.250100000000046</c:v>
                </c:pt>
                <c:pt idx="894">
                  <c:v>30.250200000000046</c:v>
                </c:pt>
                <c:pt idx="895">
                  <c:v>30.250300000000045</c:v>
                </c:pt>
                <c:pt idx="896">
                  <c:v>30.250400000000045</c:v>
                </c:pt>
                <c:pt idx="897">
                  <c:v>30.250500000000045</c:v>
                </c:pt>
                <c:pt idx="898">
                  <c:v>30.250600000000045</c:v>
                </c:pt>
                <c:pt idx="899">
                  <c:v>30.250700000000045</c:v>
                </c:pt>
                <c:pt idx="900">
                  <c:v>30.250800000000044</c:v>
                </c:pt>
                <c:pt idx="901">
                  <c:v>30.250900000000044</c:v>
                </c:pt>
                <c:pt idx="902">
                  <c:v>30.251000000000044</c:v>
                </c:pt>
                <c:pt idx="903">
                  <c:v>30.251100000000044</c:v>
                </c:pt>
                <c:pt idx="904">
                  <c:v>30.251200000000043</c:v>
                </c:pt>
                <c:pt idx="905">
                  <c:v>30.251300000000043</c:v>
                </c:pt>
                <c:pt idx="906">
                  <c:v>30.251400000000043</c:v>
                </c:pt>
                <c:pt idx="907">
                  <c:v>30.251500000000043</c:v>
                </c:pt>
                <c:pt idx="908">
                  <c:v>30.251600000000042</c:v>
                </c:pt>
                <c:pt idx="909">
                  <c:v>30.251700000000042</c:v>
                </c:pt>
                <c:pt idx="910">
                  <c:v>30.251800000000042</c:v>
                </c:pt>
                <c:pt idx="911">
                  <c:v>30.251900000000042</c:v>
                </c:pt>
                <c:pt idx="912">
                  <c:v>30.252000000000042</c:v>
                </c:pt>
                <c:pt idx="913">
                  <c:v>30.252100000000041</c:v>
                </c:pt>
                <c:pt idx="914">
                  <c:v>30.252200000000041</c:v>
                </c:pt>
                <c:pt idx="915">
                  <c:v>30.252300000000041</c:v>
                </c:pt>
                <c:pt idx="916">
                  <c:v>30.252400000000041</c:v>
                </c:pt>
                <c:pt idx="917">
                  <c:v>30.25250000000004</c:v>
                </c:pt>
                <c:pt idx="918">
                  <c:v>30.25260000000004</c:v>
                </c:pt>
                <c:pt idx="919">
                  <c:v>30.25270000000004</c:v>
                </c:pt>
                <c:pt idx="920">
                  <c:v>30.25280000000004</c:v>
                </c:pt>
                <c:pt idx="921">
                  <c:v>30.252900000000039</c:v>
                </c:pt>
                <c:pt idx="922">
                  <c:v>30.253000000000039</c:v>
                </c:pt>
                <c:pt idx="923">
                  <c:v>30.253100000000039</c:v>
                </c:pt>
                <c:pt idx="924">
                  <c:v>30.253200000000039</c:v>
                </c:pt>
                <c:pt idx="925">
                  <c:v>30.253300000000038</c:v>
                </c:pt>
                <c:pt idx="926">
                  <c:v>30.253400000000038</c:v>
                </c:pt>
                <c:pt idx="927">
                  <c:v>30.253500000000038</c:v>
                </c:pt>
                <c:pt idx="928">
                  <c:v>30.253600000000038</c:v>
                </c:pt>
                <c:pt idx="929">
                  <c:v>30.253700000000038</c:v>
                </c:pt>
                <c:pt idx="930">
                  <c:v>30.253800000000037</c:v>
                </c:pt>
                <c:pt idx="931">
                  <c:v>30.253900000000037</c:v>
                </c:pt>
                <c:pt idx="932">
                  <c:v>30.254000000000037</c:v>
                </c:pt>
                <c:pt idx="933">
                  <c:v>30.254100000000037</c:v>
                </c:pt>
                <c:pt idx="934">
                  <c:v>30.254200000000036</c:v>
                </c:pt>
                <c:pt idx="935">
                  <c:v>30.254300000000036</c:v>
                </c:pt>
                <c:pt idx="936">
                  <c:v>30.254400000000036</c:v>
                </c:pt>
                <c:pt idx="937">
                  <c:v>30.254500000000036</c:v>
                </c:pt>
                <c:pt idx="938">
                  <c:v>30.254600000000035</c:v>
                </c:pt>
                <c:pt idx="939">
                  <c:v>30.254700000000035</c:v>
                </c:pt>
                <c:pt idx="940">
                  <c:v>30.254800000000035</c:v>
                </c:pt>
                <c:pt idx="941">
                  <c:v>30.254900000000035</c:v>
                </c:pt>
                <c:pt idx="942">
                  <c:v>30.255000000000035</c:v>
                </c:pt>
                <c:pt idx="943">
                  <c:v>30.255100000000034</c:v>
                </c:pt>
                <c:pt idx="944">
                  <c:v>30.255200000000034</c:v>
                </c:pt>
                <c:pt idx="945">
                  <c:v>30.255300000000034</c:v>
                </c:pt>
                <c:pt idx="946">
                  <c:v>30.255400000000034</c:v>
                </c:pt>
                <c:pt idx="947">
                  <c:v>30.255500000000033</c:v>
                </c:pt>
                <c:pt idx="948">
                  <c:v>30.255600000000033</c:v>
                </c:pt>
                <c:pt idx="949">
                  <c:v>30.255700000000033</c:v>
                </c:pt>
                <c:pt idx="950">
                  <c:v>30.255800000000033</c:v>
                </c:pt>
                <c:pt idx="951">
                  <c:v>30.255900000000032</c:v>
                </c:pt>
                <c:pt idx="952">
                  <c:v>30.256000000000032</c:v>
                </c:pt>
                <c:pt idx="953">
                  <c:v>30.256100000000032</c:v>
                </c:pt>
                <c:pt idx="954">
                  <c:v>30.256200000000032</c:v>
                </c:pt>
                <c:pt idx="955">
                  <c:v>30.256300000000032</c:v>
                </c:pt>
                <c:pt idx="956">
                  <c:v>30.256400000000031</c:v>
                </c:pt>
                <c:pt idx="957">
                  <c:v>30.256500000000031</c:v>
                </c:pt>
                <c:pt idx="958">
                  <c:v>30.256600000000031</c:v>
                </c:pt>
                <c:pt idx="959">
                  <c:v>30.256700000000031</c:v>
                </c:pt>
                <c:pt idx="960">
                  <c:v>30.25680000000003</c:v>
                </c:pt>
                <c:pt idx="961">
                  <c:v>30.25690000000003</c:v>
                </c:pt>
                <c:pt idx="962">
                  <c:v>30.25700000000003</c:v>
                </c:pt>
                <c:pt idx="963">
                  <c:v>30.25710000000003</c:v>
                </c:pt>
                <c:pt idx="964">
                  <c:v>30.257200000000029</c:v>
                </c:pt>
                <c:pt idx="965">
                  <c:v>30.257300000000029</c:v>
                </c:pt>
                <c:pt idx="966">
                  <c:v>30.257400000000029</c:v>
                </c:pt>
                <c:pt idx="967">
                  <c:v>30.257500000000029</c:v>
                </c:pt>
                <c:pt idx="968">
                  <c:v>30.257600000000028</c:v>
                </c:pt>
                <c:pt idx="969">
                  <c:v>30.257700000000028</c:v>
                </c:pt>
                <c:pt idx="970">
                  <c:v>30.257800000000028</c:v>
                </c:pt>
                <c:pt idx="971">
                  <c:v>30.257900000000028</c:v>
                </c:pt>
                <c:pt idx="972">
                  <c:v>30.258000000000028</c:v>
                </c:pt>
                <c:pt idx="973">
                  <c:v>30.258100000000027</c:v>
                </c:pt>
                <c:pt idx="974">
                  <c:v>30.258200000000027</c:v>
                </c:pt>
                <c:pt idx="975">
                  <c:v>30.258300000000027</c:v>
                </c:pt>
                <c:pt idx="976">
                  <c:v>30.258400000000027</c:v>
                </c:pt>
                <c:pt idx="977">
                  <c:v>30.258500000000026</c:v>
                </c:pt>
                <c:pt idx="978">
                  <c:v>30.258600000000026</c:v>
                </c:pt>
                <c:pt idx="979">
                  <c:v>30.258700000000026</c:v>
                </c:pt>
                <c:pt idx="980">
                  <c:v>30.258800000000026</c:v>
                </c:pt>
                <c:pt idx="981">
                  <c:v>30.258900000000025</c:v>
                </c:pt>
                <c:pt idx="982">
                  <c:v>30.259000000000025</c:v>
                </c:pt>
                <c:pt idx="983">
                  <c:v>30.259100000000025</c:v>
                </c:pt>
                <c:pt idx="984">
                  <c:v>30.259200000000025</c:v>
                </c:pt>
                <c:pt idx="985">
                  <c:v>30.259300000000025</c:v>
                </c:pt>
                <c:pt idx="986">
                  <c:v>30.259400000000024</c:v>
                </c:pt>
                <c:pt idx="987">
                  <c:v>30.259500000000024</c:v>
                </c:pt>
                <c:pt idx="988">
                  <c:v>30.259600000000024</c:v>
                </c:pt>
                <c:pt idx="989">
                  <c:v>30.259700000000024</c:v>
                </c:pt>
                <c:pt idx="990">
                  <c:v>30.259800000000023</c:v>
                </c:pt>
                <c:pt idx="991">
                  <c:v>30.259900000000023</c:v>
                </c:pt>
                <c:pt idx="992">
                  <c:v>30.260000000000023</c:v>
                </c:pt>
                <c:pt idx="993">
                  <c:v>30.260100000000023</c:v>
                </c:pt>
                <c:pt idx="994">
                  <c:v>30.260200000000022</c:v>
                </c:pt>
                <c:pt idx="995">
                  <c:v>30.260300000000022</c:v>
                </c:pt>
                <c:pt idx="996">
                  <c:v>30.260400000000022</c:v>
                </c:pt>
                <c:pt idx="997">
                  <c:v>30.260500000000022</c:v>
                </c:pt>
                <c:pt idx="998">
                  <c:v>30.260600000000021</c:v>
                </c:pt>
                <c:pt idx="999">
                  <c:v>30.260700000000021</c:v>
                </c:pt>
                <c:pt idx="1000">
                  <c:v>30.260800000000021</c:v>
                </c:pt>
              </c:numCache>
            </c:numRef>
          </c:xVal>
          <c:yVal>
            <c:numRef>
              <c:f>Calculs!$W$4:$W$1004</c:f>
              <c:numCache>
                <c:formatCode>0.00</c:formatCode>
                <c:ptCount val="1001"/>
                <c:pt idx="0">
                  <c:v>108.59298729415858</c:v>
                </c:pt>
                <c:pt idx="1">
                  <c:v>108.18876511902189</c:v>
                </c:pt>
                <c:pt idx="2">
                  <c:v>107.78639062726171</c:v>
                </c:pt>
                <c:pt idx="3">
                  <c:v>107.38585261783443</c:v>
                </c:pt>
                <c:pt idx="4">
                  <c:v>106.98713997557759</c:v>
                </c:pt>
                <c:pt idx="5">
                  <c:v>106.59024167041702</c:v>
                </c:pt>
                <c:pt idx="6">
                  <c:v>106.19514675658367</c:v>
                </c:pt>
                <c:pt idx="7">
                  <c:v>105.80184437183789</c:v>
                </c:pt>
                <c:pt idx="8">
                  <c:v>105.41032373670313</c:v>
                </c:pt>
                <c:pt idx="9">
                  <c:v>105.02057415370651</c:v>
                </c:pt>
                <c:pt idx="10">
                  <c:v>104.63258500662894</c:v>
                </c:pt>
                <c:pt idx="11">
                  <c:v>104.24634340620148</c:v>
                </c:pt>
                <c:pt idx="12">
                  <c:v>103.86183661557504</c:v>
                </c:pt>
                <c:pt idx="13">
                  <c:v>103.47905439290888</c:v>
                </c:pt>
                <c:pt idx="14">
                  <c:v>103.0979865723051</c:v>
                </c:pt>
                <c:pt idx="15">
                  <c:v>102.7186230631328</c:v>
                </c:pt>
                <c:pt idx="16">
                  <c:v>102.3409538493601</c:v>
                </c:pt>
                <c:pt idx="17">
                  <c:v>101.96496898889214</c:v>
                </c:pt>
                <c:pt idx="18">
                  <c:v>101.59065861291691</c:v>
                </c:pt>
                <c:pt idx="19">
                  <c:v>101.2180129252569</c:v>
                </c:pt>
                <c:pt idx="20">
                  <c:v>100.84702220172821</c:v>
                </c:pt>
                <c:pt idx="21">
                  <c:v>100.47767794474939</c:v>
                </c:pt>
                <c:pt idx="22">
                  <c:v>100.10997169280917</c:v>
                </c:pt>
                <c:pt idx="23">
                  <c:v>99.743893869573597</c:v>
                </c:pt>
                <c:pt idx="24">
                  <c:v>99.379434969323668</c:v>
                </c:pt>
                <c:pt idx="25">
                  <c:v>99.016585556330199</c:v>
                </c:pt>
                <c:pt idx="26">
                  <c:v>98.65533626423418</c:v>
                </c:pt>
                <c:pt idx="27">
                  <c:v>98.295677795434585</c:v>
                </c:pt>
                <c:pt idx="28">
                  <c:v>97.937600920481913</c:v>
                </c:pt>
                <c:pt idx="29">
                  <c:v>97.581096477477999</c:v>
                </c:pt>
                <c:pt idx="30">
                  <c:v>97.226155371482335</c:v>
                </c:pt>
                <c:pt idx="31">
                  <c:v>96.872768573923864</c:v>
                </c:pt>
                <c:pt idx="32">
                  <c:v>96.520927122019671</c:v>
                </c:pt>
                <c:pt idx="33">
                  <c:v>96.170622118198835</c:v>
                </c:pt>
                <c:pt idx="34">
                  <c:v>95.821844729532529</c:v>
                </c:pt>
                <c:pt idx="35">
                  <c:v>95.474586187170075</c:v>
                </c:pt>
                <c:pt idx="36">
                  <c:v>95.128837785780334</c:v>
                </c:pt>
                <c:pt idx="37">
                  <c:v>94.784590882999296</c:v>
                </c:pt>
                <c:pt idx="38">
                  <c:v>94.44183689888267</c:v>
                </c:pt>
                <c:pt idx="39">
                  <c:v>94.100567315364586</c:v>
                </c:pt>
                <c:pt idx="40">
                  <c:v>93.760773675721765</c:v>
                </c:pt>
                <c:pt idx="41">
                  <c:v>93.422447584042445</c:v>
                </c:pt>
                <c:pt idx="42">
                  <c:v>93.085580704701442</c:v>
                </c:pt>
                <c:pt idx="43">
                  <c:v>92.75016476184021</c:v>
                </c:pt>
                <c:pt idx="44">
                  <c:v>92.41619153885209</c:v>
                </c:pt>
                <c:pt idx="45">
                  <c:v>92.083652877872723</c:v>
                </c:pt>
                <c:pt idx="46">
                  <c:v>91.752540679275754</c:v>
                </c:pt>
                <c:pt idx="47">
                  <c:v>91.422846901173415</c:v>
                </c:pt>
                <c:pt idx="48">
                  <c:v>91.094563558922218</c:v>
                </c:pt>
                <c:pt idx="49">
                  <c:v>90.767682724633588</c:v>
                </c:pt>
                <c:pt idx="50">
                  <c:v>90.442196526689216</c:v>
                </c:pt>
                <c:pt idx="51">
                  <c:v>90.118097149261587</c:v>
                </c:pt>
                <c:pt idx="52">
                  <c:v>89.795376831838865</c:v>
                </c:pt>
                <c:pt idx="53">
                  <c:v>89.474027868754931</c:v>
                </c:pt>
                <c:pt idx="54">
                  <c:v>89.154042608723699</c:v>
                </c:pt>
                <c:pt idx="55">
                  <c:v>88.835413454378354</c:v>
                </c:pt>
                <c:pt idx="56">
                  <c:v>88.518132861814848</c:v>
                </c:pt>
                <c:pt idx="57">
                  <c:v>88.202193340140383</c:v>
                </c:pt>
                <c:pt idx="58">
                  <c:v>87.887587451025595</c:v>
                </c:pt>
                <c:pt idx="59">
                  <c:v>87.574307808262205</c:v>
                </c:pt>
                <c:pt idx="60">
                  <c:v>87.262347077323895</c:v>
                </c:pt>
                <c:pt idx="61">
                  <c:v>86.951697974932372</c:v>
                </c:pt>
                <c:pt idx="62">
                  <c:v>86.642353268627161</c:v>
                </c:pt>
                <c:pt idx="63">
                  <c:v>86.334305776340059</c:v>
                </c:pt>
                <c:pt idx="64">
                  <c:v>86.027548365973075</c:v>
                </c:pt>
                <c:pt idx="65">
                  <c:v>85.722073954981468</c:v>
                </c:pt>
                <c:pt idx="66">
                  <c:v>85.417875509960012</c:v>
                </c:pt>
                <c:pt idx="67">
                  <c:v>85.114946046233555</c:v>
                </c:pt>
                <c:pt idx="68">
                  <c:v>84.813278627451695</c:v>
                </c:pt>
                <c:pt idx="69">
                  <c:v>84.512866365187492</c:v>
                </c:pt>
                <c:pt idx="70">
                  <c:v>84.213702418539498</c:v>
                </c:pt>
                <c:pt idx="71">
                  <c:v>83.915779993738411</c:v>
                </c:pt>
                <c:pt idx="72">
                  <c:v>83.619092343756918</c:v>
                </c:pt>
                <c:pt idx="73">
                  <c:v>83.323632767923712</c:v>
                </c:pt>
                <c:pt idx="74">
                  <c:v>83.029394611541036</c:v>
                </c:pt>
                <c:pt idx="75">
                  <c:v>82.736371265505852</c:v>
                </c:pt>
                <c:pt idx="76">
                  <c:v>82.444556165934983</c:v>
                </c:pt>
                <c:pt idx="77">
                  <c:v>82.153942793793334</c:v>
                </c:pt>
                <c:pt idx="78">
                  <c:v>81.864524674526365</c:v>
                </c:pt>
                <c:pt idx="79">
                  <c:v>81.576295377695374</c:v>
                </c:pt>
                <c:pt idx="80">
                  <c:v>81.289248516616752</c:v>
                </c:pt>
                <c:pt idx="81">
                  <c:v>81.003377748004425</c:v>
                </c:pt>
                <c:pt idx="82">
                  <c:v>80.718676771616146</c:v>
                </c:pt>
                <c:pt idx="83">
                  <c:v>80.435139329902327</c:v>
                </c:pt>
                <c:pt idx="84">
                  <c:v>80.152759207659273</c:v>
                </c:pt>
                <c:pt idx="85">
                  <c:v>79.871530231684659</c:v>
                </c:pt>
                <c:pt idx="86">
                  <c:v>79.591446270437132</c:v>
                </c:pt>
                <c:pt idx="87">
                  <c:v>79.31250123369874</c:v>
                </c:pt>
                <c:pt idx="88">
                  <c:v>79.034689072240212</c:v>
                </c:pt>
                <c:pt idx="89">
                  <c:v>78.758003777490572</c:v>
                </c:pt>
                <c:pt idx="90">
                  <c:v>78.482439381208252</c:v>
                </c:pt>
                <c:pt idx="91">
                  <c:v>78.207989955156847</c:v>
                </c:pt>
                <c:pt idx="92">
                  <c:v>77.934649610782628</c:v>
                </c:pt>
                <c:pt idx="93">
                  <c:v>77.662412498896188</c:v>
                </c:pt>
                <c:pt idx="94">
                  <c:v>77.391272809356352</c:v>
                </c:pt>
                <c:pt idx="95">
                  <c:v>77.121224770757195</c:v>
                </c:pt>
                <c:pt idx="96">
                  <c:v>76.852262650118277</c:v>
                </c:pt>
                <c:pt idx="97">
                  <c:v>76.584380752577275</c:v>
                </c:pt>
                <c:pt idx="98">
                  <c:v>76.317573421086209</c:v>
                </c:pt>
                <c:pt idx="99">
                  <c:v>76.051835036109622</c:v>
                </c:pt>
                <c:pt idx="100">
                  <c:v>75.787160015326307</c:v>
                </c:pt>
                <c:pt idx="101">
                  <c:v>73.174243197604383</c:v>
                </c:pt>
                <c:pt idx="102">
                  <c:v>70.664000506866941</c:v>
                </c:pt>
                <c:pt idx="103">
                  <c:v>68.25122931383406</c:v>
                </c:pt>
                <c:pt idx="104">
                  <c:v>65.931057875779558</c:v>
                </c:pt>
                <c:pt idx="105">
                  <c:v>63.698920335041464</c:v>
                </c:pt>
                <c:pt idx="106">
                  <c:v>61.550533903564059</c:v>
                </c:pt>
                <c:pt idx="107">
                  <c:v>59.48187801713776</c:v>
                </c:pt>
                <c:pt idx="108">
                  <c:v>57.489175266854943</c:v>
                </c:pt>
                <c:pt idx="109">
                  <c:v>55.568873936250334</c:v>
                </c:pt>
                <c:pt idx="110">
                  <c:v>53.717631991045174</c:v>
                </c:pt>
                <c:pt idx="111">
                  <c:v>51.932302384675808</c:v>
                </c:pt>
                <c:pt idx="112">
                  <c:v>50.209919557150883</c:v>
                </c:pt>
                <c:pt idx="113">
                  <c:v>48.547687017486069</c:v>
                </c:pt>
                <c:pt idx="114">
                  <c:v>46.942965911217243</c:v>
                </c:pt>
                <c:pt idx="115">
                  <c:v>45.393264484477498</c:v>
                </c:pt>
                <c:pt idx="116">
                  <c:v>43.896228364992631</c:v>
                </c:pt>
                <c:pt idx="117">
                  <c:v>42.449631588240706</c:v>
                </c:pt>
                <c:pt idx="118">
                  <c:v>41.051368304052119</c:v>
                </c:pt>
                <c:pt idx="119">
                  <c:v>39.699445105197839</c:v>
                </c:pt>
                <c:pt idx="120">
                  <c:v>38.391973925116559</c:v>
                </c:pt>
                <c:pt idx="121">
                  <c:v>37.127165456942514</c:v>
                </c:pt>
                <c:pt idx="122">
                  <c:v>35.903323050483223</c:v>
                </c:pt>
                <c:pt idx="123">
                  <c:v>34.718837047820827</c:v>
                </c:pt>
                <c:pt idx="124">
                  <c:v>33.572179521822981</c:v>
                </c:pt>
                <c:pt idx="125">
                  <c:v>32.461899385096103</c:v>
                </c:pt>
                <c:pt idx="126">
                  <c:v>31.386617839835608</c:v>
                </c:pt>
                <c:pt idx="127">
                  <c:v>30.345024141659504</c:v>
                </c:pt>
                <c:pt idx="128">
                  <c:v>29.335871652885285</c:v>
                </c:pt>
                <c:pt idx="129">
                  <c:v>28.357974162853257</c:v>
                </c:pt>
                <c:pt idx="130">
                  <c:v>27.410202454835034</c:v>
                </c:pt>
                <c:pt idx="131">
                  <c:v>26.491481100819602</c:v>
                </c:pt>
                <c:pt idx="132">
                  <c:v>25.600785467054116</c:v>
                </c:pt>
                <c:pt idx="133">
                  <c:v>24.737138914656391</c:v>
                </c:pt>
                <c:pt idx="134">
                  <c:v>23.899610180920259</c:v>
                </c:pt>
                <c:pt idx="135">
                  <c:v>23.087310928120694</c:v>
                </c:pt>
                <c:pt idx="136">
                  <c:v>22.299393447702993</c:v>
                </c:pt>
                <c:pt idx="137">
                  <c:v>21.535048508720937</c:v>
                </c:pt>
                <c:pt idx="138">
                  <c:v>20.793503340281827</c:v>
                </c:pt>
                <c:pt idx="139">
                  <c:v>20.074019738570286</c:v>
                </c:pt>
                <c:pt idx="140">
                  <c:v>19.375892289765282</c:v>
                </c:pt>
                <c:pt idx="141">
                  <c:v>18.698446700843224</c:v>
                </c:pt>
                <c:pt idx="142">
                  <c:v>18.041038230879185</c:v>
                </c:pt>
                <c:pt idx="143">
                  <c:v>17.403050216025566</c:v>
                </c:pt>
                <c:pt idx="144">
                  <c:v>16.783892681865876</c:v>
                </c:pt>
                <c:pt idx="145">
                  <c:v>16.183001037316853</c:v>
                </c:pt>
                <c:pt idx="146">
                  <c:v>15.599834844687322</c:v>
                </c:pt>
                <c:pt idx="147">
                  <c:v>15.033876660902283</c:v>
                </c:pt>
                <c:pt idx="148">
                  <c:v>14.484630945267282</c:v>
                </c:pt>
                <c:pt idx="149">
                  <c:v>13.95162302948528</c:v>
                </c:pt>
                <c:pt idx="150">
                  <c:v>13.434398145947975</c:v>
                </c:pt>
                <c:pt idx="151">
                  <c:v>12.932520510608708</c:v>
                </c:pt>
                <c:pt idx="152">
                  <c:v>12.445572457006289</c:v>
                </c:pt>
                <c:pt idx="153">
                  <c:v>11.973153618250738</c:v>
                </c:pt>
                <c:pt idx="154">
                  <c:v>11.514880154004601</c:v>
                </c:pt>
                <c:pt idx="155">
                  <c:v>11.070384019698817</c:v>
                </c:pt>
                <c:pt idx="156">
                  <c:v>10.639312275411333</c:v>
                </c:pt>
                <c:pt idx="157">
                  <c:v>10.221326432011631</c:v>
                </c:pt>
                <c:pt idx="158">
                  <c:v>9.8161018323353169</c:v>
                </c:pt>
                <c:pt idx="159">
                  <c:v>9.4233270653021446</c:v>
                </c:pt>
                <c:pt idx="160">
                  <c:v>9.0427034110281621</c:v>
                </c:pt>
                <c:pt idx="161">
                  <c:v>8.6739443151097575</c:v>
                </c:pt>
                <c:pt idx="162">
                  <c:v>8.316774890374683</c:v>
                </c:pt>
                <c:pt idx="163">
                  <c:v>7.9709314445033614</c:v>
                </c:pt>
                <c:pt idx="164">
                  <c:v>7.6361610320236162</c:v>
                </c:pt>
                <c:pt idx="165">
                  <c:v>7.3122210292742293</c:v>
                </c:pt>
                <c:pt idx="166">
                  <c:v>6.998878731017232</c:v>
                </c:pt>
                <c:pt idx="167">
                  <c:v>6.6959109674571975</c:v>
                </c:pt>
                <c:pt idx="168">
                  <c:v>6.4031037404968547</c:v>
                </c:pt>
                <c:pt idx="169">
                  <c:v>6.1202518781242006</c:v>
                </c:pt>
                <c:pt idx="170">
                  <c:v>5.8471587058855494</c:v>
                </c:pt>
                <c:pt idx="171">
                  <c:v>5.5836357344532539</c:v>
                </c:pt>
                <c:pt idx="172">
                  <c:v>5.3295023623453446</c:v>
                </c:pt>
                <c:pt idx="173">
                  <c:v>5.0845855928978319</c:v>
                </c:pt>
                <c:pt idx="174">
                  <c:v>4.8487197646287123</c:v>
                </c:pt>
                <c:pt idx="175">
                  <c:v>4.6217462941659804</c:v>
                </c:pt>
                <c:pt idx="176">
                  <c:v>4.4035134309399924</c:v>
                </c:pt>
                <c:pt idx="177">
                  <c:v>4.1938760228636918</c:v>
                </c:pt>
                <c:pt idx="178">
                  <c:v>3.9926952922419443</c:v>
                </c:pt>
                <c:pt idx="179">
                  <c:v>3.79983862116383</c:v>
                </c:pt>
                <c:pt idx="180">
                  <c:v>3.6151793456388068</c:v>
                </c:pt>
                <c:pt idx="181">
                  <c:v>3.438596557739205</c:v>
                </c:pt>
                <c:pt idx="182">
                  <c:v>3.2699749150072561</c:v>
                </c:pt>
                <c:pt idx="183">
                  <c:v>3.1092044563748313</c:v>
                </c:pt>
                <c:pt idx="184">
                  <c:v>2.9561804238280747</c:v>
                </c:pt>
                <c:pt idx="185">
                  <c:v>2.8108030890273814</c:v>
                </c:pt>
                <c:pt idx="186">
                  <c:v>2.6729775840658676</c:v>
                </c:pt>
                <c:pt idx="187">
                  <c:v>2.5426137355171128</c:v>
                </c:pt>
                <c:pt idx="188">
                  <c:v>2.4196259008866066</c:v>
                </c:pt>
                <c:pt idx="189">
                  <c:v>2.303932806542162</c:v>
                </c:pt>
                <c:pt idx="190">
                  <c:v>2.1954573861588695</c:v>
                </c:pt>
                <c:pt idx="191">
                  <c:v>2.0941266186767153</c:v>
                </c:pt>
                <c:pt idx="192">
                  <c:v>1.9998713647376063</c:v>
                </c:pt>
                <c:pt idx="193">
                  <c:v>1.9126262005481944</c:v>
                </c:pt>
                <c:pt idx="194">
                  <c:v>1.8323292481116449</c:v>
                </c:pt>
                <c:pt idx="195">
                  <c:v>1.7589220007924073</c:v>
                </c:pt>
                <c:pt idx="196">
                  <c:v>1.6923491432311581</c:v>
                </c:pt>
                <c:pt idx="197">
                  <c:v>1.6325583647206448</c:v>
                </c:pt>
                <c:pt idx="198">
                  <c:v>1.5795001652950358</c:v>
                </c:pt>
                <c:pt idx="199">
                  <c:v>1.5331276539818608</c:v>
                </c:pt>
                <c:pt idx="200">
                  <c:v>1.4933963389199947</c:v>
                </c:pt>
                <c:pt idx="201">
                  <c:v>1.460263909358378</c:v>
                </c:pt>
                <c:pt idx="202">
                  <c:v>1.4336900099111352</c:v>
                </c:pt>
                <c:pt idx="203">
                  <c:v>1.4136360078417634</c:v>
                </c:pt>
                <c:pt idx="204">
                  <c:v>1.4000647545613181</c:v>
                </c:pt>
                <c:pt idx="205">
                  <c:v>1.3929403429263125</c:v>
                </c:pt>
                <c:pt idx="206">
                  <c:v>1.3922278622813322</c:v>
                </c:pt>
                <c:pt idx="207">
                  <c:v>1.3978931534788213</c:v>
                </c:pt>
                <c:pt idx="208">
                  <c:v>1.4099025662979803</c:v>
                </c:pt>
                <c:pt idx="209">
                  <c:v>1.428222721758206</c:v>
                </c:pt>
                <c:pt idx="210">
                  <c:v>1.4528202817727431</c:v>
                </c:pt>
                <c:pt idx="211">
                  <c:v>1.4836617284203411</c:v>
                </c:pt>
                <c:pt idx="212">
                  <c:v>1.5207131548431581</c:v>
                </c:pt>
                <c:pt idx="213">
                  <c:v>1.5639400694330434</c:v>
                </c:pt>
                <c:pt idx="214">
                  <c:v>1.6133072145758065</c:v>
                </c:pt>
                <c:pt idx="215">
                  <c:v>1.668778400814892</c:v>
                </c:pt>
                <c:pt idx="216">
                  <c:v>1.7303163568997946</c:v>
                </c:pt>
                <c:pt idx="217">
                  <c:v>1.7978825958227775</c:v>
                </c:pt>
                <c:pt idx="218">
                  <c:v>1.871437296635186</c:v>
                </c:pt>
                <c:pt idx="219">
                  <c:v>1.9509392015800622</c:v>
                </c:pt>
                <c:pt idx="220">
                  <c:v>2.0363455278828915</c:v>
                </c:pt>
                <c:pt idx="221">
                  <c:v>2.1276118934043526</c:v>
                </c:pt>
                <c:pt idx="222">
                  <c:v>2.2246922552717341</c:v>
                </c:pt>
                <c:pt idx="223">
                  <c:v>2.3275388605615221</c:v>
                </c:pt>
                <c:pt idx="224">
                  <c:v>2.4361022080959636</c:v>
                </c:pt>
                <c:pt idx="225">
                  <c:v>2.5503310204329708</c:v>
                </c:pt>
                <c:pt idx="226">
                  <c:v>2.6701722251642503</c:v>
                </c:pt>
                <c:pt idx="227">
                  <c:v>2.7955709446846226</c:v>
                </c:pt>
                <c:pt idx="228">
                  <c:v>2.9264704936510308</c:v>
                </c:pt>
                <c:pt idx="229">
                  <c:v>3.0628123834088838</c:v>
                </c:pt>
                <c:pt idx="230">
                  <c:v>3.2045363327229395</c:v>
                </c:pt>
                <c:pt idx="231">
                  <c:v>3.3515802842081723</c:v>
                </c:pt>
                <c:pt idx="232">
                  <c:v>3.5038804259111029</c:v>
                </c:pt>
                <c:pt idx="233">
                  <c:v>3.6613712175436572</c:v>
                </c:pt>
                <c:pt idx="234">
                  <c:v>3.8239854209187016</c:v>
                </c:pt>
                <c:pt idx="235">
                  <c:v>3.991654134179337</c:v>
                </c:pt>
                <c:pt idx="236">
                  <c:v>4.1643068294524941</c:v>
                </c:pt>
                <c:pt idx="237">
                  <c:v>4.3418713935918847</c:v>
                </c:pt>
                <c:pt idx="238">
                  <c:v>4.5242741717059243</c:v>
                </c:pt>
                <c:pt idx="239">
                  <c:v>4.7114400131933047</c:v>
                </c:pt>
                <c:pt idx="240">
                  <c:v>4.9032923200328424</c:v>
                </c:pt>
                <c:pt idx="241">
                  <c:v>5.099753097095272</c:v>
                </c:pt>
                <c:pt idx="242">
                  <c:v>5.3007430042632384</c:v>
                </c:pt>
                <c:pt idx="243">
                  <c:v>5.5061814101619886</c:v>
                </c:pt>
                <c:pt idx="244">
                  <c:v>5.7159864473178175</c:v>
                </c:pt>
                <c:pt idx="245">
                  <c:v>5.9300750685738315</c:v>
                </c:pt>
                <c:pt idx="246">
                  <c:v>6.1483631046040568</c:v>
                </c:pt>
                <c:pt idx="247">
                  <c:v>6.3707653223767347</c:v>
                </c:pt>
                <c:pt idx="248">
                  <c:v>6.5971954844266376</c:v>
                </c:pt>
                <c:pt idx="249">
                  <c:v>6.8275664088042145</c:v>
                </c:pt>
                <c:pt idx="250">
                  <c:v>7.061790029576513</c:v>
                </c:pt>
                <c:pt idx="251">
                  <c:v>7.2997774577613344</c:v>
                </c:pt>
                <c:pt idx="252">
                  <c:v>7.5414390425820006</c:v>
                </c:pt>
                <c:pt idx="253">
                  <c:v>7.7866844329355427</c:v>
                </c:pt>
                <c:pt idx="254">
                  <c:v>8.0354226389721433</c:v>
                </c:pt>
                <c:pt idx="255">
                  <c:v>8.2875620936881855</c:v>
                </c:pt>
                <c:pt idx="256">
                  <c:v>8.5430107144399479</c:v>
                </c:pt>
                <c:pt idx="257">
                  <c:v>8.801675964288588</c:v>
                </c:pt>
                <c:pt idx="258">
                  <c:v>9.0634649130915328</c:v>
                </c:pt>
                <c:pt idx="259">
                  <c:v>9.3282842982585432</c:v>
                </c:pt>
                <c:pt idx="260">
                  <c:v>9.5960405850947978</c:v>
                </c:pt>
                <c:pt idx="261">
                  <c:v>9.8666400266563485</c:v>
                </c:pt>
                <c:pt idx="262">
                  <c:v>10.139988723046951</c:v>
                </c:pt>
                <c:pt idx="263">
                  <c:v>10.415992680088371</c:v>
                </c:pt>
                <c:pt idx="264">
                  <c:v>10.694557867299432</c:v>
                </c:pt>
                <c:pt idx="265">
                  <c:v>10.975590275122224</c:v>
                </c:pt>
                <c:pt idx="266">
                  <c:v>11.258995971336967</c:v>
                </c:pt>
                <c:pt idx="267">
                  <c:v>11.544681156609872</c:v>
                </c:pt>
                <c:pt idx="268">
                  <c:v>11.832552219121496</c:v>
                </c:pt>
                <c:pt idx="269">
                  <c:v>12.122515788225874</c:v>
                </c:pt>
                <c:pt idx="270">
                  <c:v>12.414478787093598</c:v>
                </c:pt>
                <c:pt idx="271">
                  <c:v>12.708348484294859</c:v>
                </c:pt>
                <c:pt idx="272">
                  <c:v>13.004032544281346</c:v>
                </c:pt>
                <c:pt idx="273">
                  <c:v>13.301439076728535</c:v>
                </c:pt>
                <c:pt idx="274">
                  <c:v>13.600476684702759</c:v>
                </c:pt>
                <c:pt idx="275">
                  <c:v>13.901054511620064</c:v>
                </c:pt>
                <c:pt idx="276">
                  <c:v>14.203082286966564</c:v>
                </c:pt>
                <c:pt idx="277">
                  <c:v>14.506470370752599</c:v>
                </c:pt>
                <c:pt idx="278">
                  <c:v>14.81112979667572</c:v>
                </c:pt>
                <c:pt idx="279">
                  <c:v>15.116972313969759</c:v>
                </c:pt>
                <c:pt idx="280">
                  <c:v>15.423910427920145</c:v>
                </c:pt>
                <c:pt idx="281">
                  <c:v>15.731857439027777</c:v>
                </c:pt>
                <c:pt idx="282">
                  <c:v>16.0407274808063</c:v>
                </c:pt>
                <c:pt idx="283">
                  <c:v>16.350435556199894</c:v>
                </c:pt>
                <c:pt idx="284">
                  <c:v>16.660897572611297</c:v>
                </c:pt>
                <c:pt idx="285">
                  <c:v>16.972030375531425</c:v>
                </c:pt>
                <c:pt idx="286">
                  <c:v>17.28375178076492</c:v>
                </c:pt>
                <c:pt idx="287">
                  <c:v>17.595980605247416</c:v>
                </c:pt>
                <c:pt idx="288">
                  <c:v>17.908636696452813</c:v>
                </c:pt>
                <c:pt idx="289">
                  <c:v>18.221640960390705</c:v>
                </c:pt>
                <c:pt idx="290">
                  <c:v>18.534915388196019</c:v>
                </c:pt>
                <c:pt idx="291">
                  <c:v>18.848383081315063</c:v>
                </c:pt>
                <c:pt idx="292">
                  <c:v>19.161968275293521</c:v>
                </c:pt>
                <c:pt idx="293">
                  <c:v>19.475596362174379</c:v>
                </c:pt>
                <c:pt idx="294">
                  <c:v>19.789193911514712</c:v>
                </c:pt>
                <c:pt idx="295">
                  <c:v>20.102688690032444</c:v>
                </c:pt>
                <c:pt idx="296">
                  <c:v>20.416009679895513</c:v>
                </c:pt>
                <c:pt idx="297">
                  <c:v>20.729087095667371</c:v>
                </c:pt>
                <c:pt idx="298">
                  <c:v>21.041852399924096</c:v>
                </c:pt>
                <c:pt idx="299">
                  <c:v>21.354238317560071</c:v>
                </c:pt>
                <c:pt idx="300">
                  <c:v>21.666178848799824</c:v>
                </c:pt>
                <c:pt idx="301">
                  <c:v>21.977609280935539</c:v>
                </c:pt>
                <c:pt idx="302">
                  <c:v>22.288466198810383</c:v>
                </c:pt>
                <c:pt idx="303">
                  <c:v>22.598687494068969</c:v>
                </c:pt>
                <c:pt idx="304">
                  <c:v>22.90821237319749</c:v>
                </c:pt>
                <c:pt idx="305">
                  <c:v>23.216981364376622</c:v>
                </c:pt>
                <c:pt idx="306">
                  <c:v>23.524936323171438</c:v>
                </c:pt>
                <c:pt idx="307">
                  <c:v>23.832020437083234</c:v>
                </c:pt>
                <c:pt idx="308">
                  <c:v>24.138178228988856</c:v>
                </c:pt>
                <c:pt idx="309">
                  <c:v>24.443355559493977</c:v>
                </c:pt>
                <c:pt idx="310">
                  <c:v>24.747499628226979</c:v>
                </c:pt>
                <c:pt idx="311">
                  <c:v>25.050558974101161</c:v>
                </c:pt>
                <c:pt idx="312">
                  <c:v>25.352483474572988</c:v>
                </c:pt>
                <c:pt idx="313">
                  <c:v>25.653224343924563</c:v>
                </c:pt>
                <c:pt idx="314">
                  <c:v>25.952734130599374</c:v>
                </c:pt>
                <c:pt idx="315">
                  <c:v>26.250966713619857</c:v>
                </c:pt>
                <c:pt idx="316">
                  <c:v>26.547877298116173</c:v>
                </c:pt>
                <c:pt idx="317">
                  <c:v>26.843422409995565</c:v>
                </c:pt>
                <c:pt idx="318">
                  <c:v>27.137559889781716</c:v>
                </c:pt>
                <c:pt idx="319">
                  <c:v>27.430248885653779</c:v>
                </c:pt>
                <c:pt idx="320">
                  <c:v>27.72144984571473</c:v>
                </c:pt>
                <c:pt idx="321">
                  <c:v>28.01112450951852</c:v>
                </c:pt>
                <c:pt idx="322">
                  <c:v>28.299235898885708</c:v>
                </c:pt>
                <c:pt idx="323">
                  <c:v>28.585748308037086</c:v>
                </c:pt>
                <c:pt idx="324">
                  <c:v>28.870627293074399</c:v>
                </c:pt>
                <c:pt idx="325">
                  <c:v>29.153839660837612</c:v>
                </c:pt>
                <c:pt idx="326">
                  <c:v>29.435353457167309</c:v>
                </c:pt>
                <c:pt idx="327">
                  <c:v>29.715137954601246</c:v>
                </c:pt>
                <c:pt idx="328">
                  <c:v>29.993163639533229</c:v>
                </c:pt>
                <c:pt idx="329">
                  <c:v>30.269402198862441</c:v>
                </c:pt>
                <c:pt idx="330">
                  <c:v>30.543826506161022</c:v>
                </c:pt>
                <c:pt idx="331">
                  <c:v>30.816410607387194</c:v>
                </c:pt>
                <c:pt idx="332">
                  <c:v>31.087129706171037</c:v>
                </c:pt>
                <c:pt idx="333">
                  <c:v>31.355960148699175</c:v>
                </c:pt>
                <c:pt idx="334">
                  <c:v>31.622879408224815</c:v>
                </c:pt>
                <c:pt idx="335">
                  <c:v>31.887866069228583</c:v>
                </c:pt>
                <c:pt idx="336">
                  <c:v>32.150899811255215</c:v>
                </c:pt>
                <c:pt idx="337">
                  <c:v>32.411961392451175</c:v>
                </c:pt>
                <c:pt idx="338">
                  <c:v>32.671032632826666</c:v>
                </c:pt>
                <c:pt idx="339">
                  <c:v>32.928096397266273</c:v>
                </c:pt>
                <c:pt idx="340">
                  <c:v>33.183136578311007</c:v>
                </c:pt>
                <c:pt idx="341">
                  <c:v>33.436138078734096</c:v>
                </c:pt>
                <c:pt idx="342">
                  <c:v>33.687086793932856</c:v>
                </c:pt>
                <c:pt idx="343">
                  <c:v>33.935969594157584</c:v>
                </c:pt>
                <c:pt idx="344">
                  <c:v>34.182774306598709</c:v>
                </c:pt>
                <c:pt idx="345">
                  <c:v>34.427489697351753</c:v>
                </c:pt>
                <c:pt idx="346">
                  <c:v>34.670105453280499</c:v>
                </c:pt>
                <c:pt idx="347">
                  <c:v>34.910612163796657</c:v>
                </c:pt>
                <c:pt idx="348">
                  <c:v>35.149001302574973</c:v>
                </c:pt>
                <c:pt idx="349">
                  <c:v>35.385265209221117</c:v>
                </c:pt>
                <c:pt idx="350">
                  <c:v>35.619397070910004</c:v>
                </c:pt>
                <c:pt idx="351">
                  <c:v>35.851390904011019</c:v>
                </c:pt>
                <c:pt idx="352">
                  <c:v>36.081241535715819</c:v>
                </c:pt>
                <c:pt idx="353">
                  <c:v>36.308944585684756</c:v>
                </c:pt>
                <c:pt idx="354">
                  <c:v>36.534496447726319</c:v>
                </c:pt>
                <c:pt idx="355">
                  <c:v>36.757894271523988</c:v>
                </c:pt>
                <c:pt idx="356">
                  <c:v>36.979135944424087</c:v>
                </c:pt>
                <c:pt idx="357">
                  <c:v>37.198220073297968</c:v>
                </c:pt>
                <c:pt idx="358">
                  <c:v>37.415145966490769</c:v>
                </c:pt>
                <c:pt idx="359">
                  <c:v>37.629913615868908</c:v>
                </c:pt>
                <c:pt idx="360">
                  <c:v>37.842523678977635</c:v>
                </c:pt>
                <c:pt idx="361">
                  <c:v>38.052977461319585</c:v>
                </c:pt>
                <c:pt idx="362">
                  <c:v>38.261276898764727</c:v>
                </c:pt>
                <c:pt idx="363">
                  <c:v>38.467424540101213</c:v>
                </c:pt>
                <c:pt idx="364">
                  <c:v>38.671423529736856</c:v>
                </c:pt>
                <c:pt idx="365">
                  <c:v>38.873277590559724</c:v>
                </c:pt>
                <c:pt idx="366">
                  <c:v>39.072991006966177</c:v>
                </c:pt>
                <c:pt idx="367">
                  <c:v>39.270568608064302</c:v>
                </c:pt>
                <c:pt idx="368">
                  <c:v>39.466015751059921</c:v>
                </c:pt>
                <c:pt idx="369">
                  <c:v>39.659338304831905</c:v>
                </c:pt>
                <c:pt idx="370">
                  <c:v>39.85054263370376</c:v>
                </c:pt>
                <c:pt idx="371">
                  <c:v>40.039635581416668</c:v>
                </c:pt>
                <c:pt idx="372">
                  <c:v>40.226624455310045</c:v>
                </c:pt>
                <c:pt idx="373">
                  <c:v>40.411517010714689</c:v>
                </c:pt>
                <c:pt idx="374">
                  <c:v>40.594321435562975</c:v>
                </c:pt>
                <c:pt idx="375">
                  <c:v>40.775046335220594</c:v>
                </c:pt>
                <c:pt idx="376">
                  <c:v>40.953700717543754</c:v>
                </c:pt>
                <c:pt idx="377">
                  <c:v>41.130293978165298</c:v>
                </c:pt>
                <c:pt idx="378">
                  <c:v>41.304835886013009</c:v>
                </c:pt>
                <c:pt idx="379">
                  <c:v>41.47733656906297</c:v>
                </c:pt>
                <c:pt idx="380">
                  <c:v>41.647806500330326</c:v>
                </c:pt>
                <c:pt idx="381">
                  <c:v>41.816256484099711</c:v>
                </c:pt>
                <c:pt idx="382">
                  <c:v>41.982697642397419</c:v>
                </c:pt>
                <c:pt idx="383">
                  <c:v>42.147141401706513</c:v>
                </c:pt>
                <c:pt idx="384">
                  <c:v>42.309599479926234</c:v>
                </c:pt>
                <c:pt idx="385">
                  <c:v>42.470083873577018</c:v>
                </c:pt>
                <c:pt idx="386">
                  <c:v>42.628606845251291</c:v>
                </c:pt>
                <c:pt idx="387">
                  <c:v>42.785180911311116</c:v>
                </c:pt>
                <c:pt idx="388">
                  <c:v>42.939818829832305</c:v>
                </c:pt>
                <c:pt idx="389">
                  <c:v>43.09253358879544</c:v>
                </c:pt>
                <c:pt idx="390">
                  <c:v>43.243338394523327</c:v>
                </c:pt>
                <c:pt idx="391">
                  <c:v>43.392246660364435</c:v>
                </c:pt>
                <c:pt idx="392">
                  <c:v>43.539271995621661</c:v>
                </c:pt>
                <c:pt idx="393">
                  <c:v>43.539416918039969</c:v>
                </c:pt>
                <c:pt idx="394">
                  <c:v>43.539561838616656</c:v>
                </c:pt>
                <c:pt idx="395">
                  <c:v>43.539706757351745</c:v>
                </c:pt>
                <c:pt idx="396">
                  <c:v>43.539851674245234</c:v>
                </c:pt>
                <c:pt idx="397">
                  <c:v>43.539996589297132</c:v>
                </c:pt>
                <c:pt idx="398">
                  <c:v>43.540141502507488</c:v>
                </c:pt>
                <c:pt idx="399">
                  <c:v>43.540286413876267</c:v>
                </c:pt>
                <c:pt idx="400">
                  <c:v>43.540431323403538</c:v>
                </c:pt>
                <c:pt idx="401">
                  <c:v>43.540576231089254</c:v>
                </c:pt>
                <c:pt idx="402">
                  <c:v>43.540721136933485</c:v>
                </c:pt>
                <c:pt idx="403">
                  <c:v>43.540866040936237</c:v>
                </c:pt>
                <c:pt idx="404">
                  <c:v>43.541010943097476</c:v>
                </c:pt>
                <c:pt idx="405">
                  <c:v>43.541155843417243</c:v>
                </c:pt>
                <c:pt idx="406">
                  <c:v>43.541300741895576</c:v>
                </c:pt>
                <c:pt idx="407">
                  <c:v>43.541445638532451</c:v>
                </c:pt>
                <c:pt idx="408">
                  <c:v>43.541590533327891</c:v>
                </c:pt>
                <c:pt idx="409">
                  <c:v>43.541735426281939</c:v>
                </c:pt>
                <c:pt idx="410">
                  <c:v>43.541880317394558</c:v>
                </c:pt>
                <c:pt idx="411">
                  <c:v>43.542025206665812</c:v>
                </c:pt>
                <c:pt idx="412">
                  <c:v>43.542170094095681</c:v>
                </c:pt>
                <c:pt idx="413">
                  <c:v>43.542314979684207</c:v>
                </c:pt>
                <c:pt idx="414">
                  <c:v>43.542459863431368</c:v>
                </c:pt>
                <c:pt idx="415">
                  <c:v>43.542604745337208</c:v>
                </c:pt>
                <c:pt idx="416">
                  <c:v>43.542749625401726</c:v>
                </c:pt>
                <c:pt idx="417">
                  <c:v>43.542894503624936</c:v>
                </c:pt>
                <c:pt idx="418">
                  <c:v>43.543039380006867</c:v>
                </c:pt>
                <c:pt idx="419">
                  <c:v>43.543184254547491</c:v>
                </c:pt>
                <c:pt idx="420">
                  <c:v>43.543329127246878</c:v>
                </c:pt>
                <c:pt idx="421">
                  <c:v>43.543473998105021</c:v>
                </c:pt>
                <c:pt idx="422">
                  <c:v>43.543618867121886</c:v>
                </c:pt>
                <c:pt idx="423">
                  <c:v>43.543763734297563</c:v>
                </c:pt>
                <c:pt idx="424">
                  <c:v>43.543908599632019</c:v>
                </c:pt>
                <c:pt idx="425">
                  <c:v>43.54405346312528</c:v>
                </c:pt>
                <c:pt idx="426">
                  <c:v>43.544198324777355</c:v>
                </c:pt>
                <c:pt idx="427">
                  <c:v>43.54434318458825</c:v>
                </c:pt>
                <c:pt idx="428">
                  <c:v>43.544488042558008</c:v>
                </c:pt>
                <c:pt idx="429">
                  <c:v>43.544632898686636</c:v>
                </c:pt>
                <c:pt idx="430">
                  <c:v>43.544777752974113</c:v>
                </c:pt>
                <c:pt idx="431">
                  <c:v>43.544922605420489</c:v>
                </c:pt>
                <c:pt idx="432">
                  <c:v>43.545067456025777</c:v>
                </c:pt>
                <c:pt idx="433">
                  <c:v>43.545212304789956</c:v>
                </c:pt>
                <c:pt idx="434">
                  <c:v>43.545357151713056</c:v>
                </c:pt>
                <c:pt idx="435">
                  <c:v>43.545501996795132</c:v>
                </c:pt>
                <c:pt idx="436">
                  <c:v>43.545646840036127</c:v>
                </c:pt>
                <c:pt idx="437">
                  <c:v>43.545791681436093</c:v>
                </c:pt>
                <c:pt idx="438">
                  <c:v>43.545936520995056</c:v>
                </c:pt>
                <c:pt idx="439">
                  <c:v>43.546081358712996</c:v>
                </c:pt>
                <c:pt idx="440">
                  <c:v>43.546226194589934</c:v>
                </c:pt>
                <c:pt idx="441">
                  <c:v>43.546371028625934</c:v>
                </c:pt>
                <c:pt idx="442">
                  <c:v>43.546515860820932</c:v>
                </c:pt>
                <c:pt idx="443">
                  <c:v>43.546660691175013</c:v>
                </c:pt>
                <c:pt idx="444">
                  <c:v>43.546805519688135</c:v>
                </c:pt>
                <c:pt idx="445">
                  <c:v>43.546950346360333</c:v>
                </c:pt>
                <c:pt idx="446">
                  <c:v>43.547095171191636</c:v>
                </c:pt>
                <c:pt idx="447">
                  <c:v>43.547239994182036</c:v>
                </c:pt>
                <c:pt idx="448">
                  <c:v>43.54738481533154</c:v>
                </c:pt>
                <c:pt idx="449">
                  <c:v>43.547529634640199</c:v>
                </c:pt>
                <c:pt idx="450">
                  <c:v>43.54767445210797</c:v>
                </c:pt>
                <c:pt idx="451">
                  <c:v>43.547819267734951</c:v>
                </c:pt>
                <c:pt idx="452">
                  <c:v>43.547964081521066</c:v>
                </c:pt>
                <c:pt idx="453">
                  <c:v>43.548108893466384</c:v>
                </c:pt>
                <c:pt idx="454">
                  <c:v>43.548253703570907</c:v>
                </c:pt>
                <c:pt idx="455">
                  <c:v>43.548398511834634</c:v>
                </c:pt>
                <c:pt idx="456">
                  <c:v>43.5485433182576</c:v>
                </c:pt>
                <c:pt idx="457">
                  <c:v>43.548688122839764</c:v>
                </c:pt>
                <c:pt idx="458">
                  <c:v>43.54883292558123</c:v>
                </c:pt>
                <c:pt idx="459">
                  <c:v>43.548977726481951</c:v>
                </c:pt>
                <c:pt idx="460">
                  <c:v>43.549122525541961</c:v>
                </c:pt>
                <c:pt idx="461">
                  <c:v>43.549267322761224</c:v>
                </c:pt>
                <c:pt idx="462">
                  <c:v>43.549412118139848</c:v>
                </c:pt>
                <c:pt idx="463">
                  <c:v>43.549556911677769</c:v>
                </c:pt>
                <c:pt idx="464">
                  <c:v>43.54970170337505</c:v>
                </c:pt>
                <c:pt idx="465">
                  <c:v>43.549846493231662</c:v>
                </c:pt>
                <c:pt idx="466">
                  <c:v>43.549991281247635</c:v>
                </c:pt>
                <c:pt idx="467">
                  <c:v>43.55013606742299</c:v>
                </c:pt>
                <c:pt idx="468">
                  <c:v>43.550280851757748</c:v>
                </c:pt>
                <c:pt idx="469">
                  <c:v>43.550425634251873</c:v>
                </c:pt>
                <c:pt idx="470">
                  <c:v>43.550570414905472</c:v>
                </c:pt>
                <c:pt idx="471">
                  <c:v>43.550715193718453</c:v>
                </c:pt>
                <c:pt idx="472">
                  <c:v>43.550859970690908</c:v>
                </c:pt>
                <c:pt idx="473">
                  <c:v>43.551004745822816</c:v>
                </c:pt>
                <c:pt idx="474">
                  <c:v>43.551149519114198</c:v>
                </c:pt>
                <c:pt idx="475">
                  <c:v>43.551294290565068</c:v>
                </c:pt>
                <c:pt idx="476">
                  <c:v>43.551439060175426</c:v>
                </c:pt>
                <c:pt idx="477">
                  <c:v>43.551583827945322</c:v>
                </c:pt>
                <c:pt idx="478">
                  <c:v>43.551728593874735</c:v>
                </c:pt>
                <c:pt idx="479">
                  <c:v>43.551873357963665</c:v>
                </c:pt>
                <c:pt idx="480">
                  <c:v>43.552018120212175</c:v>
                </c:pt>
                <c:pt idx="481">
                  <c:v>43.552162880620251</c:v>
                </c:pt>
                <c:pt idx="482">
                  <c:v>43.552307639187916</c:v>
                </c:pt>
                <c:pt idx="483">
                  <c:v>43.552452395915161</c:v>
                </c:pt>
                <c:pt idx="484">
                  <c:v>43.552597150802022</c:v>
                </c:pt>
                <c:pt idx="485">
                  <c:v>43.552741903848506</c:v>
                </c:pt>
                <c:pt idx="486">
                  <c:v>43.552886655054628</c:v>
                </c:pt>
                <c:pt idx="487">
                  <c:v>43.553031404420409</c:v>
                </c:pt>
                <c:pt idx="488">
                  <c:v>43.553176151945834</c:v>
                </c:pt>
                <c:pt idx="489">
                  <c:v>43.553320897630954</c:v>
                </c:pt>
                <c:pt idx="490">
                  <c:v>43.553465641475775</c:v>
                </c:pt>
                <c:pt idx="491">
                  <c:v>43.553610383480283</c:v>
                </c:pt>
                <c:pt idx="492">
                  <c:v>43.553755123644528</c:v>
                </c:pt>
                <c:pt idx="493">
                  <c:v>43.553899861968475</c:v>
                </c:pt>
                <c:pt idx="494">
                  <c:v>43.55404459845218</c:v>
                </c:pt>
                <c:pt idx="495">
                  <c:v>43.554189333095657</c:v>
                </c:pt>
                <c:pt idx="496">
                  <c:v>43.5543340658989</c:v>
                </c:pt>
                <c:pt idx="497">
                  <c:v>43.554478796861929</c:v>
                </c:pt>
                <c:pt idx="498">
                  <c:v>43.554623525984766</c:v>
                </c:pt>
                <c:pt idx="499">
                  <c:v>43.554768253267433</c:v>
                </c:pt>
                <c:pt idx="500">
                  <c:v>43.554912978709893</c:v>
                </c:pt>
                <c:pt idx="501">
                  <c:v>43.555057702312205</c:v>
                </c:pt>
                <c:pt idx="502">
                  <c:v>43.555202424074409</c:v>
                </c:pt>
                <c:pt idx="503">
                  <c:v>43.555347143996457</c:v>
                </c:pt>
                <c:pt idx="504">
                  <c:v>43.555491862078377</c:v>
                </c:pt>
                <c:pt idx="505">
                  <c:v>43.555636578320197</c:v>
                </c:pt>
                <c:pt idx="506">
                  <c:v>43.555781292721917</c:v>
                </c:pt>
                <c:pt idx="507">
                  <c:v>43.555926005283567</c:v>
                </c:pt>
                <c:pt idx="508">
                  <c:v>43.556070716005166</c:v>
                </c:pt>
                <c:pt idx="509">
                  <c:v>43.55621542488673</c:v>
                </c:pt>
                <c:pt idx="510">
                  <c:v>43.556360131928237</c:v>
                </c:pt>
                <c:pt idx="511">
                  <c:v>43.556504837129722</c:v>
                </c:pt>
                <c:pt idx="512">
                  <c:v>43.556649540491208</c:v>
                </c:pt>
                <c:pt idx="513">
                  <c:v>43.556794242012693</c:v>
                </c:pt>
                <c:pt idx="514">
                  <c:v>43.55693894169422</c:v>
                </c:pt>
                <c:pt idx="515">
                  <c:v>43.557083639535762</c:v>
                </c:pt>
                <c:pt idx="516">
                  <c:v>43.557228335537367</c:v>
                </c:pt>
                <c:pt idx="517">
                  <c:v>43.557373029699001</c:v>
                </c:pt>
                <c:pt idx="518">
                  <c:v>43.557517722020734</c:v>
                </c:pt>
                <c:pt idx="519">
                  <c:v>43.557662412502545</c:v>
                </c:pt>
                <c:pt idx="520">
                  <c:v>43.557807101144476</c:v>
                </c:pt>
                <c:pt idx="521">
                  <c:v>43.5579517879465</c:v>
                </c:pt>
                <c:pt idx="522">
                  <c:v>43.558096472908673</c:v>
                </c:pt>
                <c:pt idx="523">
                  <c:v>43.558241156030974</c:v>
                </c:pt>
                <c:pt idx="524">
                  <c:v>43.55838583731343</c:v>
                </c:pt>
                <c:pt idx="525">
                  <c:v>43.558530516756072</c:v>
                </c:pt>
                <c:pt idx="526">
                  <c:v>43.558675194358869</c:v>
                </c:pt>
                <c:pt idx="527">
                  <c:v>43.558819870121901</c:v>
                </c:pt>
                <c:pt idx="528">
                  <c:v>43.558964544045118</c:v>
                </c:pt>
                <c:pt idx="529">
                  <c:v>43.559109216128562</c:v>
                </c:pt>
                <c:pt idx="530">
                  <c:v>43.559253886372254</c:v>
                </c:pt>
                <c:pt idx="531">
                  <c:v>43.559398554776187</c:v>
                </c:pt>
                <c:pt idx="532">
                  <c:v>43.559543221340377</c:v>
                </c:pt>
                <c:pt idx="533">
                  <c:v>43.559687886064879</c:v>
                </c:pt>
                <c:pt idx="534">
                  <c:v>43.559832548949664</c:v>
                </c:pt>
                <c:pt idx="535">
                  <c:v>43.559977209994742</c:v>
                </c:pt>
                <c:pt idx="536">
                  <c:v>43.560121869200131</c:v>
                </c:pt>
                <c:pt idx="537">
                  <c:v>43.560266526565862</c:v>
                </c:pt>
                <c:pt idx="538">
                  <c:v>43.560411182091954</c:v>
                </c:pt>
                <c:pt idx="539">
                  <c:v>43.560555835778423</c:v>
                </c:pt>
                <c:pt idx="540">
                  <c:v>43.560700487625233</c:v>
                </c:pt>
                <c:pt idx="541">
                  <c:v>43.560845137632434</c:v>
                </c:pt>
                <c:pt idx="542">
                  <c:v>43.560989785800068</c:v>
                </c:pt>
                <c:pt idx="543">
                  <c:v>43.561134432128085</c:v>
                </c:pt>
                <c:pt idx="544">
                  <c:v>43.561279076616557</c:v>
                </c:pt>
                <c:pt idx="545">
                  <c:v>43.561423719265463</c:v>
                </c:pt>
                <c:pt idx="546">
                  <c:v>43.561568360074816</c:v>
                </c:pt>
                <c:pt idx="547">
                  <c:v>43.561712999044651</c:v>
                </c:pt>
                <c:pt idx="548">
                  <c:v>43.561857636174956</c:v>
                </c:pt>
                <c:pt idx="549">
                  <c:v>43.562002271465779</c:v>
                </c:pt>
                <c:pt idx="550">
                  <c:v>43.5621469049171</c:v>
                </c:pt>
                <c:pt idx="551">
                  <c:v>43.562291536528953</c:v>
                </c:pt>
                <c:pt idx="552">
                  <c:v>43.562436166301339</c:v>
                </c:pt>
                <c:pt idx="553">
                  <c:v>43.562580794234293</c:v>
                </c:pt>
                <c:pt idx="554">
                  <c:v>43.562725420327801</c:v>
                </c:pt>
                <c:pt idx="555">
                  <c:v>43.562870044581899</c:v>
                </c:pt>
                <c:pt idx="556">
                  <c:v>43.563014666996594</c:v>
                </c:pt>
                <c:pt idx="557">
                  <c:v>43.563159287571878</c:v>
                </c:pt>
                <c:pt idx="558">
                  <c:v>43.56330390630778</c:v>
                </c:pt>
                <c:pt idx="559">
                  <c:v>43.56344852320435</c:v>
                </c:pt>
                <c:pt idx="560">
                  <c:v>43.563593138261545</c:v>
                </c:pt>
                <c:pt idx="561">
                  <c:v>43.563737751479415</c:v>
                </c:pt>
                <c:pt idx="562">
                  <c:v>43.563882362857939</c:v>
                </c:pt>
                <c:pt idx="563">
                  <c:v>43.564026972397166</c:v>
                </c:pt>
                <c:pt idx="564">
                  <c:v>43.56417158009711</c:v>
                </c:pt>
                <c:pt idx="565">
                  <c:v>43.564316185957743</c:v>
                </c:pt>
                <c:pt idx="566">
                  <c:v>43.564460789979123</c:v>
                </c:pt>
                <c:pt idx="567">
                  <c:v>43.564605392161241</c:v>
                </c:pt>
                <c:pt idx="568">
                  <c:v>43.564749992504133</c:v>
                </c:pt>
                <c:pt idx="569">
                  <c:v>43.564894591007779</c:v>
                </c:pt>
                <c:pt idx="570">
                  <c:v>43.565039187672198</c:v>
                </c:pt>
                <c:pt idx="571">
                  <c:v>43.565183782497449</c:v>
                </c:pt>
                <c:pt idx="572">
                  <c:v>43.565328375483482</c:v>
                </c:pt>
                <c:pt idx="573">
                  <c:v>43.565472966630374</c:v>
                </c:pt>
                <c:pt idx="574">
                  <c:v>43.565617555938083</c:v>
                </c:pt>
                <c:pt idx="575">
                  <c:v>43.565762143406651</c:v>
                </c:pt>
                <c:pt idx="576">
                  <c:v>43.565906729036101</c:v>
                </c:pt>
                <c:pt idx="577">
                  <c:v>43.56605131282641</c:v>
                </c:pt>
                <c:pt idx="578">
                  <c:v>43.566195894777628</c:v>
                </c:pt>
                <c:pt idx="579">
                  <c:v>43.566340474889749</c:v>
                </c:pt>
                <c:pt idx="580">
                  <c:v>43.566485053162793</c:v>
                </c:pt>
                <c:pt idx="581">
                  <c:v>43.566629629596761</c:v>
                </c:pt>
                <c:pt idx="582">
                  <c:v>43.566774204191695</c:v>
                </c:pt>
                <c:pt idx="583">
                  <c:v>43.566918776947595</c:v>
                </c:pt>
                <c:pt idx="584">
                  <c:v>43.567063347864462</c:v>
                </c:pt>
                <c:pt idx="585">
                  <c:v>43.56720791694233</c:v>
                </c:pt>
                <c:pt idx="586">
                  <c:v>43.567352484181193</c:v>
                </c:pt>
                <c:pt idx="587">
                  <c:v>43.567497049581078</c:v>
                </c:pt>
                <c:pt idx="588">
                  <c:v>43.56764161314198</c:v>
                </c:pt>
                <c:pt idx="589">
                  <c:v>43.567786174863954</c:v>
                </c:pt>
                <c:pt idx="590">
                  <c:v>43.567930734746966</c:v>
                </c:pt>
                <c:pt idx="591">
                  <c:v>43.568075292791072</c:v>
                </c:pt>
                <c:pt idx="592">
                  <c:v>43.568219848996243</c:v>
                </c:pt>
                <c:pt idx="593">
                  <c:v>43.56836440336253</c:v>
                </c:pt>
                <c:pt idx="594">
                  <c:v>43.568508955889925</c:v>
                </c:pt>
                <c:pt idx="595">
                  <c:v>43.568653506578443</c:v>
                </c:pt>
                <c:pt idx="596">
                  <c:v>43.568798055428097</c:v>
                </c:pt>
                <c:pt idx="597">
                  <c:v>43.568942602438916</c:v>
                </c:pt>
                <c:pt idx="598">
                  <c:v>43.569087147610908</c:v>
                </c:pt>
                <c:pt idx="599">
                  <c:v>43.569231690944079</c:v>
                </c:pt>
                <c:pt idx="600">
                  <c:v>43.569376232438437</c:v>
                </c:pt>
                <c:pt idx="601">
                  <c:v>43.569520772094009</c:v>
                </c:pt>
                <c:pt idx="602">
                  <c:v>43.569665309910789</c:v>
                </c:pt>
                <c:pt idx="603">
                  <c:v>43.569809845888841</c:v>
                </c:pt>
                <c:pt idx="604">
                  <c:v>43.569954380028115</c:v>
                </c:pt>
                <c:pt idx="605">
                  <c:v>43.570098912328667</c:v>
                </c:pt>
                <c:pt idx="606">
                  <c:v>43.570243442790492</c:v>
                </c:pt>
                <c:pt idx="607">
                  <c:v>43.570387971413624</c:v>
                </c:pt>
                <c:pt idx="608">
                  <c:v>43.570532498198027</c:v>
                </c:pt>
                <c:pt idx="609">
                  <c:v>43.570677023143766</c:v>
                </c:pt>
                <c:pt idx="610">
                  <c:v>43.570821546250841</c:v>
                </c:pt>
                <c:pt idx="611">
                  <c:v>43.570966067519258</c:v>
                </c:pt>
                <c:pt idx="612">
                  <c:v>43.571110586949054</c:v>
                </c:pt>
                <c:pt idx="613">
                  <c:v>43.571255104540207</c:v>
                </c:pt>
                <c:pt idx="614">
                  <c:v>43.571399620292752</c:v>
                </c:pt>
                <c:pt idx="615">
                  <c:v>43.571544134206668</c:v>
                </c:pt>
                <c:pt idx="616">
                  <c:v>43.571688646282034</c:v>
                </c:pt>
                <c:pt idx="617">
                  <c:v>43.571833156518828</c:v>
                </c:pt>
                <c:pt idx="618">
                  <c:v>43.571977664917057</c:v>
                </c:pt>
                <c:pt idx="619">
                  <c:v>43.572122171476714</c:v>
                </c:pt>
                <c:pt idx="620">
                  <c:v>43.572266676197891</c:v>
                </c:pt>
                <c:pt idx="621">
                  <c:v>43.572411179080525</c:v>
                </c:pt>
                <c:pt idx="622">
                  <c:v>43.572555680124665</c:v>
                </c:pt>
                <c:pt idx="623">
                  <c:v>43.572700179330326</c:v>
                </c:pt>
                <c:pt idx="624">
                  <c:v>43.572844676697478</c:v>
                </c:pt>
                <c:pt idx="625">
                  <c:v>43.572989172226194</c:v>
                </c:pt>
                <c:pt idx="626">
                  <c:v>43.573133665916458</c:v>
                </c:pt>
                <c:pt idx="627">
                  <c:v>43.573278157768286</c:v>
                </c:pt>
                <c:pt idx="628">
                  <c:v>43.57342264778169</c:v>
                </c:pt>
                <c:pt idx="629">
                  <c:v>43.573567135956701</c:v>
                </c:pt>
                <c:pt idx="630">
                  <c:v>43.573711622293281</c:v>
                </c:pt>
                <c:pt idx="631">
                  <c:v>43.57385610679151</c:v>
                </c:pt>
                <c:pt idx="632">
                  <c:v>43.574000589451359</c:v>
                </c:pt>
                <c:pt idx="633">
                  <c:v>43.574145070272863</c:v>
                </c:pt>
                <c:pt idx="634">
                  <c:v>43.574289549256022</c:v>
                </c:pt>
                <c:pt idx="635">
                  <c:v>43.574434026400866</c:v>
                </c:pt>
                <c:pt idx="636">
                  <c:v>43.574578501707407</c:v>
                </c:pt>
                <c:pt idx="637">
                  <c:v>43.574722975175639</c:v>
                </c:pt>
                <c:pt idx="638">
                  <c:v>43.574867446805577</c:v>
                </c:pt>
                <c:pt idx="639">
                  <c:v>43.575011916597276</c:v>
                </c:pt>
                <c:pt idx="640">
                  <c:v>43.575156384550681</c:v>
                </c:pt>
                <c:pt idx="641">
                  <c:v>43.575300850665869</c:v>
                </c:pt>
                <c:pt idx="642">
                  <c:v>43.575445314942826</c:v>
                </c:pt>
                <c:pt idx="643">
                  <c:v>43.575589777381545</c:v>
                </c:pt>
                <c:pt idx="644">
                  <c:v>43.575734237982076</c:v>
                </c:pt>
                <c:pt idx="645">
                  <c:v>43.575878696744432</c:v>
                </c:pt>
                <c:pt idx="646">
                  <c:v>43.576023153668601</c:v>
                </c:pt>
                <c:pt idx="647">
                  <c:v>43.576167608754609</c:v>
                </c:pt>
                <c:pt idx="648">
                  <c:v>43.576312062002465</c:v>
                </c:pt>
                <c:pt idx="649">
                  <c:v>43.57645651341219</c:v>
                </c:pt>
                <c:pt idx="650">
                  <c:v>43.576600962983804</c:v>
                </c:pt>
                <c:pt idx="651">
                  <c:v>43.576745410717322</c:v>
                </c:pt>
                <c:pt idx="652">
                  <c:v>43.576889856612709</c:v>
                </c:pt>
                <c:pt idx="653">
                  <c:v>43.57703430067005</c:v>
                </c:pt>
                <c:pt idx="654">
                  <c:v>43.577178742889316</c:v>
                </c:pt>
                <c:pt idx="655">
                  <c:v>43.577323183270522</c:v>
                </c:pt>
                <c:pt idx="656">
                  <c:v>43.577467621813696</c:v>
                </c:pt>
                <c:pt idx="657">
                  <c:v>43.577612058518845</c:v>
                </c:pt>
                <c:pt idx="658">
                  <c:v>43.577756493386005</c:v>
                </c:pt>
                <c:pt idx="659">
                  <c:v>43.57790092641514</c:v>
                </c:pt>
                <c:pt idx="660">
                  <c:v>43.578045357606307</c:v>
                </c:pt>
                <c:pt idx="661">
                  <c:v>43.578189786959506</c:v>
                </c:pt>
                <c:pt idx="662">
                  <c:v>43.578334214474737</c:v>
                </c:pt>
                <c:pt idx="663">
                  <c:v>43.578478640152042</c:v>
                </c:pt>
                <c:pt idx="664">
                  <c:v>43.578623063991422</c:v>
                </c:pt>
                <c:pt idx="665">
                  <c:v>43.578767485992863</c:v>
                </c:pt>
                <c:pt idx="666">
                  <c:v>43.578911906156421</c:v>
                </c:pt>
                <c:pt idx="667">
                  <c:v>43.579056324482075</c:v>
                </c:pt>
                <c:pt idx="668">
                  <c:v>43.579200740969867</c:v>
                </c:pt>
                <c:pt idx="669">
                  <c:v>43.579345155619812</c:v>
                </c:pt>
                <c:pt idx="670">
                  <c:v>43.579489568431882</c:v>
                </c:pt>
                <c:pt idx="671">
                  <c:v>43.579633979406132</c:v>
                </c:pt>
                <c:pt idx="672">
                  <c:v>43.579778388542572</c:v>
                </c:pt>
                <c:pt idx="673">
                  <c:v>43.579922795841235</c:v>
                </c:pt>
                <c:pt idx="674">
                  <c:v>43.580067201302064</c:v>
                </c:pt>
                <c:pt idx="675">
                  <c:v>43.580211604925125</c:v>
                </c:pt>
                <c:pt idx="676">
                  <c:v>43.580356006710431</c:v>
                </c:pt>
                <c:pt idx="677">
                  <c:v>43.580500406657983</c:v>
                </c:pt>
                <c:pt idx="678">
                  <c:v>43.580644804767786</c:v>
                </c:pt>
                <c:pt idx="679">
                  <c:v>43.580789201039877</c:v>
                </c:pt>
                <c:pt idx="680">
                  <c:v>43.580933595474271</c:v>
                </c:pt>
                <c:pt idx="681">
                  <c:v>43.581077988070952</c:v>
                </c:pt>
                <c:pt idx="682">
                  <c:v>43.581222378829978</c:v>
                </c:pt>
                <c:pt idx="683">
                  <c:v>43.581366767751305</c:v>
                </c:pt>
                <c:pt idx="684">
                  <c:v>43.581511154834985</c:v>
                </c:pt>
                <c:pt idx="685">
                  <c:v>43.581655540081023</c:v>
                </c:pt>
                <c:pt idx="686">
                  <c:v>43.581799923489427</c:v>
                </c:pt>
                <c:pt idx="687">
                  <c:v>43.581944305060233</c:v>
                </c:pt>
                <c:pt idx="688">
                  <c:v>43.582088684793433</c:v>
                </c:pt>
                <c:pt idx="689">
                  <c:v>43.58223306268907</c:v>
                </c:pt>
                <c:pt idx="690">
                  <c:v>43.582377438747116</c:v>
                </c:pt>
                <c:pt idx="691">
                  <c:v>43.582521812967599</c:v>
                </c:pt>
                <c:pt idx="692">
                  <c:v>43.582666185350533</c:v>
                </c:pt>
                <c:pt idx="693">
                  <c:v>43.582810555895961</c:v>
                </c:pt>
                <c:pt idx="694">
                  <c:v>43.582954924603847</c:v>
                </c:pt>
                <c:pt idx="695">
                  <c:v>43.583099291474248</c:v>
                </c:pt>
                <c:pt idx="696">
                  <c:v>43.583243656507157</c:v>
                </c:pt>
                <c:pt idx="697">
                  <c:v>43.583388019702568</c:v>
                </c:pt>
                <c:pt idx="698">
                  <c:v>43.583532381060515</c:v>
                </c:pt>
                <c:pt idx="699">
                  <c:v>43.583676740581048</c:v>
                </c:pt>
                <c:pt idx="700">
                  <c:v>43.583821098264103</c:v>
                </c:pt>
                <c:pt idx="701">
                  <c:v>43.583965454109773</c:v>
                </c:pt>
                <c:pt idx="702">
                  <c:v>43.584109808118036</c:v>
                </c:pt>
                <c:pt idx="703">
                  <c:v>43.5842541602889</c:v>
                </c:pt>
                <c:pt idx="704">
                  <c:v>43.584398510622378</c:v>
                </c:pt>
                <c:pt idx="705">
                  <c:v>43.584542859118471</c:v>
                </c:pt>
                <c:pt idx="706">
                  <c:v>43.584687205777236</c:v>
                </c:pt>
                <c:pt idx="707">
                  <c:v>43.584831550598622</c:v>
                </c:pt>
                <c:pt idx="708">
                  <c:v>43.584975893582737</c:v>
                </c:pt>
                <c:pt idx="709">
                  <c:v>43.585120234729523</c:v>
                </c:pt>
                <c:pt idx="710">
                  <c:v>43.585264574039002</c:v>
                </c:pt>
                <c:pt idx="711">
                  <c:v>43.585408911511202</c:v>
                </c:pt>
                <c:pt idx="712">
                  <c:v>43.58555324714613</c:v>
                </c:pt>
                <c:pt idx="713">
                  <c:v>43.585697580943787</c:v>
                </c:pt>
                <c:pt idx="714">
                  <c:v>43.585841912904236</c:v>
                </c:pt>
                <c:pt idx="715">
                  <c:v>43.585986243027435</c:v>
                </c:pt>
                <c:pt idx="716">
                  <c:v>43.586130571313419</c:v>
                </c:pt>
                <c:pt idx="717">
                  <c:v>43.586274897762195</c:v>
                </c:pt>
                <c:pt idx="718">
                  <c:v>43.586419222373792</c:v>
                </c:pt>
                <c:pt idx="719">
                  <c:v>43.586563545148202</c:v>
                </c:pt>
                <c:pt idx="720">
                  <c:v>43.586707866085476</c:v>
                </c:pt>
                <c:pt idx="721">
                  <c:v>43.586852185185563</c:v>
                </c:pt>
                <c:pt idx="722">
                  <c:v>43.58699650244855</c:v>
                </c:pt>
                <c:pt idx="723">
                  <c:v>43.587140817874406</c:v>
                </c:pt>
                <c:pt idx="724">
                  <c:v>43.587285131463169</c:v>
                </c:pt>
                <c:pt idx="725">
                  <c:v>43.58742944321483</c:v>
                </c:pt>
                <c:pt idx="726">
                  <c:v>43.587573753129412</c:v>
                </c:pt>
                <c:pt idx="727">
                  <c:v>43.587718061206942</c:v>
                </c:pt>
                <c:pt idx="728">
                  <c:v>43.587862367447414</c:v>
                </c:pt>
                <c:pt idx="729">
                  <c:v>43.588006671850827</c:v>
                </c:pt>
                <c:pt idx="730">
                  <c:v>43.588150974417225</c:v>
                </c:pt>
                <c:pt idx="731">
                  <c:v>43.588295275146628</c:v>
                </c:pt>
                <c:pt idx="732">
                  <c:v>43.588439574039008</c:v>
                </c:pt>
                <c:pt idx="733">
                  <c:v>43.588583871094428</c:v>
                </c:pt>
                <c:pt idx="734">
                  <c:v>43.588728166312883</c:v>
                </c:pt>
                <c:pt idx="735">
                  <c:v>43.588872459694386</c:v>
                </c:pt>
                <c:pt idx="736">
                  <c:v>43.589016751238908</c:v>
                </c:pt>
                <c:pt idx="737">
                  <c:v>43.589161040946557</c:v>
                </c:pt>
                <c:pt idx="738">
                  <c:v>43.589305328817247</c:v>
                </c:pt>
                <c:pt idx="739">
                  <c:v>43.589449614851041</c:v>
                </c:pt>
                <c:pt idx="740">
                  <c:v>43.589593899047976</c:v>
                </c:pt>
                <c:pt idx="741">
                  <c:v>43.589738181408002</c:v>
                </c:pt>
                <c:pt idx="742">
                  <c:v>43.589882461931204</c:v>
                </c:pt>
                <c:pt idx="743">
                  <c:v>43.590026740617525</c:v>
                </c:pt>
                <c:pt idx="744">
                  <c:v>43.590171017467036</c:v>
                </c:pt>
                <c:pt idx="745">
                  <c:v>43.590315292479744</c:v>
                </c:pt>
                <c:pt idx="746">
                  <c:v>43.590459565655614</c:v>
                </c:pt>
                <c:pt idx="747">
                  <c:v>43.59060383699471</c:v>
                </c:pt>
                <c:pt idx="748">
                  <c:v>43.59074810649701</c:v>
                </c:pt>
                <c:pt idx="749">
                  <c:v>43.590892374162557</c:v>
                </c:pt>
                <c:pt idx="750">
                  <c:v>43.591036639991387</c:v>
                </c:pt>
                <c:pt idx="751">
                  <c:v>43.591180903983442</c:v>
                </c:pt>
                <c:pt idx="752">
                  <c:v>43.591325166138773</c:v>
                </c:pt>
                <c:pt idx="753">
                  <c:v>43.591469426457415</c:v>
                </c:pt>
                <c:pt idx="754">
                  <c:v>43.591613684939368</c:v>
                </c:pt>
                <c:pt idx="755">
                  <c:v>43.591757941584611</c:v>
                </c:pt>
                <c:pt idx="756">
                  <c:v>43.591902196393221</c:v>
                </c:pt>
                <c:pt idx="757">
                  <c:v>43.592046449365156</c:v>
                </c:pt>
                <c:pt idx="758">
                  <c:v>43.592190700500446</c:v>
                </c:pt>
                <c:pt idx="759">
                  <c:v>43.592334949799138</c:v>
                </c:pt>
                <c:pt idx="760">
                  <c:v>43.592479197261177</c:v>
                </c:pt>
                <c:pt idx="761">
                  <c:v>43.592623442886634</c:v>
                </c:pt>
                <c:pt idx="762">
                  <c:v>43.592767686675515</c:v>
                </c:pt>
                <c:pt idx="763">
                  <c:v>43.592911928627814</c:v>
                </c:pt>
                <c:pt idx="764">
                  <c:v>43.593056168743551</c:v>
                </c:pt>
                <c:pt idx="765">
                  <c:v>43.593200407022756</c:v>
                </c:pt>
                <c:pt idx="766">
                  <c:v>43.593344643465429</c:v>
                </c:pt>
                <c:pt idx="767">
                  <c:v>43.593488878071561</c:v>
                </c:pt>
                <c:pt idx="768">
                  <c:v>43.593633110841211</c:v>
                </c:pt>
                <c:pt idx="769">
                  <c:v>43.593777341774391</c:v>
                </c:pt>
                <c:pt idx="770">
                  <c:v>43.593921570871075</c:v>
                </c:pt>
                <c:pt idx="771">
                  <c:v>43.594065798131304</c:v>
                </c:pt>
                <c:pt idx="772">
                  <c:v>43.594210023555071</c:v>
                </c:pt>
                <c:pt idx="773">
                  <c:v>43.594354247142405</c:v>
                </c:pt>
                <c:pt idx="774">
                  <c:v>43.594498468893335</c:v>
                </c:pt>
                <c:pt idx="775">
                  <c:v>43.594642688807838</c:v>
                </c:pt>
                <c:pt idx="776">
                  <c:v>43.594786906885965</c:v>
                </c:pt>
                <c:pt idx="777">
                  <c:v>43.594931123127708</c:v>
                </c:pt>
                <c:pt idx="778">
                  <c:v>43.595075337533082</c:v>
                </c:pt>
                <c:pt idx="779">
                  <c:v>43.595219550102101</c:v>
                </c:pt>
                <c:pt idx="780">
                  <c:v>43.5953637608348</c:v>
                </c:pt>
                <c:pt idx="781">
                  <c:v>43.595507969731159</c:v>
                </c:pt>
                <c:pt idx="782">
                  <c:v>43.595652176791212</c:v>
                </c:pt>
                <c:pt idx="783">
                  <c:v>43.595796382014953</c:v>
                </c:pt>
                <c:pt idx="784">
                  <c:v>43.595940585402417</c:v>
                </c:pt>
                <c:pt idx="785">
                  <c:v>43.596084786953611</c:v>
                </c:pt>
                <c:pt idx="786">
                  <c:v>43.596228986668564</c:v>
                </c:pt>
                <c:pt idx="787">
                  <c:v>43.596373184547232</c:v>
                </c:pt>
                <c:pt idx="788">
                  <c:v>43.596517380589709</c:v>
                </c:pt>
                <c:pt idx="789">
                  <c:v>43.596661574795952</c:v>
                </c:pt>
                <c:pt idx="790">
                  <c:v>43.596805767166018</c:v>
                </c:pt>
                <c:pt idx="791">
                  <c:v>43.596949957699891</c:v>
                </c:pt>
                <c:pt idx="792">
                  <c:v>43.597094146397573</c:v>
                </c:pt>
                <c:pt idx="793">
                  <c:v>43.597238333259106</c:v>
                </c:pt>
                <c:pt idx="794">
                  <c:v>43.597382518284498</c:v>
                </c:pt>
                <c:pt idx="795">
                  <c:v>43.59752670147374</c:v>
                </c:pt>
                <c:pt idx="796">
                  <c:v>43.597670882826883</c:v>
                </c:pt>
                <c:pt idx="797">
                  <c:v>43.597815062343905</c:v>
                </c:pt>
                <c:pt idx="798">
                  <c:v>43.597959240024849</c:v>
                </c:pt>
                <c:pt idx="799">
                  <c:v>43.598103415869723</c:v>
                </c:pt>
                <c:pt idx="800">
                  <c:v>43.598247589878504</c:v>
                </c:pt>
                <c:pt idx="801">
                  <c:v>43.598391762051264</c:v>
                </c:pt>
                <c:pt idx="802">
                  <c:v>43.598535932387961</c:v>
                </c:pt>
                <c:pt idx="803">
                  <c:v>43.59868010088865</c:v>
                </c:pt>
                <c:pt idx="804">
                  <c:v>43.598824267553333</c:v>
                </c:pt>
                <c:pt idx="805">
                  <c:v>43.598968432382009</c:v>
                </c:pt>
                <c:pt idx="806">
                  <c:v>43.59911259537472</c:v>
                </c:pt>
                <c:pt idx="807">
                  <c:v>43.599256756531432</c:v>
                </c:pt>
                <c:pt idx="808">
                  <c:v>43.599400915852215</c:v>
                </c:pt>
                <c:pt idx="809">
                  <c:v>43.599545073337055</c:v>
                </c:pt>
                <c:pt idx="810">
                  <c:v>43.599689228985966</c:v>
                </c:pt>
                <c:pt idx="811">
                  <c:v>43.599833382798941</c:v>
                </c:pt>
                <c:pt idx="812">
                  <c:v>43.599977534776066</c:v>
                </c:pt>
                <c:pt idx="813">
                  <c:v>43.600121684917276</c:v>
                </c:pt>
                <c:pt idx="814">
                  <c:v>43.600265833222615</c:v>
                </c:pt>
                <c:pt idx="815">
                  <c:v>43.600409979692081</c:v>
                </c:pt>
                <c:pt idx="816">
                  <c:v>43.600554124325697</c:v>
                </c:pt>
                <c:pt idx="817">
                  <c:v>43.600698267123505</c:v>
                </c:pt>
                <c:pt idx="818">
                  <c:v>43.600842408085491</c:v>
                </c:pt>
                <c:pt idx="819">
                  <c:v>43.600986547211676</c:v>
                </c:pt>
                <c:pt idx="820">
                  <c:v>43.601130684502046</c:v>
                </c:pt>
                <c:pt idx="821">
                  <c:v>43.601274819956672</c:v>
                </c:pt>
                <c:pt idx="822">
                  <c:v>43.601418953575525</c:v>
                </c:pt>
                <c:pt idx="823">
                  <c:v>43.601563085358634</c:v>
                </c:pt>
                <c:pt idx="824">
                  <c:v>43.601707215306014</c:v>
                </c:pt>
                <c:pt idx="825">
                  <c:v>43.60185134341765</c:v>
                </c:pt>
                <c:pt idx="826">
                  <c:v>43.601995469693577</c:v>
                </c:pt>
                <c:pt idx="827">
                  <c:v>43.602139594133838</c:v>
                </c:pt>
                <c:pt idx="828">
                  <c:v>43.60228371673842</c:v>
                </c:pt>
                <c:pt idx="829">
                  <c:v>43.6024278375073</c:v>
                </c:pt>
                <c:pt idx="830">
                  <c:v>43.602571956440542</c:v>
                </c:pt>
                <c:pt idx="831">
                  <c:v>43.602716073538168</c:v>
                </c:pt>
                <c:pt idx="832">
                  <c:v>43.602860188800129</c:v>
                </c:pt>
                <c:pt idx="833">
                  <c:v>43.603004302226502</c:v>
                </c:pt>
                <c:pt idx="834">
                  <c:v>43.60314841381728</c:v>
                </c:pt>
                <c:pt idx="835">
                  <c:v>43.603292523572463</c:v>
                </c:pt>
                <c:pt idx="836">
                  <c:v>43.603436631492087</c:v>
                </c:pt>
                <c:pt idx="837">
                  <c:v>43.603580737576152</c:v>
                </c:pt>
                <c:pt idx="838">
                  <c:v>43.603724841824672</c:v>
                </c:pt>
                <c:pt idx="839">
                  <c:v>43.603868944237668</c:v>
                </c:pt>
                <c:pt idx="840">
                  <c:v>43.604013044815133</c:v>
                </c:pt>
                <c:pt idx="841">
                  <c:v>43.604157143557131</c:v>
                </c:pt>
                <c:pt idx="842">
                  <c:v>43.604301240463599</c:v>
                </c:pt>
                <c:pt idx="843">
                  <c:v>43.604445335534635</c:v>
                </c:pt>
                <c:pt idx="844">
                  <c:v>43.604589428770169</c:v>
                </c:pt>
                <c:pt idx="845">
                  <c:v>43.604733520170278</c:v>
                </c:pt>
                <c:pt idx="846">
                  <c:v>43.604877609734949</c:v>
                </c:pt>
                <c:pt idx="847">
                  <c:v>43.60502169746421</c:v>
                </c:pt>
                <c:pt idx="848">
                  <c:v>43.605165783358061</c:v>
                </c:pt>
                <c:pt idx="849">
                  <c:v>43.605309867416516</c:v>
                </c:pt>
                <c:pt idx="850">
                  <c:v>43.605453949639568</c:v>
                </c:pt>
                <c:pt idx="851">
                  <c:v>43.605598030027288</c:v>
                </c:pt>
                <c:pt idx="852">
                  <c:v>43.605742108579662</c:v>
                </c:pt>
                <c:pt idx="853">
                  <c:v>43.60588618529669</c:v>
                </c:pt>
                <c:pt idx="854">
                  <c:v>43.606030260178379</c:v>
                </c:pt>
                <c:pt idx="855">
                  <c:v>43.606174333224786</c:v>
                </c:pt>
                <c:pt idx="856">
                  <c:v>43.606318404435868</c:v>
                </c:pt>
                <c:pt idx="857">
                  <c:v>43.606462473811682</c:v>
                </c:pt>
                <c:pt idx="858">
                  <c:v>43.606606541352214</c:v>
                </c:pt>
                <c:pt idx="859">
                  <c:v>43.606750607057506</c:v>
                </c:pt>
                <c:pt idx="860">
                  <c:v>43.606894670927545</c:v>
                </c:pt>
                <c:pt idx="861">
                  <c:v>43.607038732962394</c:v>
                </c:pt>
                <c:pt idx="862">
                  <c:v>43.607182793162004</c:v>
                </c:pt>
                <c:pt idx="863">
                  <c:v>43.607326851526395</c:v>
                </c:pt>
                <c:pt idx="864">
                  <c:v>43.607470908055625</c:v>
                </c:pt>
                <c:pt idx="865">
                  <c:v>43.607614962749686</c:v>
                </c:pt>
                <c:pt idx="866">
                  <c:v>43.607759015608572</c:v>
                </c:pt>
                <c:pt idx="867">
                  <c:v>43.607903066632332</c:v>
                </c:pt>
                <c:pt idx="868">
                  <c:v>43.608047115820952</c:v>
                </c:pt>
                <c:pt idx="869">
                  <c:v>43.608191163174446</c:v>
                </c:pt>
                <c:pt idx="870">
                  <c:v>43.608335208692814</c:v>
                </c:pt>
                <c:pt idx="871">
                  <c:v>43.608479252376135</c:v>
                </c:pt>
                <c:pt idx="872">
                  <c:v>43.608623294224373</c:v>
                </c:pt>
                <c:pt idx="873">
                  <c:v>43.608767334237541</c:v>
                </c:pt>
                <c:pt idx="874">
                  <c:v>43.608911372415648</c:v>
                </c:pt>
                <c:pt idx="875">
                  <c:v>43.609055408758721</c:v>
                </c:pt>
                <c:pt idx="876">
                  <c:v>43.609199443266789</c:v>
                </c:pt>
                <c:pt idx="877">
                  <c:v>43.609343475939845</c:v>
                </c:pt>
                <c:pt idx="878">
                  <c:v>43.609487506777903</c:v>
                </c:pt>
                <c:pt idx="879">
                  <c:v>43.609631535780998</c:v>
                </c:pt>
                <c:pt idx="880">
                  <c:v>43.609775562949096</c:v>
                </c:pt>
                <c:pt idx="881">
                  <c:v>43.609919588282253</c:v>
                </c:pt>
                <c:pt idx="882">
                  <c:v>43.610063611780483</c:v>
                </c:pt>
                <c:pt idx="883">
                  <c:v>43.610207633443771</c:v>
                </c:pt>
                <c:pt idx="884">
                  <c:v>43.610351653272147</c:v>
                </c:pt>
                <c:pt idx="885">
                  <c:v>43.610495671265639</c:v>
                </c:pt>
                <c:pt idx="886">
                  <c:v>43.610639687424246</c:v>
                </c:pt>
                <c:pt idx="887">
                  <c:v>43.610783701747977</c:v>
                </c:pt>
                <c:pt idx="888">
                  <c:v>43.610927714236858</c:v>
                </c:pt>
                <c:pt idx="889">
                  <c:v>43.611071724890891</c:v>
                </c:pt>
                <c:pt idx="890">
                  <c:v>43.611215733710111</c:v>
                </c:pt>
                <c:pt idx="891">
                  <c:v>43.611359740694482</c:v>
                </c:pt>
                <c:pt idx="892">
                  <c:v>43.611503745844068</c:v>
                </c:pt>
                <c:pt idx="893">
                  <c:v>43.611647749158855</c:v>
                </c:pt>
                <c:pt idx="894">
                  <c:v>43.611791750638879</c:v>
                </c:pt>
                <c:pt idx="895">
                  <c:v>43.611935750284125</c:v>
                </c:pt>
                <c:pt idx="896">
                  <c:v>43.612079748094651</c:v>
                </c:pt>
                <c:pt idx="897">
                  <c:v>43.612223744070434</c:v>
                </c:pt>
                <c:pt idx="898">
                  <c:v>43.61236773821151</c:v>
                </c:pt>
                <c:pt idx="899">
                  <c:v>43.612511730517866</c:v>
                </c:pt>
                <c:pt idx="900">
                  <c:v>43.612655720989537</c:v>
                </c:pt>
                <c:pt idx="901">
                  <c:v>43.612799709626522</c:v>
                </c:pt>
                <c:pt idx="902">
                  <c:v>43.612943696428836</c:v>
                </c:pt>
                <c:pt idx="903">
                  <c:v>43.613087681396514</c:v>
                </c:pt>
                <c:pt idx="904">
                  <c:v>43.61323166452955</c:v>
                </c:pt>
                <c:pt idx="905">
                  <c:v>43.613375645827986</c:v>
                </c:pt>
                <c:pt idx="906">
                  <c:v>43.613519625291786</c:v>
                </c:pt>
                <c:pt idx="907">
                  <c:v>43.613663602921001</c:v>
                </c:pt>
                <c:pt idx="908">
                  <c:v>43.61380757871563</c:v>
                </c:pt>
                <c:pt idx="909">
                  <c:v>43.613951552675687</c:v>
                </c:pt>
                <c:pt idx="910">
                  <c:v>43.614095524801193</c:v>
                </c:pt>
                <c:pt idx="911">
                  <c:v>43.61423949509215</c:v>
                </c:pt>
                <c:pt idx="912">
                  <c:v>43.614383463548585</c:v>
                </c:pt>
                <c:pt idx="913">
                  <c:v>43.614527430170519</c:v>
                </c:pt>
                <c:pt idx="914">
                  <c:v>43.614671394957945</c:v>
                </c:pt>
                <c:pt idx="915">
                  <c:v>43.614815357910871</c:v>
                </c:pt>
                <c:pt idx="916">
                  <c:v>43.614959319029325</c:v>
                </c:pt>
                <c:pt idx="917">
                  <c:v>43.615103278313356</c:v>
                </c:pt>
                <c:pt idx="918">
                  <c:v>43.615247235762922</c:v>
                </c:pt>
                <c:pt idx="919">
                  <c:v>43.615391191378052</c:v>
                </c:pt>
                <c:pt idx="920">
                  <c:v>43.61553514515878</c:v>
                </c:pt>
                <c:pt idx="921">
                  <c:v>43.61567909710508</c:v>
                </c:pt>
                <c:pt idx="922">
                  <c:v>43.615823047216999</c:v>
                </c:pt>
                <c:pt idx="923">
                  <c:v>43.615966995494553</c:v>
                </c:pt>
                <c:pt idx="924">
                  <c:v>43.616110941937727</c:v>
                </c:pt>
                <c:pt idx="925">
                  <c:v>43.61625488654655</c:v>
                </c:pt>
                <c:pt idx="926">
                  <c:v>43.616398829321049</c:v>
                </c:pt>
                <c:pt idx="927">
                  <c:v>43.616542770261255</c:v>
                </c:pt>
                <c:pt idx="928">
                  <c:v>43.616686709367109</c:v>
                </c:pt>
                <c:pt idx="929">
                  <c:v>43.616830646638697</c:v>
                </c:pt>
                <c:pt idx="930">
                  <c:v>43.616974582075997</c:v>
                </c:pt>
                <c:pt idx="931">
                  <c:v>43.617118515679039</c:v>
                </c:pt>
                <c:pt idx="932">
                  <c:v>43.617262447447835</c:v>
                </c:pt>
                <c:pt idx="933">
                  <c:v>43.617406377382359</c:v>
                </c:pt>
                <c:pt idx="934">
                  <c:v>43.617550305482681</c:v>
                </c:pt>
                <c:pt idx="935">
                  <c:v>43.617694231748793</c:v>
                </c:pt>
                <c:pt idx="936">
                  <c:v>43.61783815618071</c:v>
                </c:pt>
                <c:pt idx="937">
                  <c:v>43.617982078778439</c:v>
                </c:pt>
                <c:pt idx="938">
                  <c:v>43.618125999541988</c:v>
                </c:pt>
                <c:pt idx="939">
                  <c:v>43.618269918471398</c:v>
                </c:pt>
                <c:pt idx="940">
                  <c:v>43.618413835566663</c:v>
                </c:pt>
                <c:pt idx="941">
                  <c:v>43.61855775082779</c:v>
                </c:pt>
                <c:pt idx="942">
                  <c:v>43.618701664254807</c:v>
                </c:pt>
                <c:pt idx="943">
                  <c:v>43.618845575847722</c:v>
                </c:pt>
                <c:pt idx="944">
                  <c:v>43.618989485606541</c:v>
                </c:pt>
                <c:pt idx="945">
                  <c:v>43.619133393531293</c:v>
                </c:pt>
                <c:pt idx="946">
                  <c:v>43.619277299622006</c:v>
                </c:pt>
                <c:pt idx="947">
                  <c:v>43.619421203878638</c:v>
                </c:pt>
                <c:pt idx="948">
                  <c:v>43.619565106301252</c:v>
                </c:pt>
                <c:pt idx="949">
                  <c:v>43.619709006889842</c:v>
                </c:pt>
                <c:pt idx="950">
                  <c:v>43.619852905644436</c:v>
                </c:pt>
                <c:pt idx="951">
                  <c:v>43.619996802565062</c:v>
                </c:pt>
                <c:pt idx="952">
                  <c:v>43.620140697651664</c:v>
                </c:pt>
                <c:pt idx="953">
                  <c:v>43.620284590904312</c:v>
                </c:pt>
                <c:pt idx="954">
                  <c:v>43.620428482323042</c:v>
                </c:pt>
                <c:pt idx="955">
                  <c:v>43.620572371907805</c:v>
                </c:pt>
                <c:pt idx="956">
                  <c:v>43.620716259658643</c:v>
                </c:pt>
                <c:pt idx="957">
                  <c:v>43.620860145575598</c:v>
                </c:pt>
                <c:pt idx="958">
                  <c:v>43.621004029658643</c:v>
                </c:pt>
                <c:pt idx="959">
                  <c:v>43.621147911907805</c:v>
                </c:pt>
                <c:pt idx="960">
                  <c:v>43.621291792323099</c:v>
                </c:pt>
                <c:pt idx="961">
                  <c:v>43.621435670904553</c:v>
                </c:pt>
                <c:pt idx="962">
                  <c:v>43.621579547652161</c:v>
                </c:pt>
                <c:pt idx="963">
                  <c:v>43.621723422565935</c:v>
                </c:pt>
                <c:pt idx="964">
                  <c:v>43.621867295645906</c:v>
                </c:pt>
                <c:pt idx="965">
                  <c:v>43.622011166892058</c:v>
                </c:pt>
                <c:pt idx="966">
                  <c:v>43.622155036304456</c:v>
                </c:pt>
                <c:pt idx="967">
                  <c:v>43.622298903883063</c:v>
                </c:pt>
                <c:pt idx="968">
                  <c:v>43.622442769627916</c:v>
                </c:pt>
                <c:pt idx="969">
                  <c:v>43.622586633539015</c:v>
                </c:pt>
                <c:pt idx="970">
                  <c:v>43.622730495616402</c:v>
                </c:pt>
                <c:pt idx="971">
                  <c:v>43.622874355860048</c:v>
                </c:pt>
                <c:pt idx="972">
                  <c:v>43.623018214270004</c:v>
                </c:pt>
                <c:pt idx="973">
                  <c:v>43.62316207084627</c:v>
                </c:pt>
                <c:pt idx="974">
                  <c:v>43.62330592558888</c:v>
                </c:pt>
                <c:pt idx="975">
                  <c:v>43.623449778497822</c:v>
                </c:pt>
                <c:pt idx="976">
                  <c:v>43.623593629573101</c:v>
                </c:pt>
                <c:pt idx="977">
                  <c:v>43.623737478814746</c:v>
                </c:pt>
                <c:pt idx="978">
                  <c:v>43.623881326222786</c:v>
                </c:pt>
                <c:pt idx="979">
                  <c:v>43.6240251717972</c:v>
                </c:pt>
                <c:pt idx="980">
                  <c:v>43.624169015538037</c:v>
                </c:pt>
                <c:pt idx="981">
                  <c:v>43.624312857445297</c:v>
                </c:pt>
                <c:pt idx="982">
                  <c:v>43.624456697518973</c:v>
                </c:pt>
                <c:pt idx="983">
                  <c:v>43.6246005357591</c:v>
                </c:pt>
                <c:pt idx="984">
                  <c:v>43.624744372165701</c:v>
                </c:pt>
                <c:pt idx="985">
                  <c:v>43.624888206738795</c:v>
                </c:pt>
                <c:pt idx="986">
                  <c:v>43.625032039478334</c:v>
                </c:pt>
                <c:pt idx="987">
                  <c:v>43.625175870384417</c:v>
                </c:pt>
                <c:pt idx="988">
                  <c:v>43.625319699457023</c:v>
                </c:pt>
                <c:pt idx="989">
                  <c:v>43.625463526696123</c:v>
                </c:pt>
                <c:pt idx="990">
                  <c:v>43.625607352101781</c:v>
                </c:pt>
                <c:pt idx="991">
                  <c:v>43.62575117567399</c:v>
                </c:pt>
                <c:pt idx="992">
                  <c:v>43.6258949974128</c:v>
                </c:pt>
                <c:pt idx="993">
                  <c:v>43.626038817318161</c:v>
                </c:pt>
                <c:pt idx="994">
                  <c:v>43.626182635390144</c:v>
                </c:pt>
                <c:pt idx="995">
                  <c:v>43.626326451628728</c:v>
                </c:pt>
                <c:pt idx="996">
                  <c:v>43.626470266033955</c:v>
                </c:pt>
                <c:pt idx="997">
                  <c:v>43.626614078605812</c:v>
                </c:pt>
                <c:pt idx="998">
                  <c:v>43.626757889344319</c:v>
                </c:pt>
                <c:pt idx="999">
                  <c:v>43.626901698249519</c:v>
                </c:pt>
                <c:pt idx="1000">
                  <c:v>43.627045505321369</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30.200000000000163</c:v>
                </c:pt>
                <c:pt idx="393">
                  <c:v>30.200100000000162</c:v>
                </c:pt>
                <c:pt idx="394">
                  <c:v>30.200200000000162</c:v>
                </c:pt>
                <c:pt idx="395">
                  <c:v>30.200300000000162</c:v>
                </c:pt>
                <c:pt idx="396">
                  <c:v>30.200400000000162</c:v>
                </c:pt>
                <c:pt idx="397">
                  <c:v>30.200500000000162</c:v>
                </c:pt>
                <c:pt idx="398">
                  <c:v>30.200600000000161</c:v>
                </c:pt>
                <c:pt idx="399">
                  <c:v>30.200700000000161</c:v>
                </c:pt>
                <c:pt idx="400">
                  <c:v>30.200800000000161</c:v>
                </c:pt>
                <c:pt idx="401">
                  <c:v>30.200900000000161</c:v>
                </c:pt>
                <c:pt idx="402">
                  <c:v>30.20100000000016</c:v>
                </c:pt>
                <c:pt idx="403">
                  <c:v>30.20110000000016</c:v>
                </c:pt>
                <c:pt idx="404">
                  <c:v>30.20120000000016</c:v>
                </c:pt>
                <c:pt idx="405">
                  <c:v>30.20130000000016</c:v>
                </c:pt>
                <c:pt idx="406">
                  <c:v>30.201400000000159</c:v>
                </c:pt>
                <c:pt idx="407">
                  <c:v>30.201500000000159</c:v>
                </c:pt>
                <c:pt idx="408">
                  <c:v>30.201600000000159</c:v>
                </c:pt>
                <c:pt idx="409">
                  <c:v>30.201700000000159</c:v>
                </c:pt>
                <c:pt idx="410">
                  <c:v>30.201800000000159</c:v>
                </c:pt>
                <c:pt idx="411">
                  <c:v>30.201900000000158</c:v>
                </c:pt>
                <c:pt idx="412">
                  <c:v>30.202000000000158</c:v>
                </c:pt>
                <c:pt idx="413">
                  <c:v>30.202100000000158</c:v>
                </c:pt>
                <c:pt idx="414">
                  <c:v>30.202200000000158</c:v>
                </c:pt>
                <c:pt idx="415">
                  <c:v>30.202300000000157</c:v>
                </c:pt>
                <c:pt idx="416">
                  <c:v>30.202400000000157</c:v>
                </c:pt>
                <c:pt idx="417">
                  <c:v>30.202500000000157</c:v>
                </c:pt>
                <c:pt idx="418">
                  <c:v>30.202600000000157</c:v>
                </c:pt>
                <c:pt idx="419">
                  <c:v>30.202700000000156</c:v>
                </c:pt>
                <c:pt idx="420">
                  <c:v>30.202800000000156</c:v>
                </c:pt>
                <c:pt idx="421">
                  <c:v>30.202900000000156</c:v>
                </c:pt>
                <c:pt idx="422">
                  <c:v>30.203000000000156</c:v>
                </c:pt>
                <c:pt idx="423">
                  <c:v>30.203100000000155</c:v>
                </c:pt>
                <c:pt idx="424">
                  <c:v>30.203200000000155</c:v>
                </c:pt>
                <c:pt idx="425">
                  <c:v>30.203300000000155</c:v>
                </c:pt>
                <c:pt idx="426">
                  <c:v>30.203400000000155</c:v>
                </c:pt>
                <c:pt idx="427">
                  <c:v>30.203500000000155</c:v>
                </c:pt>
                <c:pt idx="428">
                  <c:v>30.203600000000154</c:v>
                </c:pt>
                <c:pt idx="429">
                  <c:v>30.203700000000154</c:v>
                </c:pt>
                <c:pt idx="430">
                  <c:v>30.203800000000154</c:v>
                </c:pt>
                <c:pt idx="431">
                  <c:v>30.203900000000154</c:v>
                </c:pt>
                <c:pt idx="432">
                  <c:v>30.204000000000153</c:v>
                </c:pt>
                <c:pt idx="433">
                  <c:v>30.204100000000153</c:v>
                </c:pt>
                <c:pt idx="434">
                  <c:v>30.204200000000153</c:v>
                </c:pt>
                <c:pt idx="435">
                  <c:v>30.204300000000153</c:v>
                </c:pt>
                <c:pt idx="436">
                  <c:v>30.204400000000152</c:v>
                </c:pt>
                <c:pt idx="437">
                  <c:v>30.204500000000152</c:v>
                </c:pt>
                <c:pt idx="438">
                  <c:v>30.204600000000152</c:v>
                </c:pt>
                <c:pt idx="439">
                  <c:v>30.204700000000152</c:v>
                </c:pt>
                <c:pt idx="440">
                  <c:v>30.204800000000152</c:v>
                </c:pt>
                <c:pt idx="441">
                  <c:v>30.204900000000151</c:v>
                </c:pt>
                <c:pt idx="442">
                  <c:v>30.205000000000151</c:v>
                </c:pt>
                <c:pt idx="443">
                  <c:v>30.205100000000151</c:v>
                </c:pt>
                <c:pt idx="444">
                  <c:v>30.205200000000151</c:v>
                </c:pt>
                <c:pt idx="445">
                  <c:v>30.20530000000015</c:v>
                </c:pt>
                <c:pt idx="446">
                  <c:v>30.20540000000015</c:v>
                </c:pt>
                <c:pt idx="447">
                  <c:v>30.20550000000015</c:v>
                </c:pt>
                <c:pt idx="448">
                  <c:v>30.20560000000015</c:v>
                </c:pt>
                <c:pt idx="449">
                  <c:v>30.205700000000149</c:v>
                </c:pt>
                <c:pt idx="450">
                  <c:v>30.205800000000149</c:v>
                </c:pt>
                <c:pt idx="451">
                  <c:v>30.205900000000149</c:v>
                </c:pt>
                <c:pt idx="452">
                  <c:v>30.206000000000149</c:v>
                </c:pt>
                <c:pt idx="453">
                  <c:v>30.206100000000148</c:v>
                </c:pt>
                <c:pt idx="454">
                  <c:v>30.206200000000148</c:v>
                </c:pt>
                <c:pt idx="455">
                  <c:v>30.206300000000148</c:v>
                </c:pt>
                <c:pt idx="456">
                  <c:v>30.206400000000148</c:v>
                </c:pt>
                <c:pt idx="457">
                  <c:v>30.206500000000148</c:v>
                </c:pt>
                <c:pt idx="458">
                  <c:v>30.206600000000147</c:v>
                </c:pt>
                <c:pt idx="459">
                  <c:v>30.206700000000147</c:v>
                </c:pt>
                <c:pt idx="460">
                  <c:v>30.206800000000147</c:v>
                </c:pt>
                <c:pt idx="461">
                  <c:v>30.206900000000147</c:v>
                </c:pt>
                <c:pt idx="462">
                  <c:v>30.207000000000146</c:v>
                </c:pt>
                <c:pt idx="463">
                  <c:v>30.207100000000146</c:v>
                </c:pt>
                <c:pt idx="464">
                  <c:v>30.207200000000146</c:v>
                </c:pt>
                <c:pt idx="465">
                  <c:v>30.207300000000146</c:v>
                </c:pt>
                <c:pt idx="466">
                  <c:v>30.207400000000145</c:v>
                </c:pt>
                <c:pt idx="467">
                  <c:v>30.207500000000145</c:v>
                </c:pt>
                <c:pt idx="468">
                  <c:v>30.207600000000145</c:v>
                </c:pt>
                <c:pt idx="469">
                  <c:v>30.207700000000145</c:v>
                </c:pt>
                <c:pt idx="470">
                  <c:v>30.207800000000145</c:v>
                </c:pt>
                <c:pt idx="471">
                  <c:v>30.207900000000144</c:v>
                </c:pt>
                <c:pt idx="472">
                  <c:v>30.208000000000144</c:v>
                </c:pt>
                <c:pt idx="473">
                  <c:v>30.208100000000144</c:v>
                </c:pt>
                <c:pt idx="474">
                  <c:v>30.208200000000144</c:v>
                </c:pt>
                <c:pt idx="475">
                  <c:v>30.208300000000143</c:v>
                </c:pt>
                <c:pt idx="476">
                  <c:v>30.208400000000143</c:v>
                </c:pt>
                <c:pt idx="477">
                  <c:v>30.208500000000143</c:v>
                </c:pt>
                <c:pt idx="478">
                  <c:v>30.208600000000143</c:v>
                </c:pt>
                <c:pt idx="479">
                  <c:v>30.208700000000142</c:v>
                </c:pt>
                <c:pt idx="480">
                  <c:v>30.208800000000142</c:v>
                </c:pt>
                <c:pt idx="481">
                  <c:v>30.208900000000142</c:v>
                </c:pt>
                <c:pt idx="482">
                  <c:v>30.209000000000142</c:v>
                </c:pt>
                <c:pt idx="483">
                  <c:v>30.209100000000142</c:v>
                </c:pt>
                <c:pt idx="484">
                  <c:v>30.209200000000141</c:v>
                </c:pt>
                <c:pt idx="485">
                  <c:v>30.209300000000141</c:v>
                </c:pt>
                <c:pt idx="486">
                  <c:v>30.209400000000141</c:v>
                </c:pt>
                <c:pt idx="487">
                  <c:v>30.209500000000141</c:v>
                </c:pt>
                <c:pt idx="488">
                  <c:v>30.20960000000014</c:v>
                </c:pt>
                <c:pt idx="489">
                  <c:v>30.20970000000014</c:v>
                </c:pt>
                <c:pt idx="490">
                  <c:v>30.20980000000014</c:v>
                </c:pt>
                <c:pt idx="491">
                  <c:v>30.20990000000014</c:v>
                </c:pt>
                <c:pt idx="492">
                  <c:v>30.210000000000139</c:v>
                </c:pt>
                <c:pt idx="493">
                  <c:v>30.210100000000139</c:v>
                </c:pt>
                <c:pt idx="494">
                  <c:v>30.210200000000139</c:v>
                </c:pt>
                <c:pt idx="495">
                  <c:v>30.210300000000139</c:v>
                </c:pt>
                <c:pt idx="496">
                  <c:v>30.210400000000138</c:v>
                </c:pt>
                <c:pt idx="497">
                  <c:v>30.210500000000138</c:v>
                </c:pt>
                <c:pt idx="498">
                  <c:v>30.210600000000138</c:v>
                </c:pt>
                <c:pt idx="499">
                  <c:v>30.210700000000138</c:v>
                </c:pt>
                <c:pt idx="500">
                  <c:v>30.210800000000138</c:v>
                </c:pt>
                <c:pt idx="501">
                  <c:v>30.210900000000137</c:v>
                </c:pt>
                <c:pt idx="502">
                  <c:v>30.211000000000137</c:v>
                </c:pt>
                <c:pt idx="503">
                  <c:v>30.211100000000137</c:v>
                </c:pt>
                <c:pt idx="504">
                  <c:v>30.211200000000137</c:v>
                </c:pt>
                <c:pt idx="505">
                  <c:v>30.211300000000136</c:v>
                </c:pt>
                <c:pt idx="506">
                  <c:v>30.211400000000136</c:v>
                </c:pt>
                <c:pt idx="507">
                  <c:v>30.211500000000136</c:v>
                </c:pt>
                <c:pt idx="508">
                  <c:v>30.211600000000136</c:v>
                </c:pt>
                <c:pt idx="509">
                  <c:v>30.211700000000135</c:v>
                </c:pt>
                <c:pt idx="510">
                  <c:v>30.211800000000135</c:v>
                </c:pt>
                <c:pt idx="511">
                  <c:v>30.211900000000135</c:v>
                </c:pt>
                <c:pt idx="512">
                  <c:v>30.212000000000135</c:v>
                </c:pt>
                <c:pt idx="513">
                  <c:v>30.212100000000135</c:v>
                </c:pt>
                <c:pt idx="514">
                  <c:v>30.212200000000134</c:v>
                </c:pt>
                <c:pt idx="515">
                  <c:v>30.212300000000134</c:v>
                </c:pt>
                <c:pt idx="516">
                  <c:v>30.212400000000134</c:v>
                </c:pt>
                <c:pt idx="517">
                  <c:v>30.212500000000134</c:v>
                </c:pt>
                <c:pt idx="518">
                  <c:v>30.212600000000133</c:v>
                </c:pt>
                <c:pt idx="519">
                  <c:v>30.212700000000133</c:v>
                </c:pt>
                <c:pt idx="520">
                  <c:v>30.212800000000133</c:v>
                </c:pt>
                <c:pt idx="521">
                  <c:v>30.212900000000133</c:v>
                </c:pt>
                <c:pt idx="522">
                  <c:v>30.213000000000132</c:v>
                </c:pt>
                <c:pt idx="523">
                  <c:v>30.213100000000132</c:v>
                </c:pt>
                <c:pt idx="524">
                  <c:v>30.213200000000132</c:v>
                </c:pt>
                <c:pt idx="525">
                  <c:v>30.213300000000132</c:v>
                </c:pt>
                <c:pt idx="526">
                  <c:v>30.213400000000131</c:v>
                </c:pt>
                <c:pt idx="527">
                  <c:v>30.213500000000131</c:v>
                </c:pt>
                <c:pt idx="528">
                  <c:v>30.213600000000131</c:v>
                </c:pt>
                <c:pt idx="529">
                  <c:v>30.213700000000131</c:v>
                </c:pt>
                <c:pt idx="530">
                  <c:v>30.213800000000131</c:v>
                </c:pt>
                <c:pt idx="531">
                  <c:v>30.21390000000013</c:v>
                </c:pt>
                <c:pt idx="532">
                  <c:v>30.21400000000013</c:v>
                </c:pt>
                <c:pt idx="533">
                  <c:v>30.21410000000013</c:v>
                </c:pt>
                <c:pt idx="534">
                  <c:v>30.21420000000013</c:v>
                </c:pt>
                <c:pt idx="535">
                  <c:v>30.214300000000129</c:v>
                </c:pt>
                <c:pt idx="536">
                  <c:v>30.214400000000129</c:v>
                </c:pt>
                <c:pt idx="537">
                  <c:v>30.214500000000129</c:v>
                </c:pt>
                <c:pt idx="538">
                  <c:v>30.214600000000129</c:v>
                </c:pt>
                <c:pt idx="539">
                  <c:v>30.214700000000128</c:v>
                </c:pt>
                <c:pt idx="540">
                  <c:v>30.214800000000128</c:v>
                </c:pt>
                <c:pt idx="541">
                  <c:v>30.214900000000128</c:v>
                </c:pt>
                <c:pt idx="542">
                  <c:v>30.215000000000128</c:v>
                </c:pt>
                <c:pt idx="543">
                  <c:v>30.215100000000128</c:v>
                </c:pt>
                <c:pt idx="544">
                  <c:v>30.215200000000127</c:v>
                </c:pt>
                <c:pt idx="545">
                  <c:v>30.215300000000127</c:v>
                </c:pt>
                <c:pt idx="546">
                  <c:v>30.215400000000127</c:v>
                </c:pt>
                <c:pt idx="547">
                  <c:v>30.215500000000127</c:v>
                </c:pt>
                <c:pt idx="548">
                  <c:v>30.215600000000126</c:v>
                </c:pt>
                <c:pt idx="549">
                  <c:v>30.215700000000126</c:v>
                </c:pt>
                <c:pt idx="550">
                  <c:v>30.215800000000126</c:v>
                </c:pt>
                <c:pt idx="551">
                  <c:v>30.215900000000126</c:v>
                </c:pt>
                <c:pt idx="552">
                  <c:v>30.216000000000125</c:v>
                </c:pt>
                <c:pt idx="553">
                  <c:v>30.216100000000125</c:v>
                </c:pt>
                <c:pt idx="554">
                  <c:v>30.216200000000125</c:v>
                </c:pt>
                <c:pt idx="555">
                  <c:v>30.216300000000125</c:v>
                </c:pt>
                <c:pt idx="556">
                  <c:v>30.216400000000124</c:v>
                </c:pt>
                <c:pt idx="557">
                  <c:v>30.216500000000124</c:v>
                </c:pt>
                <c:pt idx="558">
                  <c:v>30.216600000000124</c:v>
                </c:pt>
                <c:pt idx="559">
                  <c:v>30.216700000000124</c:v>
                </c:pt>
                <c:pt idx="560">
                  <c:v>30.216800000000124</c:v>
                </c:pt>
                <c:pt idx="561">
                  <c:v>30.216900000000123</c:v>
                </c:pt>
                <c:pt idx="562">
                  <c:v>30.217000000000123</c:v>
                </c:pt>
                <c:pt idx="563">
                  <c:v>30.217100000000123</c:v>
                </c:pt>
                <c:pt idx="564">
                  <c:v>30.217200000000123</c:v>
                </c:pt>
                <c:pt idx="565">
                  <c:v>30.217300000000122</c:v>
                </c:pt>
                <c:pt idx="566">
                  <c:v>30.217400000000122</c:v>
                </c:pt>
                <c:pt idx="567">
                  <c:v>30.217500000000122</c:v>
                </c:pt>
                <c:pt idx="568">
                  <c:v>30.217600000000122</c:v>
                </c:pt>
                <c:pt idx="569">
                  <c:v>30.217700000000121</c:v>
                </c:pt>
                <c:pt idx="570">
                  <c:v>30.217800000000121</c:v>
                </c:pt>
                <c:pt idx="571">
                  <c:v>30.217900000000121</c:v>
                </c:pt>
                <c:pt idx="572">
                  <c:v>30.218000000000121</c:v>
                </c:pt>
                <c:pt idx="573">
                  <c:v>30.218100000000121</c:v>
                </c:pt>
                <c:pt idx="574">
                  <c:v>30.21820000000012</c:v>
                </c:pt>
                <c:pt idx="575">
                  <c:v>30.21830000000012</c:v>
                </c:pt>
                <c:pt idx="576">
                  <c:v>30.21840000000012</c:v>
                </c:pt>
                <c:pt idx="577">
                  <c:v>30.21850000000012</c:v>
                </c:pt>
                <c:pt idx="578">
                  <c:v>30.218600000000119</c:v>
                </c:pt>
                <c:pt idx="579">
                  <c:v>30.218700000000119</c:v>
                </c:pt>
                <c:pt idx="580">
                  <c:v>30.218800000000119</c:v>
                </c:pt>
                <c:pt idx="581">
                  <c:v>30.218900000000119</c:v>
                </c:pt>
                <c:pt idx="582">
                  <c:v>30.219000000000118</c:v>
                </c:pt>
                <c:pt idx="583">
                  <c:v>30.219100000000118</c:v>
                </c:pt>
                <c:pt idx="584">
                  <c:v>30.219200000000118</c:v>
                </c:pt>
                <c:pt idx="585">
                  <c:v>30.219300000000118</c:v>
                </c:pt>
                <c:pt idx="586">
                  <c:v>30.219400000000118</c:v>
                </c:pt>
                <c:pt idx="587">
                  <c:v>30.219500000000117</c:v>
                </c:pt>
                <c:pt idx="588">
                  <c:v>30.219600000000117</c:v>
                </c:pt>
                <c:pt idx="589">
                  <c:v>30.219700000000117</c:v>
                </c:pt>
                <c:pt idx="590">
                  <c:v>30.219800000000117</c:v>
                </c:pt>
                <c:pt idx="591">
                  <c:v>30.219900000000116</c:v>
                </c:pt>
                <c:pt idx="592">
                  <c:v>30.220000000000116</c:v>
                </c:pt>
                <c:pt idx="593">
                  <c:v>30.220100000000116</c:v>
                </c:pt>
                <c:pt idx="594">
                  <c:v>30.220200000000116</c:v>
                </c:pt>
                <c:pt idx="595">
                  <c:v>30.220300000000115</c:v>
                </c:pt>
                <c:pt idx="596">
                  <c:v>30.220400000000115</c:v>
                </c:pt>
                <c:pt idx="597">
                  <c:v>30.220500000000115</c:v>
                </c:pt>
                <c:pt idx="598">
                  <c:v>30.220600000000115</c:v>
                </c:pt>
                <c:pt idx="599">
                  <c:v>30.220700000000114</c:v>
                </c:pt>
                <c:pt idx="600">
                  <c:v>30.220800000000114</c:v>
                </c:pt>
                <c:pt idx="601">
                  <c:v>30.220900000000114</c:v>
                </c:pt>
                <c:pt idx="602">
                  <c:v>30.221000000000114</c:v>
                </c:pt>
                <c:pt idx="603">
                  <c:v>30.221100000000114</c:v>
                </c:pt>
                <c:pt idx="604">
                  <c:v>30.221200000000113</c:v>
                </c:pt>
                <c:pt idx="605">
                  <c:v>30.221300000000113</c:v>
                </c:pt>
                <c:pt idx="606">
                  <c:v>30.221400000000113</c:v>
                </c:pt>
                <c:pt idx="607">
                  <c:v>30.221500000000113</c:v>
                </c:pt>
                <c:pt idx="608">
                  <c:v>30.221600000000112</c:v>
                </c:pt>
                <c:pt idx="609">
                  <c:v>30.221700000000112</c:v>
                </c:pt>
                <c:pt idx="610">
                  <c:v>30.221800000000112</c:v>
                </c:pt>
                <c:pt idx="611">
                  <c:v>30.221900000000112</c:v>
                </c:pt>
                <c:pt idx="612">
                  <c:v>30.222000000000111</c:v>
                </c:pt>
                <c:pt idx="613">
                  <c:v>30.222100000000111</c:v>
                </c:pt>
                <c:pt idx="614">
                  <c:v>30.222200000000111</c:v>
                </c:pt>
                <c:pt idx="615">
                  <c:v>30.222300000000111</c:v>
                </c:pt>
                <c:pt idx="616">
                  <c:v>30.222400000000111</c:v>
                </c:pt>
                <c:pt idx="617">
                  <c:v>30.22250000000011</c:v>
                </c:pt>
                <c:pt idx="618">
                  <c:v>30.22260000000011</c:v>
                </c:pt>
                <c:pt idx="619">
                  <c:v>30.22270000000011</c:v>
                </c:pt>
                <c:pt idx="620">
                  <c:v>30.22280000000011</c:v>
                </c:pt>
                <c:pt idx="621">
                  <c:v>30.222900000000109</c:v>
                </c:pt>
                <c:pt idx="622">
                  <c:v>30.223000000000109</c:v>
                </c:pt>
                <c:pt idx="623">
                  <c:v>30.223100000000109</c:v>
                </c:pt>
                <c:pt idx="624">
                  <c:v>30.223200000000109</c:v>
                </c:pt>
                <c:pt idx="625">
                  <c:v>30.223300000000108</c:v>
                </c:pt>
                <c:pt idx="626">
                  <c:v>30.223400000000108</c:v>
                </c:pt>
                <c:pt idx="627">
                  <c:v>30.223500000000108</c:v>
                </c:pt>
                <c:pt idx="628">
                  <c:v>30.223600000000108</c:v>
                </c:pt>
                <c:pt idx="629">
                  <c:v>30.223700000000107</c:v>
                </c:pt>
                <c:pt idx="630">
                  <c:v>30.223800000000107</c:v>
                </c:pt>
                <c:pt idx="631">
                  <c:v>30.223900000000107</c:v>
                </c:pt>
                <c:pt idx="632">
                  <c:v>30.224000000000107</c:v>
                </c:pt>
                <c:pt idx="633">
                  <c:v>30.224100000000107</c:v>
                </c:pt>
                <c:pt idx="634">
                  <c:v>30.224200000000106</c:v>
                </c:pt>
                <c:pt idx="635">
                  <c:v>30.224300000000106</c:v>
                </c:pt>
                <c:pt idx="636">
                  <c:v>30.224400000000106</c:v>
                </c:pt>
                <c:pt idx="637">
                  <c:v>30.224500000000106</c:v>
                </c:pt>
                <c:pt idx="638">
                  <c:v>30.224600000000105</c:v>
                </c:pt>
                <c:pt idx="639">
                  <c:v>30.224700000000105</c:v>
                </c:pt>
                <c:pt idx="640">
                  <c:v>30.224800000000105</c:v>
                </c:pt>
                <c:pt idx="641">
                  <c:v>30.224900000000105</c:v>
                </c:pt>
                <c:pt idx="642">
                  <c:v>30.225000000000104</c:v>
                </c:pt>
                <c:pt idx="643">
                  <c:v>30.225100000000104</c:v>
                </c:pt>
                <c:pt idx="644">
                  <c:v>30.225200000000104</c:v>
                </c:pt>
                <c:pt idx="645">
                  <c:v>30.225300000000104</c:v>
                </c:pt>
                <c:pt idx="646">
                  <c:v>30.225400000000104</c:v>
                </c:pt>
                <c:pt idx="647">
                  <c:v>30.225500000000103</c:v>
                </c:pt>
                <c:pt idx="648">
                  <c:v>30.225600000000103</c:v>
                </c:pt>
                <c:pt idx="649">
                  <c:v>30.225700000000103</c:v>
                </c:pt>
                <c:pt idx="650">
                  <c:v>30.225800000000103</c:v>
                </c:pt>
                <c:pt idx="651">
                  <c:v>30.225900000000102</c:v>
                </c:pt>
                <c:pt idx="652">
                  <c:v>30.226000000000102</c:v>
                </c:pt>
                <c:pt idx="653">
                  <c:v>30.226100000000102</c:v>
                </c:pt>
                <c:pt idx="654">
                  <c:v>30.226200000000102</c:v>
                </c:pt>
                <c:pt idx="655">
                  <c:v>30.226300000000101</c:v>
                </c:pt>
                <c:pt idx="656">
                  <c:v>30.226400000000101</c:v>
                </c:pt>
                <c:pt idx="657">
                  <c:v>30.226500000000101</c:v>
                </c:pt>
                <c:pt idx="658">
                  <c:v>30.226600000000101</c:v>
                </c:pt>
                <c:pt idx="659">
                  <c:v>30.2267000000001</c:v>
                </c:pt>
                <c:pt idx="660">
                  <c:v>30.2268000000001</c:v>
                </c:pt>
                <c:pt idx="661">
                  <c:v>30.2269000000001</c:v>
                </c:pt>
                <c:pt idx="662">
                  <c:v>30.2270000000001</c:v>
                </c:pt>
                <c:pt idx="663">
                  <c:v>30.2271000000001</c:v>
                </c:pt>
                <c:pt idx="664">
                  <c:v>30.227200000000099</c:v>
                </c:pt>
                <c:pt idx="665">
                  <c:v>30.227300000000099</c:v>
                </c:pt>
                <c:pt idx="666">
                  <c:v>30.227400000000099</c:v>
                </c:pt>
                <c:pt idx="667">
                  <c:v>30.227500000000099</c:v>
                </c:pt>
                <c:pt idx="668">
                  <c:v>30.227600000000098</c:v>
                </c:pt>
                <c:pt idx="669">
                  <c:v>30.227700000000098</c:v>
                </c:pt>
                <c:pt idx="670">
                  <c:v>30.227800000000098</c:v>
                </c:pt>
                <c:pt idx="671">
                  <c:v>30.227900000000098</c:v>
                </c:pt>
                <c:pt idx="672">
                  <c:v>30.228000000000097</c:v>
                </c:pt>
                <c:pt idx="673">
                  <c:v>30.228100000000097</c:v>
                </c:pt>
                <c:pt idx="674">
                  <c:v>30.228200000000097</c:v>
                </c:pt>
                <c:pt idx="675">
                  <c:v>30.228300000000097</c:v>
                </c:pt>
                <c:pt idx="676">
                  <c:v>30.228400000000097</c:v>
                </c:pt>
                <c:pt idx="677">
                  <c:v>30.228500000000096</c:v>
                </c:pt>
                <c:pt idx="678">
                  <c:v>30.228600000000096</c:v>
                </c:pt>
                <c:pt idx="679">
                  <c:v>30.228700000000096</c:v>
                </c:pt>
                <c:pt idx="680">
                  <c:v>30.228800000000096</c:v>
                </c:pt>
                <c:pt idx="681">
                  <c:v>30.228900000000095</c:v>
                </c:pt>
                <c:pt idx="682">
                  <c:v>30.229000000000095</c:v>
                </c:pt>
                <c:pt idx="683">
                  <c:v>30.229100000000095</c:v>
                </c:pt>
                <c:pt idx="684">
                  <c:v>30.229200000000095</c:v>
                </c:pt>
                <c:pt idx="685">
                  <c:v>30.229300000000094</c:v>
                </c:pt>
                <c:pt idx="686">
                  <c:v>30.229400000000094</c:v>
                </c:pt>
                <c:pt idx="687">
                  <c:v>30.229500000000094</c:v>
                </c:pt>
                <c:pt idx="688">
                  <c:v>30.229600000000094</c:v>
                </c:pt>
                <c:pt idx="689">
                  <c:v>30.229700000000093</c:v>
                </c:pt>
                <c:pt idx="690">
                  <c:v>30.229800000000093</c:v>
                </c:pt>
                <c:pt idx="691">
                  <c:v>30.229900000000093</c:v>
                </c:pt>
                <c:pt idx="692">
                  <c:v>30.230000000000093</c:v>
                </c:pt>
                <c:pt idx="693">
                  <c:v>30.230100000000093</c:v>
                </c:pt>
                <c:pt idx="694">
                  <c:v>30.230200000000092</c:v>
                </c:pt>
                <c:pt idx="695">
                  <c:v>30.230300000000092</c:v>
                </c:pt>
                <c:pt idx="696">
                  <c:v>30.230400000000092</c:v>
                </c:pt>
                <c:pt idx="697">
                  <c:v>30.230500000000092</c:v>
                </c:pt>
                <c:pt idx="698">
                  <c:v>30.230600000000091</c:v>
                </c:pt>
                <c:pt idx="699">
                  <c:v>30.230700000000091</c:v>
                </c:pt>
                <c:pt idx="700">
                  <c:v>30.230800000000091</c:v>
                </c:pt>
                <c:pt idx="701">
                  <c:v>30.230900000000091</c:v>
                </c:pt>
                <c:pt idx="702">
                  <c:v>30.23100000000009</c:v>
                </c:pt>
                <c:pt idx="703">
                  <c:v>30.23110000000009</c:v>
                </c:pt>
                <c:pt idx="704">
                  <c:v>30.23120000000009</c:v>
                </c:pt>
                <c:pt idx="705">
                  <c:v>30.23130000000009</c:v>
                </c:pt>
                <c:pt idx="706">
                  <c:v>30.23140000000009</c:v>
                </c:pt>
                <c:pt idx="707">
                  <c:v>30.231500000000089</c:v>
                </c:pt>
                <c:pt idx="708">
                  <c:v>30.231600000000089</c:v>
                </c:pt>
                <c:pt idx="709">
                  <c:v>30.231700000000089</c:v>
                </c:pt>
                <c:pt idx="710">
                  <c:v>30.231800000000089</c:v>
                </c:pt>
                <c:pt idx="711">
                  <c:v>30.231900000000088</c:v>
                </c:pt>
                <c:pt idx="712">
                  <c:v>30.232000000000088</c:v>
                </c:pt>
                <c:pt idx="713">
                  <c:v>30.232100000000088</c:v>
                </c:pt>
                <c:pt idx="714">
                  <c:v>30.232200000000088</c:v>
                </c:pt>
                <c:pt idx="715">
                  <c:v>30.232300000000087</c:v>
                </c:pt>
                <c:pt idx="716">
                  <c:v>30.232400000000087</c:v>
                </c:pt>
                <c:pt idx="717">
                  <c:v>30.232500000000087</c:v>
                </c:pt>
                <c:pt idx="718">
                  <c:v>30.232600000000087</c:v>
                </c:pt>
                <c:pt idx="719">
                  <c:v>30.232700000000087</c:v>
                </c:pt>
                <c:pt idx="720">
                  <c:v>30.232800000000086</c:v>
                </c:pt>
                <c:pt idx="721">
                  <c:v>30.232900000000086</c:v>
                </c:pt>
                <c:pt idx="722">
                  <c:v>30.233000000000086</c:v>
                </c:pt>
                <c:pt idx="723">
                  <c:v>30.233100000000086</c:v>
                </c:pt>
                <c:pt idx="724">
                  <c:v>30.233200000000085</c:v>
                </c:pt>
                <c:pt idx="725">
                  <c:v>30.233300000000085</c:v>
                </c:pt>
                <c:pt idx="726">
                  <c:v>30.233400000000085</c:v>
                </c:pt>
                <c:pt idx="727">
                  <c:v>30.233500000000085</c:v>
                </c:pt>
                <c:pt idx="728">
                  <c:v>30.233600000000084</c:v>
                </c:pt>
                <c:pt idx="729">
                  <c:v>30.233700000000084</c:v>
                </c:pt>
                <c:pt idx="730">
                  <c:v>30.233800000000084</c:v>
                </c:pt>
                <c:pt idx="731">
                  <c:v>30.233900000000084</c:v>
                </c:pt>
                <c:pt idx="732">
                  <c:v>30.234000000000083</c:v>
                </c:pt>
                <c:pt idx="733">
                  <c:v>30.234100000000083</c:v>
                </c:pt>
                <c:pt idx="734">
                  <c:v>30.234200000000083</c:v>
                </c:pt>
                <c:pt idx="735">
                  <c:v>30.234300000000083</c:v>
                </c:pt>
                <c:pt idx="736">
                  <c:v>30.234400000000083</c:v>
                </c:pt>
                <c:pt idx="737">
                  <c:v>30.234500000000082</c:v>
                </c:pt>
                <c:pt idx="738">
                  <c:v>30.234600000000082</c:v>
                </c:pt>
                <c:pt idx="739">
                  <c:v>30.234700000000082</c:v>
                </c:pt>
                <c:pt idx="740">
                  <c:v>30.234800000000082</c:v>
                </c:pt>
                <c:pt idx="741">
                  <c:v>30.234900000000081</c:v>
                </c:pt>
                <c:pt idx="742">
                  <c:v>30.235000000000081</c:v>
                </c:pt>
                <c:pt idx="743">
                  <c:v>30.235100000000081</c:v>
                </c:pt>
                <c:pt idx="744">
                  <c:v>30.235200000000081</c:v>
                </c:pt>
                <c:pt idx="745">
                  <c:v>30.23530000000008</c:v>
                </c:pt>
                <c:pt idx="746">
                  <c:v>30.23540000000008</c:v>
                </c:pt>
                <c:pt idx="747">
                  <c:v>30.23550000000008</c:v>
                </c:pt>
                <c:pt idx="748">
                  <c:v>30.23560000000008</c:v>
                </c:pt>
                <c:pt idx="749">
                  <c:v>30.23570000000008</c:v>
                </c:pt>
                <c:pt idx="750">
                  <c:v>30.235800000000079</c:v>
                </c:pt>
                <c:pt idx="751">
                  <c:v>30.235900000000079</c:v>
                </c:pt>
                <c:pt idx="752">
                  <c:v>30.236000000000079</c:v>
                </c:pt>
                <c:pt idx="753">
                  <c:v>30.236100000000079</c:v>
                </c:pt>
                <c:pt idx="754">
                  <c:v>30.236200000000078</c:v>
                </c:pt>
                <c:pt idx="755">
                  <c:v>30.236300000000078</c:v>
                </c:pt>
                <c:pt idx="756">
                  <c:v>30.236400000000078</c:v>
                </c:pt>
                <c:pt idx="757">
                  <c:v>30.236500000000078</c:v>
                </c:pt>
                <c:pt idx="758">
                  <c:v>30.236600000000077</c:v>
                </c:pt>
                <c:pt idx="759">
                  <c:v>30.236700000000077</c:v>
                </c:pt>
                <c:pt idx="760">
                  <c:v>30.236800000000077</c:v>
                </c:pt>
                <c:pt idx="761">
                  <c:v>30.236900000000077</c:v>
                </c:pt>
                <c:pt idx="762">
                  <c:v>30.237000000000076</c:v>
                </c:pt>
                <c:pt idx="763">
                  <c:v>30.237100000000076</c:v>
                </c:pt>
                <c:pt idx="764">
                  <c:v>30.237200000000076</c:v>
                </c:pt>
                <c:pt idx="765">
                  <c:v>30.237300000000076</c:v>
                </c:pt>
                <c:pt idx="766">
                  <c:v>30.237400000000076</c:v>
                </c:pt>
                <c:pt idx="767">
                  <c:v>30.237500000000075</c:v>
                </c:pt>
                <c:pt idx="768">
                  <c:v>30.237600000000075</c:v>
                </c:pt>
                <c:pt idx="769">
                  <c:v>30.237700000000075</c:v>
                </c:pt>
                <c:pt idx="770">
                  <c:v>30.237800000000075</c:v>
                </c:pt>
                <c:pt idx="771">
                  <c:v>30.237900000000074</c:v>
                </c:pt>
                <c:pt idx="772">
                  <c:v>30.238000000000074</c:v>
                </c:pt>
                <c:pt idx="773">
                  <c:v>30.238100000000074</c:v>
                </c:pt>
                <c:pt idx="774">
                  <c:v>30.238200000000074</c:v>
                </c:pt>
                <c:pt idx="775">
                  <c:v>30.238300000000073</c:v>
                </c:pt>
                <c:pt idx="776">
                  <c:v>30.238400000000073</c:v>
                </c:pt>
                <c:pt idx="777">
                  <c:v>30.238500000000073</c:v>
                </c:pt>
                <c:pt idx="778">
                  <c:v>30.238600000000073</c:v>
                </c:pt>
                <c:pt idx="779">
                  <c:v>30.238700000000073</c:v>
                </c:pt>
                <c:pt idx="780">
                  <c:v>30.238800000000072</c:v>
                </c:pt>
                <c:pt idx="781">
                  <c:v>30.238900000000072</c:v>
                </c:pt>
                <c:pt idx="782">
                  <c:v>30.239000000000072</c:v>
                </c:pt>
                <c:pt idx="783">
                  <c:v>30.239100000000072</c:v>
                </c:pt>
                <c:pt idx="784">
                  <c:v>30.239200000000071</c:v>
                </c:pt>
                <c:pt idx="785">
                  <c:v>30.239300000000071</c:v>
                </c:pt>
                <c:pt idx="786">
                  <c:v>30.239400000000071</c:v>
                </c:pt>
                <c:pt idx="787">
                  <c:v>30.239500000000071</c:v>
                </c:pt>
                <c:pt idx="788">
                  <c:v>30.23960000000007</c:v>
                </c:pt>
                <c:pt idx="789">
                  <c:v>30.23970000000007</c:v>
                </c:pt>
                <c:pt idx="790">
                  <c:v>30.23980000000007</c:v>
                </c:pt>
                <c:pt idx="791">
                  <c:v>30.23990000000007</c:v>
                </c:pt>
                <c:pt idx="792">
                  <c:v>30.240000000000069</c:v>
                </c:pt>
                <c:pt idx="793">
                  <c:v>30.240100000000069</c:v>
                </c:pt>
                <c:pt idx="794">
                  <c:v>30.240200000000069</c:v>
                </c:pt>
                <c:pt idx="795">
                  <c:v>30.240300000000069</c:v>
                </c:pt>
                <c:pt idx="796">
                  <c:v>30.240400000000069</c:v>
                </c:pt>
                <c:pt idx="797">
                  <c:v>30.240500000000068</c:v>
                </c:pt>
                <c:pt idx="798">
                  <c:v>30.240600000000068</c:v>
                </c:pt>
                <c:pt idx="799">
                  <c:v>30.240700000000068</c:v>
                </c:pt>
                <c:pt idx="800">
                  <c:v>30.240800000000068</c:v>
                </c:pt>
                <c:pt idx="801">
                  <c:v>30.240900000000067</c:v>
                </c:pt>
                <c:pt idx="802">
                  <c:v>30.241000000000067</c:v>
                </c:pt>
                <c:pt idx="803">
                  <c:v>30.241100000000067</c:v>
                </c:pt>
                <c:pt idx="804">
                  <c:v>30.241200000000067</c:v>
                </c:pt>
                <c:pt idx="805">
                  <c:v>30.241300000000066</c:v>
                </c:pt>
                <c:pt idx="806">
                  <c:v>30.241400000000066</c:v>
                </c:pt>
                <c:pt idx="807">
                  <c:v>30.241500000000066</c:v>
                </c:pt>
                <c:pt idx="808">
                  <c:v>30.241600000000066</c:v>
                </c:pt>
                <c:pt idx="809">
                  <c:v>30.241700000000066</c:v>
                </c:pt>
                <c:pt idx="810">
                  <c:v>30.241800000000065</c:v>
                </c:pt>
                <c:pt idx="811">
                  <c:v>30.241900000000065</c:v>
                </c:pt>
                <c:pt idx="812">
                  <c:v>30.242000000000065</c:v>
                </c:pt>
                <c:pt idx="813">
                  <c:v>30.242100000000065</c:v>
                </c:pt>
                <c:pt idx="814">
                  <c:v>30.242200000000064</c:v>
                </c:pt>
                <c:pt idx="815">
                  <c:v>30.242300000000064</c:v>
                </c:pt>
                <c:pt idx="816">
                  <c:v>30.242400000000064</c:v>
                </c:pt>
                <c:pt idx="817">
                  <c:v>30.242500000000064</c:v>
                </c:pt>
                <c:pt idx="818">
                  <c:v>30.242600000000063</c:v>
                </c:pt>
                <c:pt idx="819">
                  <c:v>30.242700000000063</c:v>
                </c:pt>
                <c:pt idx="820">
                  <c:v>30.242800000000063</c:v>
                </c:pt>
                <c:pt idx="821">
                  <c:v>30.242900000000063</c:v>
                </c:pt>
                <c:pt idx="822">
                  <c:v>30.243000000000062</c:v>
                </c:pt>
                <c:pt idx="823">
                  <c:v>30.243100000000062</c:v>
                </c:pt>
                <c:pt idx="824">
                  <c:v>30.243200000000062</c:v>
                </c:pt>
                <c:pt idx="825">
                  <c:v>30.243300000000062</c:v>
                </c:pt>
                <c:pt idx="826">
                  <c:v>30.243400000000062</c:v>
                </c:pt>
                <c:pt idx="827">
                  <c:v>30.243500000000061</c:v>
                </c:pt>
                <c:pt idx="828">
                  <c:v>30.243600000000061</c:v>
                </c:pt>
                <c:pt idx="829">
                  <c:v>30.243700000000061</c:v>
                </c:pt>
                <c:pt idx="830">
                  <c:v>30.243800000000061</c:v>
                </c:pt>
                <c:pt idx="831">
                  <c:v>30.24390000000006</c:v>
                </c:pt>
                <c:pt idx="832">
                  <c:v>30.24400000000006</c:v>
                </c:pt>
                <c:pt idx="833">
                  <c:v>30.24410000000006</c:v>
                </c:pt>
                <c:pt idx="834">
                  <c:v>30.24420000000006</c:v>
                </c:pt>
                <c:pt idx="835">
                  <c:v>30.244300000000059</c:v>
                </c:pt>
                <c:pt idx="836">
                  <c:v>30.244400000000059</c:v>
                </c:pt>
                <c:pt idx="837">
                  <c:v>30.244500000000059</c:v>
                </c:pt>
                <c:pt idx="838">
                  <c:v>30.244600000000059</c:v>
                </c:pt>
                <c:pt idx="839">
                  <c:v>30.244700000000059</c:v>
                </c:pt>
                <c:pt idx="840">
                  <c:v>30.244800000000058</c:v>
                </c:pt>
                <c:pt idx="841">
                  <c:v>30.244900000000058</c:v>
                </c:pt>
                <c:pt idx="842">
                  <c:v>30.245000000000058</c:v>
                </c:pt>
                <c:pt idx="843">
                  <c:v>30.245100000000058</c:v>
                </c:pt>
                <c:pt idx="844">
                  <c:v>30.245200000000057</c:v>
                </c:pt>
                <c:pt idx="845">
                  <c:v>30.245300000000057</c:v>
                </c:pt>
                <c:pt idx="846">
                  <c:v>30.245400000000057</c:v>
                </c:pt>
                <c:pt idx="847">
                  <c:v>30.245500000000057</c:v>
                </c:pt>
                <c:pt idx="848">
                  <c:v>30.245600000000056</c:v>
                </c:pt>
                <c:pt idx="849">
                  <c:v>30.245700000000056</c:v>
                </c:pt>
                <c:pt idx="850">
                  <c:v>30.245800000000056</c:v>
                </c:pt>
                <c:pt idx="851">
                  <c:v>30.245900000000056</c:v>
                </c:pt>
                <c:pt idx="852">
                  <c:v>30.246000000000056</c:v>
                </c:pt>
                <c:pt idx="853">
                  <c:v>30.246100000000055</c:v>
                </c:pt>
                <c:pt idx="854">
                  <c:v>30.246200000000055</c:v>
                </c:pt>
                <c:pt idx="855">
                  <c:v>30.246300000000055</c:v>
                </c:pt>
                <c:pt idx="856">
                  <c:v>30.246400000000055</c:v>
                </c:pt>
                <c:pt idx="857">
                  <c:v>30.246500000000054</c:v>
                </c:pt>
                <c:pt idx="858">
                  <c:v>30.246600000000054</c:v>
                </c:pt>
                <c:pt idx="859">
                  <c:v>30.246700000000054</c:v>
                </c:pt>
                <c:pt idx="860">
                  <c:v>30.246800000000054</c:v>
                </c:pt>
                <c:pt idx="861">
                  <c:v>30.246900000000053</c:v>
                </c:pt>
                <c:pt idx="862">
                  <c:v>30.247000000000053</c:v>
                </c:pt>
                <c:pt idx="863">
                  <c:v>30.247100000000053</c:v>
                </c:pt>
                <c:pt idx="864">
                  <c:v>30.247200000000053</c:v>
                </c:pt>
                <c:pt idx="865">
                  <c:v>30.247300000000052</c:v>
                </c:pt>
                <c:pt idx="866">
                  <c:v>30.247400000000052</c:v>
                </c:pt>
                <c:pt idx="867">
                  <c:v>30.247500000000052</c:v>
                </c:pt>
                <c:pt idx="868">
                  <c:v>30.247600000000052</c:v>
                </c:pt>
                <c:pt idx="869">
                  <c:v>30.247700000000052</c:v>
                </c:pt>
                <c:pt idx="870">
                  <c:v>30.247800000000051</c:v>
                </c:pt>
                <c:pt idx="871">
                  <c:v>30.247900000000051</c:v>
                </c:pt>
                <c:pt idx="872">
                  <c:v>30.248000000000051</c:v>
                </c:pt>
                <c:pt idx="873">
                  <c:v>30.248100000000051</c:v>
                </c:pt>
                <c:pt idx="874">
                  <c:v>30.24820000000005</c:v>
                </c:pt>
                <c:pt idx="875">
                  <c:v>30.24830000000005</c:v>
                </c:pt>
                <c:pt idx="876">
                  <c:v>30.24840000000005</c:v>
                </c:pt>
                <c:pt idx="877">
                  <c:v>30.24850000000005</c:v>
                </c:pt>
                <c:pt idx="878">
                  <c:v>30.248600000000049</c:v>
                </c:pt>
                <c:pt idx="879">
                  <c:v>30.248700000000049</c:v>
                </c:pt>
                <c:pt idx="880">
                  <c:v>30.248800000000049</c:v>
                </c:pt>
                <c:pt idx="881">
                  <c:v>30.248900000000049</c:v>
                </c:pt>
                <c:pt idx="882">
                  <c:v>30.249000000000049</c:v>
                </c:pt>
                <c:pt idx="883">
                  <c:v>30.249100000000048</c:v>
                </c:pt>
                <c:pt idx="884">
                  <c:v>30.249200000000048</c:v>
                </c:pt>
                <c:pt idx="885">
                  <c:v>30.249300000000048</c:v>
                </c:pt>
                <c:pt idx="886">
                  <c:v>30.249400000000048</c:v>
                </c:pt>
                <c:pt idx="887">
                  <c:v>30.249500000000047</c:v>
                </c:pt>
                <c:pt idx="888">
                  <c:v>30.249600000000047</c:v>
                </c:pt>
                <c:pt idx="889">
                  <c:v>30.249700000000047</c:v>
                </c:pt>
                <c:pt idx="890">
                  <c:v>30.249800000000047</c:v>
                </c:pt>
                <c:pt idx="891">
                  <c:v>30.249900000000046</c:v>
                </c:pt>
                <c:pt idx="892">
                  <c:v>30.250000000000046</c:v>
                </c:pt>
                <c:pt idx="893">
                  <c:v>30.250100000000046</c:v>
                </c:pt>
                <c:pt idx="894">
                  <c:v>30.250200000000046</c:v>
                </c:pt>
                <c:pt idx="895">
                  <c:v>30.250300000000045</c:v>
                </c:pt>
                <c:pt idx="896">
                  <c:v>30.250400000000045</c:v>
                </c:pt>
                <c:pt idx="897">
                  <c:v>30.250500000000045</c:v>
                </c:pt>
                <c:pt idx="898">
                  <c:v>30.250600000000045</c:v>
                </c:pt>
                <c:pt idx="899">
                  <c:v>30.250700000000045</c:v>
                </c:pt>
                <c:pt idx="900">
                  <c:v>30.250800000000044</c:v>
                </c:pt>
                <c:pt idx="901">
                  <c:v>30.250900000000044</c:v>
                </c:pt>
                <c:pt idx="902">
                  <c:v>30.251000000000044</c:v>
                </c:pt>
                <c:pt idx="903">
                  <c:v>30.251100000000044</c:v>
                </c:pt>
                <c:pt idx="904">
                  <c:v>30.251200000000043</c:v>
                </c:pt>
                <c:pt idx="905">
                  <c:v>30.251300000000043</c:v>
                </c:pt>
                <c:pt idx="906">
                  <c:v>30.251400000000043</c:v>
                </c:pt>
                <c:pt idx="907">
                  <c:v>30.251500000000043</c:v>
                </c:pt>
                <c:pt idx="908">
                  <c:v>30.251600000000042</c:v>
                </c:pt>
                <c:pt idx="909">
                  <c:v>30.251700000000042</c:v>
                </c:pt>
                <c:pt idx="910">
                  <c:v>30.251800000000042</c:v>
                </c:pt>
                <c:pt idx="911">
                  <c:v>30.251900000000042</c:v>
                </c:pt>
                <c:pt idx="912">
                  <c:v>30.252000000000042</c:v>
                </c:pt>
                <c:pt idx="913">
                  <c:v>30.252100000000041</c:v>
                </c:pt>
                <c:pt idx="914">
                  <c:v>30.252200000000041</c:v>
                </c:pt>
                <c:pt idx="915">
                  <c:v>30.252300000000041</c:v>
                </c:pt>
                <c:pt idx="916">
                  <c:v>30.252400000000041</c:v>
                </c:pt>
                <c:pt idx="917">
                  <c:v>30.25250000000004</c:v>
                </c:pt>
                <c:pt idx="918">
                  <c:v>30.25260000000004</c:v>
                </c:pt>
                <c:pt idx="919">
                  <c:v>30.25270000000004</c:v>
                </c:pt>
                <c:pt idx="920">
                  <c:v>30.25280000000004</c:v>
                </c:pt>
                <c:pt idx="921">
                  <c:v>30.252900000000039</c:v>
                </c:pt>
                <c:pt idx="922">
                  <c:v>30.253000000000039</c:v>
                </c:pt>
                <c:pt idx="923">
                  <c:v>30.253100000000039</c:v>
                </c:pt>
                <c:pt idx="924">
                  <c:v>30.253200000000039</c:v>
                </c:pt>
                <c:pt idx="925">
                  <c:v>30.253300000000038</c:v>
                </c:pt>
                <c:pt idx="926">
                  <c:v>30.253400000000038</c:v>
                </c:pt>
                <c:pt idx="927">
                  <c:v>30.253500000000038</c:v>
                </c:pt>
                <c:pt idx="928">
                  <c:v>30.253600000000038</c:v>
                </c:pt>
                <c:pt idx="929">
                  <c:v>30.253700000000038</c:v>
                </c:pt>
                <c:pt idx="930">
                  <c:v>30.253800000000037</c:v>
                </c:pt>
                <c:pt idx="931">
                  <c:v>30.253900000000037</c:v>
                </c:pt>
                <c:pt idx="932">
                  <c:v>30.254000000000037</c:v>
                </c:pt>
                <c:pt idx="933">
                  <c:v>30.254100000000037</c:v>
                </c:pt>
                <c:pt idx="934">
                  <c:v>30.254200000000036</c:v>
                </c:pt>
                <c:pt idx="935">
                  <c:v>30.254300000000036</c:v>
                </c:pt>
                <c:pt idx="936">
                  <c:v>30.254400000000036</c:v>
                </c:pt>
                <c:pt idx="937">
                  <c:v>30.254500000000036</c:v>
                </c:pt>
                <c:pt idx="938">
                  <c:v>30.254600000000035</c:v>
                </c:pt>
                <c:pt idx="939">
                  <c:v>30.254700000000035</c:v>
                </c:pt>
                <c:pt idx="940">
                  <c:v>30.254800000000035</c:v>
                </c:pt>
                <c:pt idx="941">
                  <c:v>30.254900000000035</c:v>
                </c:pt>
                <c:pt idx="942">
                  <c:v>30.255000000000035</c:v>
                </c:pt>
                <c:pt idx="943">
                  <c:v>30.255100000000034</c:v>
                </c:pt>
                <c:pt idx="944">
                  <c:v>30.255200000000034</c:v>
                </c:pt>
                <c:pt idx="945">
                  <c:v>30.255300000000034</c:v>
                </c:pt>
                <c:pt idx="946">
                  <c:v>30.255400000000034</c:v>
                </c:pt>
                <c:pt idx="947">
                  <c:v>30.255500000000033</c:v>
                </c:pt>
                <c:pt idx="948">
                  <c:v>30.255600000000033</c:v>
                </c:pt>
                <c:pt idx="949">
                  <c:v>30.255700000000033</c:v>
                </c:pt>
                <c:pt idx="950">
                  <c:v>30.255800000000033</c:v>
                </c:pt>
                <c:pt idx="951">
                  <c:v>30.255900000000032</c:v>
                </c:pt>
                <c:pt idx="952">
                  <c:v>30.256000000000032</c:v>
                </c:pt>
                <c:pt idx="953">
                  <c:v>30.256100000000032</c:v>
                </c:pt>
                <c:pt idx="954">
                  <c:v>30.256200000000032</c:v>
                </c:pt>
                <c:pt idx="955">
                  <c:v>30.256300000000032</c:v>
                </c:pt>
                <c:pt idx="956">
                  <c:v>30.256400000000031</c:v>
                </c:pt>
                <c:pt idx="957">
                  <c:v>30.256500000000031</c:v>
                </c:pt>
                <c:pt idx="958">
                  <c:v>30.256600000000031</c:v>
                </c:pt>
                <c:pt idx="959">
                  <c:v>30.256700000000031</c:v>
                </c:pt>
                <c:pt idx="960">
                  <c:v>30.25680000000003</c:v>
                </c:pt>
                <c:pt idx="961">
                  <c:v>30.25690000000003</c:v>
                </c:pt>
                <c:pt idx="962">
                  <c:v>30.25700000000003</c:v>
                </c:pt>
                <c:pt idx="963">
                  <c:v>30.25710000000003</c:v>
                </c:pt>
                <c:pt idx="964">
                  <c:v>30.257200000000029</c:v>
                </c:pt>
                <c:pt idx="965">
                  <c:v>30.257300000000029</c:v>
                </c:pt>
                <c:pt idx="966">
                  <c:v>30.257400000000029</c:v>
                </c:pt>
                <c:pt idx="967">
                  <c:v>30.257500000000029</c:v>
                </c:pt>
                <c:pt idx="968">
                  <c:v>30.257600000000028</c:v>
                </c:pt>
                <c:pt idx="969">
                  <c:v>30.257700000000028</c:v>
                </c:pt>
                <c:pt idx="970">
                  <c:v>30.257800000000028</c:v>
                </c:pt>
                <c:pt idx="971">
                  <c:v>30.257900000000028</c:v>
                </c:pt>
                <c:pt idx="972">
                  <c:v>30.258000000000028</c:v>
                </c:pt>
                <c:pt idx="973">
                  <c:v>30.258100000000027</c:v>
                </c:pt>
                <c:pt idx="974">
                  <c:v>30.258200000000027</c:v>
                </c:pt>
                <c:pt idx="975">
                  <c:v>30.258300000000027</c:v>
                </c:pt>
                <c:pt idx="976">
                  <c:v>30.258400000000027</c:v>
                </c:pt>
                <c:pt idx="977">
                  <c:v>30.258500000000026</c:v>
                </c:pt>
                <c:pt idx="978">
                  <c:v>30.258600000000026</c:v>
                </c:pt>
                <c:pt idx="979">
                  <c:v>30.258700000000026</c:v>
                </c:pt>
                <c:pt idx="980">
                  <c:v>30.258800000000026</c:v>
                </c:pt>
                <c:pt idx="981">
                  <c:v>30.258900000000025</c:v>
                </c:pt>
                <c:pt idx="982">
                  <c:v>30.259000000000025</c:v>
                </c:pt>
                <c:pt idx="983">
                  <c:v>30.259100000000025</c:v>
                </c:pt>
                <c:pt idx="984">
                  <c:v>30.259200000000025</c:v>
                </c:pt>
                <c:pt idx="985">
                  <c:v>30.259300000000025</c:v>
                </c:pt>
                <c:pt idx="986">
                  <c:v>30.259400000000024</c:v>
                </c:pt>
                <c:pt idx="987">
                  <c:v>30.259500000000024</c:v>
                </c:pt>
                <c:pt idx="988">
                  <c:v>30.259600000000024</c:v>
                </c:pt>
                <c:pt idx="989">
                  <c:v>30.259700000000024</c:v>
                </c:pt>
                <c:pt idx="990">
                  <c:v>30.259800000000023</c:v>
                </c:pt>
                <c:pt idx="991">
                  <c:v>30.259900000000023</c:v>
                </c:pt>
                <c:pt idx="992">
                  <c:v>30.260000000000023</c:v>
                </c:pt>
                <c:pt idx="993">
                  <c:v>30.260100000000023</c:v>
                </c:pt>
                <c:pt idx="994">
                  <c:v>30.260200000000022</c:v>
                </c:pt>
                <c:pt idx="995">
                  <c:v>30.260300000000022</c:v>
                </c:pt>
                <c:pt idx="996">
                  <c:v>30.260400000000022</c:v>
                </c:pt>
                <c:pt idx="997">
                  <c:v>30.260500000000022</c:v>
                </c:pt>
                <c:pt idx="998">
                  <c:v>30.260600000000021</c:v>
                </c:pt>
                <c:pt idx="999">
                  <c:v>30.260700000000021</c:v>
                </c:pt>
                <c:pt idx="1000">
                  <c:v>30.260800000000021</c:v>
                </c:pt>
              </c:numCache>
            </c:numRef>
          </c:xVal>
          <c:yVal>
            <c:numRef>
              <c:f>Calculs!$I$4:$I$1004</c:f>
              <c:numCache>
                <c:formatCode>0.00</c:formatCode>
                <c:ptCount val="1001"/>
                <c:pt idx="0">
                  <c:v>174.11119928081908</c:v>
                </c:pt>
                <c:pt idx="1">
                  <c:v>173.80162431937194</c:v>
                </c:pt>
                <c:pt idx="2">
                  <c:v>173.49284931051434</c:v>
                </c:pt>
                <c:pt idx="3">
                  <c:v>173.18487058381524</c:v>
                </c:pt>
                <c:pt idx="4">
                  <c:v>172.87768449137369</c:v>
                </c:pt>
                <c:pt idx="5">
                  <c:v>172.57128740764534</c:v>
                </c:pt>
                <c:pt idx="6">
                  <c:v>172.26567572927115</c:v>
                </c:pt>
                <c:pt idx="7">
                  <c:v>171.96084587490716</c:v>
                </c:pt>
                <c:pt idx="8">
                  <c:v>171.65679428505621</c:v>
                </c:pt>
                <c:pt idx="9">
                  <c:v>171.35351742190096</c:v>
                </c:pt>
                <c:pt idx="10">
                  <c:v>171.05101176913863</c:v>
                </c:pt>
                <c:pt idx="11">
                  <c:v>170.74927190424089</c:v>
                </c:pt>
                <c:pt idx="12">
                  <c:v>170.44829247041511</c:v>
                </c:pt>
                <c:pt idx="13">
                  <c:v>170.14807010359192</c:v>
                </c:pt>
                <c:pt idx="14">
                  <c:v>169.84860145942187</c:v>
                </c:pt>
                <c:pt idx="15">
                  <c:v>169.54988321312996</c:v>
                </c:pt>
                <c:pt idx="16">
                  <c:v>169.25191205937182</c:v>
                </c:pt>
                <c:pt idx="17">
                  <c:v>168.95468471209085</c:v>
                </c:pt>
                <c:pt idx="18">
                  <c:v>168.65819790437683</c:v>
                </c:pt>
                <c:pt idx="19">
                  <c:v>168.36244838832565</c:v>
                </c:pt>
                <c:pt idx="20">
                  <c:v>168.06743293490041</c:v>
                </c:pt>
                <c:pt idx="21">
                  <c:v>167.77314929832025</c:v>
                </c:pt>
                <c:pt idx="22">
                  <c:v>167.47959522987739</c:v>
                </c:pt>
                <c:pt idx="23">
                  <c:v>167.18676751348306</c:v>
                </c:pt>
                <c:pt idx="24">
                  <c:v>166.89466295192</c:v>
                </c:pt>
                <c:pt idx="25">
                  <c:v>166.60327836670368</c:v>
                </c:pt>
                <c:pt idx="26">
                  <c:v>166.31261059794446</c:v>
                </c:pt>
                <c:pt idx="27">
                  <c:v>166.02265650421134</c:v>
                </c:pt>
                <c:pt idx="28">
                  <c:v>165.7334129623967</c:v>
                </c:pt>
                <c:pt idx="29">
                  <c:v>165.44487686758217</c:v>
                </c:pt>
                <c:pt idx="30">
                  <c:v>165.15704513290601</c:v>
                </c:pt>
                <c:pt idx="31">
                  <c:v>164.86991468943117</c:v>
                </c:pt>
                <c:pt idx="32">
                  <c:v>164.58348248601499</c:v>
                </c:pt>
                <c:pt idx="33">
                  <c:v>164.29774548917973</c:v>
                </c:pt>
                <c:pt idx="34">
                  <c:v>164.01270068298436</c:v>
                </c:pt>
                <c:pt idx="35">
                  <c:v>163.72834506889743</c:v>
                </c:pt>
                <c:pt idx="36">
                  <c:v>163.44467566567107</c:v>
                </c:pt>
                <c:pt idx="37">
                  <c:v>163.16168950921616</c:v>
                </c:pt>
                <c:pt idx="38">
                  <c:v>162.87938365247837</c:v>
                </c:pt>
                <c:pt idx="39">
                  <c:v>162.59775516531553</c:v>
                </c:pt>
                <c:pt idx="40">
                  <c:v>162.31680113437599</c:v>
                </c:pt>
                <c:pt idx="41">
                  <c:v>162.03651866297787</c:v>
                </c:pt>
                <c:pt idx="42">
                  <c:v>161.75690487098959</c:v>
                </c:pt>
                <c:pt idx="43">
                  <c:v>161.47795689471135</c:v>
                </c:pt>
                <c:pt idx="44">
                  <c:v>161.19967188675753</c:v>
                </c:pt>
                <c:pt idx="45">
                  <c:v>160.92204701594025</c:v>
                </c:pt>
                <c:pt idx="46">
                  <c:v>160.64507946715389</c:v>
                </c:pt>
                <c:pt idx="47">
                  <c:v>160.3687664412605</c:v>
                </c:pt>
                <c:pt idx="48">
                  <c:v>160.09310515497643</c:v>
                </c:pt>
                <c:pt idx="49">
                  <c:v>159.81809284075965</c:v>
                </c:pt>
                <c:pt idx="50">
                  <c:v>159.54372674669816</c:v>
                </c:pt>
                <c:pt idx="51">
                  <c:v>159.27000413639954</c:v>
                </c:pt>
                <c:pt idx="52">
                  <c:v>158.99692228888102</c:v>
                </c:pt>
                <c:pt idx="53">
                  <c:v>158.72447849846097</c:v>
                </c:pt>
                <c:pt idx="54">
                  <c:v>158.45267007465091</c:v>
                </c:pt>
                <c:pt idx="55">
                  <c:v>158.18149434204864</c:v>
                </c:pt>
                <c:pt idx="56">
                  <c:v>157.91094864023228</c:v>
                </c:pt>
                <c:pt idx="57">
                  <c:v>157.6410303236552</c:v>
                </c:pt>
                <c:pt idx="58">
                  <c:v>157.37173676154168</c:v>
                </c:pt>
                <c:pt idx="59">
                  <c:v>157.10306533778376</c:v>
                </c:pt>
                <c:pt idx="60">
                  <c:v>156.83501345083866</c:v>
                </c:pt>
                <c:pt idx="61">
                  <c:v>156.56757851362718</c:v>
                </c:pt>
                <c:pt idx="62">
                  <c:v>156.30075795343305</c:v>
                </c:pt>
                <c:pt idx="63">
                  <c:v>156.03454921180304</c:v>
                </c:pt>
                <c:pt idx="64">
                  <c:v>155.76894974444775</c:v>
                </c:pt>
                <c:pt idx="65">
                  <c:v>155.50395702114358</c:v>
                </c:pt>
                <c:pt idx="66">
                  <c:v>155.23956852563535</c:v>
                </c:pt>
                <c:pt idx="67">
                  <c:v>154.97578175553943</c:v>
                </c:pt>
                <c:pt idx="68">
                  <c:v>154.7125942222483</c:v>
                </c:pt>
                <c:pt idx="69">
                  <c:v>154.4500034508354</c:v>
                </c:pt>
                <c:pt idx="70">
                  <c:v>154.18800697996099</c:v>
                </c:pt>
                <c:pt idx="71">
                  <c:v>153.92660236177866</c:v>
                </c:pt>
                <c:pt idx="72">
                  <c:v>153.66578716184287</c:v>
                </c:pt>
                <c:pt idx="73">
                  <c:v>153.40555895901687</c:v>
                </c:pt>
                <c:pt idx="74">
                  <c:v>153.14591534538187</c:v>
                </c:pt>
                <c:pt idx="75">
                  <c:v>152.88685392614642</c:v>
                </c:pt>
                <c:pt idx="76">
                  <c:v>152.62837231955697</c:v>
                </c:pt>
                <c:pt idx="77">
                  <c:v>152.37046815680895</c:v>
                </c:pt>
                <c:pt idx="78">
                  <c:v>152.11313908195876</c:v>
                </c:pt>
                <c:pt idx="79">
                  <c:v>151.85638275183615</c:v>
                </c:pt>
                <c:pt idx="80">
                  <c:v>151.60019683595766</c:v>
                </c:pt>
                <c:pt idx="81">
                  <c:v>151.34457901644069</c:v>
                </c:pt>
                <c:pt idx="82">
                  <c:v>151.08952698791813</c:v>
                </c:pt>
                <c:pt idx="83">
                  <c:v>150.83503845745381</c:v>
                </c:pt>
                <c:pt idx="84">
                  <c:v>150.5811111444587</c:v>
                </c:pt>
                <c:pt idx="85">
                  <c:v>150.32774278060757</c:v>
                </c:pt>
                <c:pt idx="86">
                  <c:v>150.07493110975653</c:v>
                </c:pt>
                <c:pt idx="87">
                  <c:v>149.8226738878613</c:v>
                </c:pt>
                <c:pt idx="88">
                  <c:v>149.57096888289573</c:v>
                </c:pt>
                <c:pt idx="89">
                  <c:v>149.31981387477165</c:v>
                </c:pt>
                <c:pt idx="90">
                  <c:v>149.06920665525865</c:v>
                </c:pt>
                <c:pt idx="91">
                  <c:v>148.81914502790514</c:v>
                </c:pt>
                <c:pt idx="92">
                  <c:v>148.56962680795945</c:v>
                </c:pt>
                <c:pt idx="93">
                  <c:v>148.32064982229221</c:v>
                </c:pt>
                <c:pt idx="94">
                  <c:v>148.07221190931881</c:v>
                </c:pt>
                <c:pt idx="95">
                  <c:v>147.82431091892278</c:v>
                </c:pt>
                <c:pt idx="96">
                  <c:v>147.57694471237966</c:v>
                </c:pt>
                <c:pt idx="97">
                  <c:v>147.3301111622815</c:v>
                </c:pt>
                <c:pt idx="98">
                  <c:v>147.08380815246213</c:v>
                </c:pt>
                <c:pt idx="99">
                  <c:v>146.83803357792274</c:v>
                </c:pt>
                <c:pt idx="100">
                  <c:v>146.59278534475825</c:v>
                </c:pt>
                <c:pt idx="101">
                  <c:v>144.14569895758271</c:v>
                </c:pt>
                <c:pt idx="102">
                  <c:v>141.75038435116457</c:v>
                </c:pt>
                <c:pt idx="103">
                  <c:v>139.40483136774171</c:v>
                </c:pt>
                <c:pt idx="104">
                  <c:v>137.10713262243482</c:v>
                </c:pt>
                <c:pt idx="105">
                  <c:v>134.85547700902251</c:v>
                </c:pt>
                <c:pt idx="106">
                  <c:v>132.6481436987718</c:v>
                </c:pt>
                <c:pt idx="107">
                  <c:v>130.48349658936439</c:v>
                </c:pt>
                <c:pt idx="108">
                  <c:v>128.35997916522379</c:v>
                </c:pt>
                <c:pt idx="109">
                  <c:v>126.27610973433981</c:v>
                </c:pt>
                <c:pt idx="110">
                  <c:v>124.23047701006982</c:v>
                </c:pt>
                <c:pt idx="111">
                  <c:v>122.22173600941453</c:v>
                </c:pt>
                <c:pt idx="112">
                  <c:v>120.24860424196541</c:v>
                </c:pt>
                <c:pt idx="113">
                  <c:v>118.30985816613847</c:v>
                </c:pt>
                <c:pt idx="114">
                  <c:v>116.40432989147644</c:v>
                </c:pt>
                <c:pt idx="115">
                  <c:v>114.53090410774894</c:v>
                </c:pt>
                <c:pt idx="116">
                  <c:v>112.68851522333125</c:v>
                </c:pt>
                <c:pt idx="117">
                  <c:v>110.8761446969197</c:v>
                </c:pt>
                <c:pt idx="118">
                  <c:v>109.09281854806525</c:v>
                </c:pt>
                <c:pt idx="119">
                  <c:v>107.33760503329208</c:v>
                </c:pt>
                <c:pt idx="120">
                  <c:v>105.60961247573171</c:v>
                </c:pt>
                <c:pt idx="121">
                  <c:v>103.90798723725722</c:v>
                </c:pt>
                <c:pt idx="122">
                  <c:v>102.23191182305936</c:v>
                </c:pt>
                <c:pt idx="123">
                  <c:v>100.58060310947597</c:v>
                </c:pt>
                <c:pt idx="124">
                  <c:v>98.953310686678904</c:v>
                </c:pt>
                <c:pt idx="125">
                  <c:v>97.349315308545499</c:v>
                </c:pt>
                <c:pt idx="126">
                  <c:v>95.7679274427027</c:v>
                </c:pt>
                <c:pt idx="127">
                  <c:v>94.208485914337501</c:v>
                </c:pt>
                <c:pt idx="128">
                  <c:v>92.670356637923533</c:v>
                </c:pt>
                <c:pt idx="129">
                  <c:v>91.152931431525673</c:v>
                </c:pt>
                <c:pt idx="130">
                  <c:v>89.655626908816757</c:v>
                </c:pt>
                <c:pt idx="131">
                  <c:v>88.177883444378779</c:v>
                </c:pt>
                <c:pt idx="132">
                  <c:v>86.719164208266506</c:v>
                </c:pt>
                <c:pt idx="133">
                  <c:v>85.278954266191462</c:v>
                </c:pt>
                <c:pt idx="134">
                  <c:v>83.856759742038619</c:v>
                </c:pt>
                <c:pt idx="135">
                  <c:v>82.452107039762254</c:v>
                </c:pt>
                <c:pt idx="136">
                  <c:v>81.064542122023269</c:v>
                </c:pt>
                <c:pt idx="137">
                  <c:v>79.693629843230369</c:v>
                </c:pt>
                <c:pt idx="138">
                  <c:v>78.338953334934828</c:v>
                </c:pt>
                <c:pt idx="139">
                  <c:v>77.000113441805155</c:v>
                </c:pt>
                <c:pt idx="140">
                  <c:v>75.67672820667643</c:v>
                </c:pt>
                <c:pt idx="141">
                  <c:v>74.368432403431299</c:v>
                </c:pt>
                <c:pt idx="142">
                  <c:v>73.074877116728246</c:v>
                </c:pt>
                <c:pt idx="143">
                  <c:v>71.795729367849404</c:v>
                </c:pt>
                <c:pt idx="144">
                  <c:v>70.530671786197601</c:v>
                </c:pt>
                <c:pt idx="145">
                  <c:v>69.279402326232244</c:v>
                </c:pt>
                <c:pt idx="146">
                  <c:v>68.041634029898646</c:v>
                </c:pt>
                <c:pt idx="147">
                  <c:v>66.817094834877153</c:v>
                </c:pt>
                <c:pt idx="148">
                  <c:v>65.605527429260647</c:v>
                </c:pt>
                <c:pt idx="149">
                  <c:v>64.406689153561913</c:v>
                </c:pt>
                <c:pt idx="150">
                  <c:v>63.22035195126076</c:v>
                </c:pt>
                <c:pt idx="151">
                  <c:v>62.046302369425803</c:v>
                </c:pt>
                <c:pt idx="152">
                  <c:v>60.884341611290871</c:v>
                </c:pt>
                <c:pt idx="153">
                  <c:v>59.734285643032983</c:v>
                </c:pt>
                <c:pt idx="154">
                  <c:v>58.595965357392217</c:v>
                </c:pt>
                <c:pt idx="155">
                  <c:v>57.469226797194437</c:v>
                </c:pt>
                <c:pt idx="156">
                  <c:v>56.353931442290055</c:v>
                </c:pt>
                <c:pt idx="157">
                  <c:v>55.249956563907894</c:v>
                </c:pt>
                <c:pt idx="158">
                  <c:v>54.157195650944935</c:v>
                </c:pt>
                <c:pt idx="159">
                  <c:v>53.075558913272978</c:v>
                </c:pt>
                <c:pt idx="160">
                  <c:v>52.004973867742621</c:v>
                </c:pt>
                <c:pt idx="161">
                  <c:v>50.94538601320442</c:v>
                </c:pt>
                <c:pt idx="162">
                  <c:v>49.896759601545206</c:v>
                </c:pt>
                <c:pt idx="163">
                  <c:v>48.859078512451489</c:v>
                </c:pt>
                <c:pt idx="164">
                  <c:v>47.832347240355844</c:v>
                </c:pt>
                <c:pt idx="165">
                  <c:v>46.816592002787395</c:v>
                </c:pt>
                <c:pt idx="166">
                  <c:v>45.811861980118742</c:v>
                </c:pt>
                <c:pt idx="167">
                  <c:v>44.818230697459924</c:v>
                </c:pt>
                <c:pt idx="168">
                  <c:v>43.83579756016416</c:v>
                </c:pt>
                <c:pt idx="169">
                  <c:v>42.864689555042958</c:v>
                </c:pt>
                <c:pt idx="170">
                  <c:v>41.905063129882272</c:v>
                </c:pt>
                <c:pt idx="171">
                  <c:v>40.957106264137821</c:v>
                </c:pt>
                <c:pt idx="172">
                  <c:v>40.021040743668301</c:v>
                </c:pt>
                <c:pt idx="173">
                  <c:v>39.09712465191803</c:v>
                </c:pt>
                <c:pt idx="174">
                  <c:v>38.185655088923788</c:v>
                </c:pt>
                <c:pt idx="175">
                  <c:v>37.286971127691274</c:v>
                </c:pt>
                <c:pt idx="176">
                  <c:v>36.40145701460537</c:v>
                </c:pt>
                <c:pt idx="177">
                  <c:v>35.529545616285034</c:v>
                </c:pt>
                <c:pt idx="178">
                  <c:v>34.671722109271194</c:v>
                </c:pt>
                <c:pt idx="179">
                  <c:v>33.82852790066655</c:v>
                </c:pt>
                <c:pt idx="180">
                  <c:v>33.000564756759047</c:v>
                </c:pt>
                <c:pt idx="181">
                  <c:v>32.188499102097424</c:v>
                </c:pt>
                <c:pt idx="182">
                  <c:v>31.393066432704671</c:v>
                </c:pt>
                <c:pt idx="183">
                  <c:v>30.615075763316682</c:v>
                </c:pt>
                <c:pt idx="184">
                  <c:v>29.855413998917385</c:v>
                </c:pt>
                <c:pt idx="185">
                  <c:v>29.115050084688466</c:v>
                </c:pt>
                <c:pt idx="186">
                  <c:v>28.395038745303605</c:v>
                </c:pt>
                <c:pt idx="187">
                  <c:v>27.696523574197702</c:v>
                </c:pt>
                <c:pt idx="188">
                  <c:v>27.020739176658328</c:v>
                </c:pt>
                <c:pt idx="189">
                  <c:v>26.36901200901735</c:v>
                </c:pt>
                <c:pt idx="190">
                  <c:v>25.742759493079269</c:v>
                </c:pt>
                <c:pt idx="191">
                  <c:v>25.143486925432185</c:v>
                </c:pt>
                <c:pt idx="192">
                  <c:v>24.572781653146386</c:v>
                </c:pt>
                <c:pt idx="193">
                  <c:v>24.032303961054861</c:v>
                </c:pt>
                <c:pt idx="194">
                  <c:v>23.523774124544847</c:v>
                </c:pt>
                <c:pt idx="195">
                  <c:v>23.048955140846363</c:v>
                </c:pt>
                <c:pt idx="196">
                  <c:v>22.609630776941934</c:v>
                </c:pt>
                <c:pt idx="197">
                  <c:v>22.207578776955994</c:v>
                </c:pt>
                <c:pt idx="198">
                  <c:v>21.844539363579475</c:v>
                </c:pt>
                <c:pt idx="199">
                  <c:v>21.522179543219679</c:v>
                </c:pt>
                <c:pt idx="200">
                  <c:v>21.242054164030883</c:v>
                </c:pt>
                <c:pt idx="201">
                  <c:v>21.005565141924155</c:v>
                </c:pt>
                <c:pt idx="202">
                  <c:v>20.81392070569505</c:v>
                </c:pt>
                <c:pt idx="203">
                  <c:v>20.668096848915344</c:v>
                </c:pt>
                <c:pt idx="204">
                  <c:v>20.568803341326365</c:v>
                </c:pt>
                <c:pt idx="205">
                  <c:v>20.516456587506021</c:v>
                </c:pt>
                <c:pt idx="206">
                  <c:v>20.511161296731313</c:v>
                </c:pt>
                <c:pt idx="207">
                  <c:v>20.552702358776898</c:v>
                </c:pt>
                <c:pt idx="208">
                  <c:v>20.640547565380011</c:v>
                </c:pt>
                <c:pt idx="209">
                  <c:v>20.773860973481149</c:v>
                </c:pt>
                <c:pt idx="210">
                  <c:v>20.951525890131744</c:v>
                </c:pt>
                <c:pt idx="211">
                  <c:v>21.172175780435278</c:v>
                </c:pt>
                <c:pt idx="212">
                  <c:v>21.43423094079737</c:v>
                </c:pt>
                <c:pt idx="213">
                  <c:v>21.735938578787795</c:v>
                </c:pt>
                <c:pt idx="214">
                  <c:v>22.075413990931683</c:v>
                </c:pt>
                <c:pt idx="215">
                  <c:v>22.450680786012565</c:v>
                </c:pt>
                <c:pt idx="216">
                  <c:v>22.859708496775951</c:v>
                </c:pt>
                <c:pt idx="217">
                  <c:v>23.300446384301786</c:v>
                </c:pt>
                <c:pt idx="218">
                  <c:v>23.770852701859653</c:v>
                </c:pt>
                <c:pt idx="219">
                  <c:v>24.26891910037806</c:v>
                </c:pt>
                <c:pt idx="220">
                  <c:v>24.792690196678208</c:v>
                </c:pt>
                <c:pt idx="221">
                  <c:v>25.340278577008014</c:v>
                </c:pt>
                <c:pt idx="222">
                  <c:v>25.909875674436719</c:v>
                </c:pt>
                <c:pt idx="223">
                  <c:v>26.499759050302639</c:v>
                </c:pt>
                <c:pt idx="224">
                  <c:v>27.108296642332498</c:v>
                </c:pt>
                <c:pt idx="225">
                  <c:v>27.733948531266819</c:v>
                </c:pt>
                <c:pt idx="226">
                  <c:v>28.375266738442903</c:v>
                </c:pt>
                <c:pt idx="227">
                  <c:v>29.03089351089994</c:v>
                </c:pt>
                <c:pt idx="228">
                  <c:v>29.699558487414762</c:v>
                </c:pt>
                <c:pt idx="229">
                  <c:v>30.380075074979363</c:v>
                </c:pt>
                <c:pt idx="230">
                  <c:v>31.071336304823593</c:v>
                </c:pt>
                <c:pt idx="231">
                  <c:v>31.772310382605326</c:v>
                </c:pt>
                <c:pt idx="232">
                  <c:v>32.482036099959643</c:v>
                </c:pt>
                <c:pt idx="233">
                  <c:v>33.19961823445216</c:v>
                </c:pt>
                <c:pt idx="234">
                  <c:v>33.924223031787129</c:v>
                </c:pt>
                <c:pt idx="235">
                  <c:v>34.655073837231896</c:v>
                </c:pt>
                <c:pt idx="236">
                  <c:v>35.391446921840583</c:v>
                </c:pt>
                <c:pt idx="237">
                  <c:v>36.132667532365595</c:v>
                </c:pt>
                <c:pt idx="238">
                  <c:v>36.878106180943909</c:v>
                </c:pt>
                <c:pt idx="239">
                  <c:v>37.627175181018863</c:v>
                </c:pt>
                <c:pt idx="240">
                  <c:v>38.379325428880996</c:v>
                </c:pt>
                <c:pt idx="241">
                  <c:v>39.134043425149173</c:v>
                </c:pt>
                <c:pt idx="242">
                  <c:v>39.89084852702355</c:v>
                </c:pt>
                <c:pt idx="243">
                  <c:v>40.649290419860534</c:v>
                </c:pt>
                <c:pt idx="244">
                  <c:v>41.408946795256107</c:v>
                </c:pt>
                <c:pt idx="245">
                  <c:v>42.169421222142816</c:v>
                </c:pt>
                <c:pt idx="246">
                  <c:v>42.930341197226753</c:v>
                </c:pt>
                <c:pt idx="247">
                  <c:v>43.691356361269115</c:v>
                </c:pt>
                <c:pt idx="248">
                  <c:v>44.452136868144514</c:v>
                </c:pt>
                <c:pt idx="249">
                  <c:v>45.212371894200857</c:v>
                </c:pt>
                <c:pt idx="250">
                  <c:v>45.971768276140395</c:v>
                </c:pt>
                <c:pt idx="251">
                  <c:v>46.730049266392271</c:v>
                </c:pt>
                <c:pt idx="252">
                  <c:v>47.486953395719247</c:v>
                </c:pt>
                <c:pt idx="253">
                  <c:v>48.242233433570789</c:v>
                </c:pt>
                <c:pt idx="254">
                  <c:v>48.995655437444938</c:v>
                </c:pt>
                <c:pt idx="255">
                  <c:v>49.746997883239828</c:v>
                </c:pt>
                <c:pt idx="256">
                  <c:v>50.496050869256997</c:v>
                </c:pt>
                <c:pt idx="257">
                  <c:v>51.242615387156143</c:v>
                </c:pt>
                <c:pt idx="258">
                  <c:v>51.986502653755963</c:v>
                </c:pt>
                <c:pt idx="259">
                  <c:v>52.727533498124188</c:v>
                </c:pt>
                <c:pt idx="260">
                  <c:v>53.465537798907114</c:v>
                </c:pt>
                <c:pt idx="261">
                  <c:v>54.200353967311983</c:v>
                </c:pt>
                <c:pt idx="262">
                  <c:v>54.931828471580673</c:v>
                </c:pt>
                <c:pt idx="263">
                  <c:v>55.659815399179706</c:v>
                </c:pt>
                <c:pt idx="264">
                  <c:v>56.384176053283852</c:v>
                </c:pt>
                <c:pt idx="265">
                  <c:v>57.104778580450699</c:v>
                </c:pt>
                <c:pt idx="266">
                  <c:v>57.821497626673988</c:v>
                </c:pt>
                <c:pt idx="267">
                  <c:v>58.53421401926655</c:v>
                </c:pt>
                <c:pt idx="268">
                  <c:v>59.242814472262445</c:v>
                </c:pt>
                <c:pt idx="269">
                  <c:v>59.947191313243643</c:v>
                </c:pt>
                <c:pt idx="270">
                  <c:v>60.647242229691855</c:v>
                </c:pt>
                <c:pt idx="271">
                  <c:v>61.342870033143186</c:v>
                </c:pt>
                <c:pt idx="272">
                  <c:v>62.0339824395829</c:v>
                </c:pt>
                <c:pt idx="273">
                  <c:v>62.720491864662286</c:v>
                </c:pt>
                <c:pt idx="274">
                  <c:v>63.40231523245069</c:v>
                </c:pt>
                <c:pt idx="275">
                  <c:v>64.079373796553796</c:v>
                </c:pt>
                <c:pt idx="276">
                  <c:v>64.75159297253677</c:v>
                </c:pt>
                <c:pt idx="277">
                  <c:v>65.418902180687553</c:v>
                </c:pt>
                <c:pt idx="278">
                  <c:v>66.081234698243733</c:v>
                </c:pt>
                <c:pt idx="279">
                  <c:v>66.738527520285572</c:v>
                </c:pt>
                <c:pt idx="280">
                  <c:v>67.390721228570385</c:v>
                </c:pt>
                <c:pt idx="281">
                  <c:v>68.037759867648305</c:v>
                </c:pt>
                <c:pt idx="282">
                  <c:v>68.679590827659126</c:v>
                </c:pt>
                <c:pt idx="283">
                  <c:v>69.316164733263406</c:v>
                </c:pt>
                <c:pt idx="284">
                  <c:v>69.947435338210312</c:v>
                </c:pt>
                <c:pt idx="285">
                  <c:v>70.573359425088228</c:v>
                </c:pt>
                <c:pt idx="286">
                  <c:v>71.193896709845305</c:v>
                </c:pt>
                <c:pt idx="287">
                  <c:v>71.809009750703297</c:v>
                </c:pt>
                <c:pt idx="288">
                  <c:v>72.418663861121189</c:v>
                </c:pt>
                <c:pt idx="289">
                  <c:v>73.022827026495889</c:v>
                </c:pt>
                <c:pt idx="290">
                  <c:v>73.621469824314531</c:v>
                </c:pt>
                <c:pt idx="291">
                  <c:v>74.214565347497967</c:v>
                </c:pt>
                <c:pt idx="292">
                  <c:v>74.802089130698278</c:v>
                </c:pt>
                <c:pt idx="293">
                  <c:v>75.384019079333669</c:v>
                </c:pt>
                <c:pt idx="294">
                  <c:v>75.960335401163121</c:v>
                </c:pt>
                <c:pt idx="295">
                  <c:v>76.531020540220823</c:v>
                </c:pt>
                <c:pt idx="296">
                  <c:v>77.096059112945795</c:v>
                </c:pt>
                <c:pt idx="297">
                  <c:v>77.655437846356989</c:v>
                </c:pt>
                <c:pt idx="298">
                  <c:v>78.209145518136779</c:v>
                </c:pt>
                <c:pt idx="299">
                  <c:v>78.757172898498567</c:v>
                </c:pt>
                <c:pt idx="300">
                  <c:v>79.299512693724196</c:v>
                </c:pt>
                <c:pt idx="301">
                  <c:v>79.836159491267878</c:v>
                </c:pt>
                <c:pt idx="302">
                  <c:v>80.367109706331846</c:v>
                </c:pt>
                <c:pt idx="303">
                  <c:v>80.892361529827468</c:v>
                </c:pt>
                <c:pt idx="304">
                  <c:v>81.411914877643412</c:v>
                </c:pt>
                <c:pt idx="305">
                  <c:v>81.925771341149201</c:v>
                </c:pt>
                <c:pt idx="306">
                  <c:v>82.433934138868779</c:v>
                </c:pt>
                <c:pt idx="307">
                  <c:v>82.936408069264942</c:v>
                </c:pt>
                <c:pt idx="308">
                  <c:v>83.433199464580255</c:v>
                </c:pt>
                <c:pt idx="309">
                  <c:v>83.924316145685452</c:v>
                </c:pt>
                <c:pt idx="310">
                  <c:v>84.409767377890262</c:v>
                </c:pt>
                <c:pt idx="311">
                  <c:v>84.889563827675957</c:v>
                </c:pt>
                <c:pt idx="312">
                  <c:v>85.363717520312676</c:v>
                </c:pt>
                <c:pt idx="313">
                  <c:v>85.832241798327303</c:v>
                </c:pt>
                <c:pt idx="314">
                  <c:v>86.295151280791686</c:v>
                </c:pt>
                <c:pt idx="315">
                  <c:v>86.752461823402882</c:v>
                </c:pt>
                <c:pt idx="316">
                  <c:v>87.204190479330137</c:v>
                </c:pt>
                <c:pt idx="317">
                  <c:v>87.650355460805514</c:v>
                </c:pt>
                <c:pt idx="318">
                  <c:v>88.090976101436993</c:v>
                </c:pt>
                <c:pt idx="319">
                  <c:v>88.526072819225007</c:v>
                </c:pt>
                <c:pt idx="320">
                  <c:v>88.955667080264845</c:v>
                </c:pt>
                <c:pt idx="321">
                  <c:v>89.379781363119037</c:v>
                </c:pt>
                <c:pt idx="322">
                  <c:v>89.798439123845228</c:v>
                </c:pt>
                <c:pt idx="323">
                  <c:v>90.211664761666256</c:v>
                </c:pt>
                <c:pt idx="324">
                  <c:v>90.61948358527026</c:v>
                </c:pt>
                <c:pt idx="325">
                  <c:v>91.021921779729723</c:v>
                </c:pt>
                <c:pt idx="326">
                  <c:v>91.419006374029294</c:v>
                </c:pt>
                <c:pt idx="327">
                  <c:v>91.810765209192695</c:v>
                </c:pt>
                <c:pt idx="328">
                  <c:v>92.197226907000598</c:v>
                </c:pt>
                <c:pt idx="329">
                  <c:v>92.578420839290743</c:v>
                </c:pt>
                <c:pt idx="330">
                  <c:v>92.95437709783333</c:v>
                </c:pt>
                <c:pt idx="331">
                  <c:v>93.325126464774428</c:v>
                </c:pt>
                <c:pt idx="332">
                  <c:v>93.690700383641087</c:v>
                </c:pt>
                <c:pt idx="333">
                  <c:v>94.051130930901707</c:v>
                </c:pt>
                <c:pt idx="334">
                  <c:v>94.406450788076043</c:v>
                </c:pt>
                <c:pt idx="335">
                  <c:v>94.756693214389344</c:v>
                </c:pt>
                <c:pt idx="336">
                  <c:v>95.101892019964964</c:v>
                </c:pt>
                <c:pt idx="337">
                  <c:v>95.442081539550912</c:v>
                </c:pt>
                <c:pt idx="338">
                  <c:v>95.777296606774826</c:v>
                </c:pt>
                <c:pt idx="339">
                  <c:v>96.10757252892293</c:v>
                </c:pt>
                <c:pt idx="340">
                  <c:v>96.432945062238232</c:v>
                </c:pt>
                <c:pt idx="341">
                  <c:v>96.753450387733295</c:v>
                </c:pt>
                <c:pt idx="342">
                  <c:v>97.069125087512973</c:v>
                </c:pt>
                <c:pt idx="343">
                  <c:v>97.380006121602804</c:v>
                </c:pt>
                <c:pt idx="344">
                  <c:v>97.686130805278594</c:v>
                </c:pt>
                <c:pt idx="345">
                  <c:v>97.987536786892207</c:v>
                </c:pt>
                <c:pt idx="346">
                  <c:v>98.284262026190007</c:v>
                </c:pt>
                <c:pt idx="347">
                  <c:v>98.576344773118663</c:v>
                </c:pt>
                <c:pt idx="348">
                  <c:v>98.863823547114123</c:v>
                </c:pt>
                <c:pt idx="349">
                  <c:v>99.146737116869261</c:v>
                </c:pt>
                <c:pt idx="350">
                  <c:v>99.425124480575462</c:v>
                </c:pt>
                <c:pt idx="351">
                  <c:v>99.699024846633662</c:v>
                </c:pt>
                <c:pt idx="352">
                  <c:v>99.968477614829865</c:v>
                </c:pt>
                <c:pt idx="353">
                  <c:v>100.23352235797077</c:v>
                </c:pt>
                <c:pt idx="354">
                  <c:v>100.49419880397438</c:v>
                </c:pt>
                <c:pt idx="355">
                  <c:v>100.75054681841084</c:v>
                </c:pt>
                <c:pt idx="356">
                  <c:v>101.00260638748843</c:v>
                </c:pt>
                <c:pt idx="357">
                  <c:v>101.25041760148007</c:v>
                </c:pt>
                <c:pt idx="358">
                  <c:v>101.49402063858467</c:v>
                </c:pt>
                <c:pt idx="359">
                  <c:v>101.73345574921878</c:v>
                </c:pt>
                <c:pt idx="360">
                  <c:v>101.96876324073278</c:v>
                </c:pt>
                <c:pt idx="361">
                  <c:v>102.19998346254685</c:v>
                </c:pt>
                <c:pt idx="362">
                  <c:v>102.42715679170104</c:v>
                </c:pt>
                <c:pt idx="363">
                  <c:v>102.65032361881403</c:v>
                </c:pt>
                <c:pt idx="364">
                  <c:v>102.8695243344455</c:v>
                </c:pt>
                <c:pt idx="365">
                  <c:v>103.08479931585615</c:v>
                </c:pt>
                <c:pt idx="366">
                  <c:v>103.29618891416</c:v>
                </c:pt>
                <c:pt idx="367">
                  <c:v>103.50373344186357</c:v>
                </c:pt>
                <c:pt idx="368">
                  <c:v>103.70747316078592</c:v>
                </c:pt>
                <c:pt idx="369">
                  <c:v>103.90744827035408</c:v>
                </c:pt>
                <c:pt idx="370">
                  <c:v>104.1036988962682</c:v>
                </c:pt>
                <c:pt idx="371">
                  <c:v>104.29626507953049</c:v>
                </c:pt>
                <c:pt idx="372">
                  <c:v>104.48518676583222</c:v>
                </c:pt>
                <c:pt idx="373">
                  <c:v>104.6705037952931</c:v>
                </c:pt>
                <c:pt idx="374">
                  <c:v>104.85225589254695</c:v>
                </c:pt>
                <c:pt idx="375">
                  <c:v>105.03048265716814</c:v>
                </c:pt>
                <c:pt idx="376">
                  <c:v>105.20522355443256</c:v>
                </c:pt>
                <c:pt idx="377">
                  <c:v>105.37651790640763</c:v>
                </c:pt>
                <c:pt idx="378">
                  <c:v>105.54440488336508</c:v>
                </c:pt>
                <c:pt idx="379">
                  <c:v>105.70892349551107</c:v>
                </c:pt>
                <c:pt idx="380">
                  <c:v>105.87011258502731</c:v>
                </c:pt>
                <c:pt idx="381">
                  <c:v>106.02801081841754</c:v>
                </c:pt>
                <c:pt idx="382">
                  <c:v>106.18265667915368</c:v>
                </c:pt>
                <c:pt idx="383">
                  <c:v>106.33408846061545</c:v>
                </c:pt>
                <c:pt idx="384">
                  <c:v>106.48234425931777</c:v>
                </c:pt>
                <c:pt idx="385">
                  <c:v>106.62746196842031</c:v>
                </c:pt>
                <c:pt idx="386">
                  <c:v>106.76947927151305</c:v>
                </c:pt>
                <c:pt idx="387">
                  <c:v>106.90843363667248</c:v>
                </c:pt>
                <c:pt idx="388">
                  <c:v>107.04436231078235</c:v>
                </c:pt>
                <c:pt idx="389">
                  <c:v>107.17730231411348</c:v>
                </c:pt>
                <c:pt idx="390">
                  <c:v>107.30729043515707</c:v>
                </c:pt>
                <c:pt idx="391">
                  <c:v>107.4343632257055</c:v>
                </c:pt>
                <c:pt idx="392">
                  <c:v>107.55855699617543</c:v>
                </c:pt>
                <c:pt idx="393">
                  <c:v>107.55867832180847</c:v>
                </c:pt>
                <c:pt idx="394">
                  <c:v>107.55879964463975</c:v>
                </c:pt>
                <c:pt idx="395">
                  <c:v>107.55892096466928</c:v>
                </c:pt>
                <c:pt idx="396">
                  <c:v>107.55904228189711</c:v>
                </c:pt>
                <c:pt idx="397">
                  <c:v>107.55916359632327</c:v>
                </c:pt>
                <c:pt idx="398">
                  <c:v>107.55928490794781</c:v>
                </c:pt>
                <c:pt idx="399">
                  <c:v>107.55940621677075</c:v>
                </c:pt>
                <c:pt idx="400">
                  <c:v>107.55952752279214</c:v>
                </c:pt>
                <c:pt idx="401">
                  <c:v>107.55964882601198</c:v>
                </c:pt>
                <c:pt idx="402">
                  <c:v>107.55977012643035</c:v>
                </c:pt>
                <c:pt idx="403">
                  <c:v>107.55989142404728</c:v>
                </c:pt>
                <c:pt idx="404">
                  <c:v>107.56001271886278</c:v>
                </c:pt>
                <c:pt idx="405">
                  <c:v>107.56013401087688</c:v>
                </c:pt>
                <c:pt idx="406">
                  <c:v>107.56025530008965</c:v>
                </c:pt>
                <c:pt idx="407">
                  <c:v>107.56037658650111</c:v>
                </c:pt>
                <c:pt idx="408">
                  <c:v>107.56049787011126</c:v>
                </c:pt>
                <c:pt idx="409">
                  <c:v>107.56061915092019</c:v>
                </c:pt>
                <c:pt idx="410">
                  <c:v>107.56074042892791</c:v>
                </c:pt>
                <c:pt idx="411">
                  <c:v>107.56086170413447</c:v>
                </c:pt>
                <c:pt idx="412">
                  <c:v>107.56098297653988</c:v>
                </c:pt>
                <c:pt idx="413">
                  <c:v>107.56110424614418</c:v>
                </c:pt>
                <c:pt idx="414">
                  <c:v>107.56122551294743</c:v>
                </c:pt>
                <c:pt idx="415">
                  <c:v>107.56134677694965</c:v>
                </c:pt>
                <c:pt idx="416">
                  <c:v>107.56146803815088</c:v>
                </c:pt>
                <c:pt idx="417">
                  <c:v>107.56158929655113</c:v>
                </c:pt>
                <c:pt idx="418">
                  <c:v>107.56171055215047</c:v>
                </c:pt>
                <c:pt idx="419">
                  <c:v>107.56183180494891</c:v>
                </c:pt>
                <c:pt idx="420">
                  <c:v>107.5619530549465</c:v>
                </c:pt>
                <c:pt idx="421">
                  <c:v>107.56207430214327</c:v>
                </c:pt>
                <c:pt idx="422">
                  <c:v>107.56219554653926</c:v>
                </c:pt>
                <c:pt idx="423">
                  <c:v>107.5623167881345</c:v>
                </c:pt>
                <c:pt idx="424">
                  <c:v>107.56243802692902</c:v>
                </c:pt>
                <c:pt idx="425">
                  <c:v>107.56255926292286</c:v>
                </c:pt>
                <c:pt idx="426">
                  <c:v>107.56268049611606</c:v>
                </c:pt>
                <c:pt idx="427">
                  <c:v>107.56280172650865</c:v>
                </c:pt>
                <c:pt idx="428">
                  <c:v>107.56292295410067</c:v>
                </c:pt>
                <c:pt idx="429">
                  <c:v>107.56304417889217</c:v>
                </c:pt>
                <c:pt idx="430">
                  <c:v>107.56316540088315</c:v>
                </c:pt>
                <c:pt idx="431">
                  <c:v>107.56328662007367</c:v>
                </c:pt>
                <c:pt idx="432">
                  <c:v>107.56340783646377</c:v>
                </c:pt>
                <c:pt idx="433">
                  <c:v>107.56352905005345</c:v>
                </c:pt>
                <c:pt idx="434">
                  <c:v>107.56365026084278</c:v>
                </c:pt>
                <c:pt idx="435">
                  <c:v>107.56377146883179</c:v>
                </c:pt>
                <c:pt idx="436">
                  <c:v>107.56389267402049</c:v>
                </c:pt>
                <c:pt idx="437">
                  <c:v>107.56401387640895</c:v>
                </c:pt>
                <c:pt idx="438">
                  <c:v>107.5641350759972</c:v>
                </c:pt>
                <c:pt idx="439">
                  <c:v>107.56425627278524</c:v>
                </c:pt>
                <c:pt idx="440">
                  <c:v>107.56437746677314</c:v>
                </c:pt>
                <c:pt idx="441">
                  <c:v>107.56449865796093</c:v>
                </c:pt>
                <c:pt idx="442">
                  <c:v>107.56461984634862</c:v>
                </c:pt>
                <c:pt idx="443">
                  <c:v>107.56474103193629</c:v>
                </c:pt>
                <c:pt idx="444">
                  <c:v>107.56486221472396</c:v>
                </c:pt>
                <c:pt idx="445">
                  <c:v>107.56498339471163</c:v>
                </c:pt>
                <c:pt idx="446">
                  <c:v>107.56510457189938</c:v>
                </c:pt>
                <c:pt idx="447">
                  <c:v>107.56522574628723</c:v>
                </c:pt>
                <c:pt idx="448">
                  <c:v>107.56534691787519</c:v>
                </c:pt>
                <c:pt idx="449">
                  <c:v>107.56546808666333</c:v>
                </c:pt>
                <c:pt idx="450">
                  <c:v>107.56558925265168</c:v>
                </c:pt>
                <c:pt idx="451">
                  <c:v>107.56571041584027</c:v>
                </c:pt>
                <c:pt idx="452">
                  <c:v>107.56583157622913</c:v>
                </c:pt>
                <c:pt idx="453">
                  <c:v>107.56595273381829</c:v>
                </c:pt>
                <c:pt idx="454">
                  <c:v>107.56607388860782</c:v>
                </c:pt>
                <c:pt idx="455">
                  <c:v>107.56619504059772</c:v>
                </c:pt>
                <c:pt idx="456">
                  <c:v>107.56631618978803</c:v>
                </c:pt>
                <c:pt idx="457">
                  <c:v>107.56643733617877</c:v>
                </c:pt>
                <c:pt idx="458">
                  <c:v>107.56655847977002</c:v>
                </c:pt>
                <c:pt idx="459">
                  <c:v>107.56667962056177</c:v>
                </c:pt>
                <c:pt idx="460">
                  <c:v>107.56680075855411</c:v>
                </c:pt>
                <c:pt idx="461">
                  <c:v>107.56692189374699</c:v>
                </c:pt>
                <c:pt idx="462">
                  <c:v>107.56704302614054</c:v>
                </c:pt>
                <c:pt idx="463">
                  <c:v>107.56716415573473</c:v>
                </c:pt>
                <c:pt idx="464">
                  <c:v>107.56728528252964</c:v>
                </c:pt>
                <c:pt idx="465">
                  <c:v>107.56740640652527</c:v>
                </c:pt>
                <c:pt idx="466">
                  <c:v>107.56752752772167</c:v>
                </c:pt>
                <c:pt idx="467">
                  <c:v>107.56764864611885</c:v>
                </c:pt>
                <c:pt idx="468">
                  <c:v>107.5677697617169</c:v>
                </c:pt>
                <c:pt idx="469">
                  <c:v>107.56789087451578</c:v>
                </c:pt>
                <c:pt idx="470">
                  <c:v>107.56801198451562</c:v>
                </c:pt>
                <c:pt idx="471">
                  <c:v>107.56813309171636</c:v>
                </c:pt>
                <c:pt idx="472">
                  <c:v>107.5682541961181</c:v>
                </c:pt>
                <c:pt idx="473">
                  <c:v>107.56837529772086</c:v>
                </c:pt>
                <c:pt idx="474">
                  <c:v>107.56849639652467</c:v>
                </c:pt>
                <c:pt idx="475">
                  <c:v>107.56861749252954</c:v>
                </c:pt>
                <c:pt idx="476">
                  <c:v>107.56873858573555</c:v>
                </c:pt>
                <c:pt idx="477">
                  <c:v>107.56885967614272</c:v>
                </c:pt>
                <c:pt idx="478">
                  <c:v>107.56898076375106</c:v>
                </c:pt>
                <c:pt idx="479">
                  <c:v>107.56910184856063</c:v>
                </c:pt>
                <c:pt idx="480">
                  <c:v>107.56922293057147</c:v>
                </c:pt>
                <c:pt idx="481">
                  <c:v>107.56934400978361</c:v>
                </c:pt>
                <c:pt idx="482">
                  <c:v>107.56946508619707</c:v>
                </c:pt>
                <c:pt idx="483">
                  <c:v>107.56958615981189</c:v>
                </c:pt>
                <c:pt idx="484">
                  <c:v>107.56970723062813</c:v>
                </c:pt>
                <c:pt idx="485">
                  <c:v>107.56982829864579</c:v>
                </c:pt>
                <c:pt idx="486">
                  <c:v>107.56994936386492</c:v>
                </c:pt>
                <c:pt idx="487">
                  <c:v>107.57007042628558</c:v>
                </c:pt>
                <c:pt idx="488">
                  <c:v>107.57019148590776</c:v>
                </c:pt>
                <c:pt idx="489">
                  <c:v>107.57031254273153</c:v>
                </c:pt>
                <c:pt idx="490">
                  <c:v>107.57043359675691</c:v>
                </c:pt>
                <c:pt idx="491">
                  <c:v>107.57055464798394</c:v>
                </c:pt>
                <c:pt idx="492">
                  <c:v>107.57067569641266</c:v>
                </c:pt>
                <c:pt idx="493">
                  <c:v>107.57079674204309</c:v>
                </c:pt>
                <c:pt idx="494">
                  <c:v>107.57091778487528</c:v>
                </c:pt>
                <c:pt idx="495">
                  <c:v>107.57103882490925</c:v>
                </c:pt>
                <c:pt idx="496">
                  <c:v>107.57115986214505</c:v>
                </c:pt>
                <c:pt idx="497">
                  <c:v>107.57128089658271</c:v>
                </c:pt>
                <c:pt idx="498">
                  <c:v>107.57140192822227</c:v>
                </c:pt>
                <c:pt idx="499">
                  <c:v>107.57152295706376</c:v>
                </c:pt>
                <c:pt idx="500">
                  <c:v>107.57164398310722</c:v>
                </c:pt>
                <c:pt idx="501">
                  <c:v>107.57176500635266</c:v>
                </c:pt>
                <c:pt idx="502">
                  <c:v>107.57188602680017</c:v>
                </c:pt>
                <c:pt idx="503">
                  <c:v>107.57200704444973</c:v>
                </c:pt>
                <c:pt idx="504">
                  <c:v>107.57212805930139</c:v>
                </c:pt>
                <c:pt idx="505">
                  <c:v>107.5722490713552</c:v>
                </c:pt>
                <c:pt idx="506">
                  <c:v>107.57237008061118</c:v>
                </c:pt>
                <c:pt idx="507">
                  <c:v>107.57249108706937</c:v>
                </c:pt>
                <c:pt idx="508">
                  <c:v>107.57261209072982</c:v>
                </c:pt>
                <c:pt idx="509">
                  <c:v>107.57273309159255</c:v>
                </c:pt>
                <c:pt idx="510">
                  <c:v>107.5728540896576</c:v>
                </c:pt>
                <c:pt idx="511">
                  <c:v>107.57297508492499</c:v>
                </c:pt>
                <c:pt idx="512">
                  <c:v>107.57309607739478</c:v>
                </c:pt>
                <c:pt idx="513">
                  <c:v>107.57321706706701</c:v>
                </c:pt>
                <c:pt idx="514">
                  <c:v>107.57333805394168</c:v>
                </c:pt>
                <c:pt idx="515">
                  <c:v>107.57345903801885</c:v>
                </c:pt>
                <c:pt idx="516">
                  <c:v>107.57358001929856</c:v>
                </c:pt>
                <c:pt idx="517">
                  <c:v>107.5737009977808</c:v>
                </c:pt>
                <c:pt idx="518">
                  <c:v>107.57382197346567</c:v>
                </c:pt>
                <c:pt idx="519">
                  <c:v>107.57394294635317</c:v>
                </c:pt>
                <c:pt idx="520">
                  <c:v>107.57406391644335</c:v>
                </c:pt>
                <c:pt idx="521">
                  <c:v>107.57418488373622</c:v>
                </c:pt>
                <c:pt idx="522">
                  <c:v>107.57430584823184</c:v>
                </c:pt>
                <c:pt idx="523">
                  <c:v>107.57442680993023</c:v>
                </c:pt>
                <c:pt idx="524">
                  <c:v>107.57454776883144</c:v>
                </c:pt>
                <c:pt idx="525">
                  <c:v>107.57466872493549</c:v>
                </c:pt>
                <c:pt idx="526">
                  <c:v>107.57478967824241</c:v>
                </c:pt>
                <c:pt idx="527">
                  <c:v>107.57491062875226</c:v>
                </c:pt>
                <c:pt idx="528">
                  <c:v>107.57503157646508</c:v>
                </c:pt>
                <c:pt idx="529">
                  <c:v>107.57515252138086</c:v>
                </c:pt>
                <c:pt idx="530">
                  <c:v>107.57527346349967</c:v>
                </c:pt>
                <c:pt idx="531">
                  <c:v>107.57539440282154</c:v>
                </c:pt>
                <c:pt idx="532">
                  <c:v>107.57551533934651</c:v>
                </c:pt>
                <c:pt idx="533">
                  <c:v>107.57563627307459</c:v>
                </c:pt>
                <c:pt idx="534">
                  <c:v>107.57575720400585</c:v>
                </c:pt>
                <c:pt idx="535">
                  <c:v>107.5758781321403</c:v>
                </c:pt>
                <c:pt idx="536">
                  <c:v>107.575999057478</c:v>
                </c:pt>
                <c:pt idx="537">
                  <c:v>107.57611998001894</c:v>
                </c:pt>
                <c:pt idx="538">
                  <c:v>107.57624089976322</c:v>
                </c:pt>
                <c:pt idx="539">
                  <c:v>107.57636181671084</c:v>
                </c:pt>
                <c:pt idx="540">
                  <c:v>107.5764827308618</c:v>
                </c:pt>
                <c:pt idx="541">
                  <c:v>107.57660364221618</c:v>
                </c:pt>
                <c:pt idx="542">
                  <c:v>107.57672455077403</c:v>
                </c:pt>
                <c:pt idx="543">
                  <c:v>107.57684545653534</c:v>
                </c:pt>
                <c:pt idx="544">
                  <c:v>107.57696635950018</c:v>
                </c:pt>
                <c:pt idx="545">
                  <c:v>107.57708725966856</c:v>
                </c:pt>
                <c:pt idx="546">
                  <c:v>107.57720815704053</c:v>
                </c:pt>
                <c:pt idx="547">
                  <c:v>107.57732905161612</c:v>
                </c:pt>
                <c:pt idx="548">
                  <c:v>107.57744994339537</c:v>
                </c:pt>
                <c:pt idx="549">
                  <c:v>107.57757083237831</c:v>
                </c:pt>
                <c:pt idx="550">
                  <c:v>107.57769171856498</c:v>
                </c:pt>
                <c:pt idx="551">
                  <c:v>107.5778126019554</c:v>
                </c:pt>
                <c:pt idx="552">
                  <c:v>107.57793348254964</c:v>
                </c:pt>
                <c:pt idx="553">
                  <c:v>107.57805436034771</c:v>
                </c:pt>
                <c:pt idx="554">
                  <c:v>107.57817523534965</c:v>
                </c:pt>
                <c:pt idx="555">
                  <c:v>107.57829610755547</c:v>
                </c:pt>
                <c:pt idx="556">
                  <c:v>107.57841697696526</c:v>
                </c:pt>
                <c:pt idx="557">
                  <c:v>107.578537843579</c:v>
                </c:pt>
                <c:pt idx="558">
                  <c:v>107.57865870739676</c:v>
                </c:pt>
                <c:pt idx="559">
                  <c:v>107.57877956841857</c:v>
                </c:pt>
                <c:pt idx="560">
                  <c:v>107.57890042664444</c:v>
                </c:pt>
                <c:pt idx="561">
                  <c:v>107.57902128207445</c:v>
                </c:pt>
                <c:pt idx="562">
                  <c:v>107.57914213470859</c:v>
                </c:pt>
                <c:pt idx="563">
                  <c:v>107.57926298454693</c:v>
                </c:pt>
                <c:pt idx="564">
                  <c:v>107.57938383158948</c:v>
                </c:pt>
                <c:pt idx="565">
                  <c:v>107.57950467583629</c:v>
                </c:pt>
                <c:pt idx="566">
                  <c:v>107.57962551728738</c:v>
                </c:pt>
                <c:pt idx="567">
                  <c:v>107.57974635594282</c:v>
                </c:pt>
                <c:pt idx="568">
                  <c:v>107.57986719180261</c:v>
                </c:pt>
                <c:pt idx="569">
                  <c:v>107.57998802486679</c:v>
                </c:pt>
                <c:pt idx="570">
                  <c:v>107.58010885513541</c:v>
                </c:pt>
                <c:pt idx="571">
                  <c:v>107.58022968260849</c:v>
                </c:pt>
                <c:pt idx="572">
                  <c:v>107.58035050728607</c:v>
                </c:pt>
                <c:pt idx="573">
                  <c:v>107.5804713291682</c:v>
                </c:pt>
                <c:pt idx="574">
                  <c:v>107.58059214825491</c:v>
                </c:pt>
                <c:pt idx="575">
                  <c:v>107.58071296454622</c:v>
                </c:pt>
                <c:pt idx="576">
                  <c:v>107.58083377804218</c:v>
                </c:pt>
                <c:pt idx="577">
                  <c:v>107.5809545887428</c:v>
                </c:pt>
                <c:pt idx="578">
                  <c:v>107.58107539664815</c:v>
                </c:pt>
                <c:pt idx="579">
                  <c:v>107.58119620175823</c:v>
                </c:pt>
                <c:pt idx="580">
                  <c:v>107.58131700407311</c:v>
                </c:pt>
                <c:pt idx="581">
                  <c:v>107.58143780359281</c:v>
                </c:pt>
                <c:pt idx="582">
                  <c:v>107.58155860031735</c:v>
                </c:pt>
                <c:pt idx="583">
                  <c:v>107.58167939424681</c:v>
                </c:pt>
                <c:pt idx="584">
                  <c:v>107.58180018538117</c:v>
                </c:pt>
                <c:pt idx="585">
                  <c:v>107.5819209737205</c:v>
                </c:pt>
                <c:pt idx="586">
                  <c:v>107.58204175926483</c:v>
                </c:pt>
                <c:pt idx="587">
                  <c:v>107.58216254201419</c:v>
                </c:pt>
                <c:pt idx="588">
                  <c:v>107.5822833219686</c:v>
                </c:pt>
                <c:pt idx="589">
                  <c:v>107.58240409912813</c:v>
                </c:pt>
                <c:pt idx="590">
                  <c:v>107.58252487349279</c:v>
                </c:pt>
                <c:pt idx="591">
                  <c:v>107.58264564506263</c:v>
                </c:pt>
                <c:pt idx="592">
                  <c:v>107.58276641383766</c:v>
                </c:pt>
                <c:pt idx="593">
                  <c:v>107.58288717981794</c:v>
                </c:pt>
                <c:pt idx="594">
                  <c:v>107.58300794300351</c:v>
                </c:pt>
                <c:pt idx="595">
                  <c:v>107.58312870339438</c:v>
                </c:pt>
                <c:pt idx="596">
                  <c:v>107.5832494609906</c:v>
                </c:pt>
                <c:pt idx="597">
                  <c:v>107.5833702157922</c:v>
                </c:pt>
                <c:pt idx="598">
                  <c:v>107.58349096779924</c:v>
                </c:pt>
                <c:pt idx="599">
                  <c:v>107.58361171701171</c:v>
                </c:pt>
                <c:pt idx="600">
                  <c:v>107.58373246342966</c:v>
                </c:pt>
                <c:pt idx="601">
                  <c:v>107.58385320705315</c:v>
                </c:pt>
                <c:pt idx="602">
                  <c:v>107.58397394788219</c:v>
                </c:pt>
                <c:pt idx="603">
                  <c:v>107.58409468591684</c:v>
                </c:pt>
                <c:pt idx="604">
                  <c:v>107.5842154211571</c:v>
                </c:pt>
                <c:pt idx="605">
                  <c:v>107.58433615360303</c:v>
                </c:pt>
                <c:pt idx="606">
                  <c:v>107.58445688325467</c:v>
                </c:pt>
                <c:pt idx="607">
                  <c:v>107.58457761011205</c:v>
                </c:pt>
                <c:pt idx="608">
                  <c:v>107.58469833417519</c:v>
                </c:pt>
                <c:pt idx="609">
                  <c:v>107.58481905544413</c:v>
                </c:pt>
                <c:pt idx="610">
                  <c:v>107.58493977391892</c:v>
                </c:pt>
                <c:pt idx="611">
                  <c:v>107.58506048959958</c:v>
                </c:pt>
                <c:pt idx="612">
                  <c:v>107.58518120248615</c:v>
                </c:pt>
                <c:pt idx="613">
                  <c:v>107.58530191257869</c:v>
                </c:pt>
                <c:pt idx="614">
                  <c:v>107.58542261987719</c:v>
                </c:pt>
                <c:pt idx="615">
                  <c:v>107.5855433243817</c:v>
                </c:pt>
                <c:pt idx="616">
                  <c:v>107.58566402609227</c:v>
                </c:pt>
                <c:pt idx="617">
                  <c:v>107.58578472500893</c:v>
                </c:pt>
                <c:pt idx="618">
                  <c:v>107.58590542113171</c:v>
                </c:pt>
                <c:pt idx="619">
                  <c:v>107.58602611446065</c:v>
                </c:pt>
                <c:pt idx="620">
                  <c:v>107.58614680499579</c:v>
                </c:pt>
                <c:pt idx="621">
                  <c:v>107.58626749273716</c:v>
                </c:pt>
                <c:pt idx="622">
                  <c:v>107.5863881776848</c:v>
                </c:pt>
                <c:pt idx="623">
                  <c:v>107.58650885983873</c:v>
                </c:pt>
                <c:pt idx="624">
                  <c:v>107.58662953919898</c:v>
                </c:pt>
                <c:pt idx="625">
                  <c:v>107.58675021576562</c:v>
                </c:pt>
                <c:pt idx="626">
                  <c:v>107.58687088953866</c:v>
                </c:pt>
                <c:pt idx="627">
                  <c:v>107.58699156051814</c:v>
                </c:pt>
                <c:pt idx="628">
                  <c:v>107.58711222870409</c:v>
                </c:pt>
                <c:pt idx="629">
                  <c:v>107.58723289409656</c:v>
                </c:pt>
                <c:pt idx="630">
                  <c:v>107.58735355669555</c:v>
                </c:pt>
                <c:pt idx="631">
                  <c:v>107.58747421650114</c:v>
                </c:pt>
                <c:pt idx="632">
                  <c:v>107.58759487351334</c:v>
                </c:pt>
                <c:pt idx="633">
                  <c:v>107.58771552773219</c:v>
                </c:pt>
                <c:pt idx="634">
                  <c:v>107.58783617915772</c:v>
                </c:pt>
                <c:pt idx="635">
                  <c:v>107.58795682778998</c:v>
                </c:pt>
                <c:pt idx="636">
                  <c:v>107.588077473629</c:v>
                </c:pt>
                <c:pt idx="637">
                  <c:v>107.58819811667482</c:v>
                </c:pt>
                <c:pt idx="638">
                  <c:v>107.58831875692745</c:v>
                </c:pt>
                <c:pt idx="639">
                  <c:v>107.58843939438695</c:v>
                </c:pt>
                <c:pt idx="640">
                  <c:v>107.58856002905334</c:v>
                </c:pt>
                <c:pt idx="641">
                  <c:v>107.58868066092667</c:v>
                </c:pt>
                <c:pt idx="642">
                  <c:v>107.58880129000697</c:v>
                </c:pt>
                <c:pt idx="643">
                  <c:v>107.58892191629427</c:v>
                </c:pt>
                <c:pt idx="644">
                  <c:v>107.58904253978861</c:v>
                </c:pt>
                <c:pt idx="645">
                  <c:v>107.58916316049003</c:v>
                </c:pt>
                <c:pt idx="646">
                  <c:v>107.58928377839855</c:v>
                </c:pt>
                <c:pt idx="647">
                  <c:v>107.5894043935142</c:v>
                </c:pt>
                <c:pt idx="648">
                  <c:v>107.58952500583705</c:v>
                </c:pt>
                <c:pt idx="649">
                  <c:v>107.5896456153671</c:v>
                </c:pt>
                <c:pt idx="650">
                  <c:v>107.5897662221044</c:v>
                </c:pt>
                <c:pt idx="651">
                  <c:v>107.58988682604901</c:v>
                </c:pt>
                <c:pt idx="652">
                  <c:v>107.5900074272009</c:v>
                </c:pt>
                <c:pt idx="653">
                  <c:v>107.59012802556018</c:v>
                </c:pt>
                <c:pt idx="654">
                  <c:v>107.59024862112683</c:v>
                </c:pt>
                <c:pt idx="655">
                  <c:v>107.59036921390091</c:v>
                </c:pt>
                <c:pt idx="656">
                  <c:v>107.59048980388245</c:v>
                </c:pt>
                <c:pt idx="657">
                  <c:v>107.59061039107149</c:v>
                </c:pt>
                <c:pt idx="658">
                  <c:v>107.59073097546808</c:v>
                </c:pt>
                <c:pt idx="659">
                  <c:v>107.59085155707221</c:v>
                </c:pt>
                <c:pt idx="660">
                  <c:v>107.59097213588394</c:v>
                </c:pt>
                <c:pt idx="661">
                  <c:v>107.59109271190331</c:v>
                </c:pt>
                <c:pt idx="662">
                  <c:v>107.59121328513037</c:v>
                </c:pt>
                <c:pt idx="663">
                  <c:v>107.59133385556513</c:v>
                </c:pt>
                <c:pt idx="664">
                  <c:v>107.59145442320762</c:v>
                </c:pt>
                <c:pt idx="665">
                  <c:v>107.59157498805789</c:v>
                </c:pt>
                <c:pt idx="666">
                  <c:v>107.59169555011597</c:v>
                </c:pt>
                <c:pt idx="667">
                  <c:v>107.5918161093819</c:v>
                </c:pt>
                <c:pt idx="668">
                  <c:v>107.59193666585571</c:v>
                </c:pt>
                <c:pt idx="669">
                  <c:v>107.59205721953745</c:v>
                </c:pt>
                <c:pt idx="670">
                  <c:v>107.59217777042714</c:v>
                </c:pt>
                <c:pt idx="671">
                  <c:v>107.59229831852481</c:v>
                </c:pt>
                <c:pt idx="672">
                  <c:v>107.59241886383052</c:v>
                </c:pt>
                <c:pt idx="673">
                  <c:v>107.59253940634429</c:v>
                </c:pt>
                <c:pt idx="674">
                  <c:v>107.59265994606615</c:v>
                </c:pt>
                <c:pt idx="675">
                  <c:v>107.59278048299613</c:v>
                </c:pt>
                <c:pt idx="676">
                  <c:v>107.59290101713428</c:v>
                </c:pt>
                <c:pt idx="677">
                  <c:v>107.59302154848064</c:v>
                </c:pt>
                <c:pt idx="678">
                  <c:v>107.59314207703521</c:v>
                </c:pt>
                <c:pt idx="679">
                  <c:v>107.59326260279808</c:v>
                </c:pt>
                <c:pt idx="680">
                  <c:v>107.59338312576924</c:v>
                </c:pt>
                <c:pt idx="681">
                  <c:v>107.59350364594874</c:v>
                </c:pt>
                <c:pt idx="682">
                  <c:v>107.59362416333663</c:v>
                </c:pt>
                <c:pt idx="683">
                  <c:v>107.5937446779329</c:v>
                </c:pt>
                <c:pt idx="684">
                  <c:v>107.59386518973764</c:v>
                </c:pt>
                <c:pt idx="685">
                  <c:v>107.59398569875086</c:v>
                </c:pt>
                <c:pt idx="686">
                  <c:v>107.59410620497259</c:v>
                </c:pt>
                <c:pt idx="687">
                  <c:v>107.59422670840287</c:v>
                </c:pt>
                <c:pt idx="688">
                  <c:v>107.59434720904174</c:v>
                </c:pt>
                <c:pt idx="689">
                  <c:v>107.59446770688925</c:v>
                </c:pt>
                <c:pt idx="690">
                  <c:v>107.5945882019454</c:v>
                </c:pt>
                <c:pt idx="691">
                  <c:v>107.59470869421025</c:v>
                </c:pt>
                <c:pt idx="692">
                  <c:v>107.59482918368381</c:v>
                </c:pt>
                <c:pt idx="693">
                  <c:v>107.59494967036616</c:v>
                </c:pt>
                <c:pt idx="694">
                  <c:v>107.59507015425729</c:v>
                </c:pt>
                <c:pt idx="695">
                  <c:v>107.59519063535727</c:v>
                </c:pt>
                <c:pt idx="696">
                  <c:v>107.5953111136661</c:v>
                </c:pt>
                <c:pt idx="697">
                  <c:v>107.59543158918383</c:v>
                </c:pt>
                <c:pt idx="698">
                  <c:v>107.59555206191051</c:v>
                </c:pt>
                <c:pt idx="699">
                  <c:v>107.59567253184616</c:v>
                </c:pt>
                <c:pt idx="700">
                  <c:v>107.59579299899082</c:v>
                </c:pt>
                <c:pt idx="701">
                  <c:v>107.59591346334453</c:v>
                </c:pt>
                <c:pt idx="702">
                  <c:v>107.59603392490733</c:v>
                </c:pt>
                <c:pt idx="703">
                  <c:v>107.59615438367923</c:v>
                </c:pt>
                <c:pt idx="704">
                  <c:v>107.5962748396603</c:v>
                </c:pt>
                <c:pt idx="705">
                  <c:v>107.59639529285052</c:v>
                </c:pt>
                <c:pt idx="706">
                  <c:v>107.59651574324998</c:v>
                </c:pt>
                <c:pt idx="707">
                  <c:v>107.59663619085869</c:v>
                </c:pt>
                <c:pt idx="708">
                  <c:v>107.5967566356767</c:v>
                </c:pt>
                <c:pt idx="709">
                  <c:v>107.59687707770404</c:v>
                </c:pt>
                <c:pt idx="710">
                  <c:v>107.59699751694073</c:v>
                </c:pt>
                <c:pt idx="711">
                  <c:v>107.59711795338683</c:v>
                </c:pt>
                <c:pt idx="712">
                  <c:v>107.59723838704235</c:v>
                </c:pt>
                <c:pt idx="713">
                  <c:v>107.59735881790733</c:v>
                </c:pt>
                <c:pt idx="714">
                  <c:v>107.59747924598183</c:v>
                </c:pt>
                <c:pt idx="715">
                  <c:v>107.59759967126587</c:v>
                </c:pt>
                <c:pt idx="716">
                  <c:v>107.59772009375948</c:v>
                </c:pt>
                <c:pt idx="717">
                  <c:v>107.59784051346269</c:v>
                </c:pt>
                <c:pt idx="718">
                  <c:v>107.59796093037554</c:v>
                </c:pt>
                <c:pt idx="719">
                  <c:v>107.59808134449807</c:v>
                </c:pt>
                <c:pt idx="720">
                  <c:v>107.59820175583032</c:v>
                </c:pt>
                <c:pt idx="721">
                  <c:v>107.59832216437231</c:v>
                </c:pt>
                <c:pt idx="722">
                  <c:v>107.59844257012409</c:v>
                </c:pt>
                <c:pt idx="723">
                  <c:v>107.59856297308568</c:v>
                </c:pt>
                <c:pt idx="724">
                  <c:v>107.59868337325715</c:v>
                </c:pt>
                <c:pt idx="725">
                  <c:v>107.5988037706385</c:v>
                </c:pt>
                <c:pt idx="726">
                  <c:v>107.59892416522976</c:v>
                </c:pt>
                <c:pt idx="727">
                  <c:v>107.59904455703099</c:v>
                </c:pt>
                <c:pt idx="728">
                  <c:v>107.59916494604222</c:v>
                </c:pt>
                <c:pt idx="729">
                  <c:v>107.59928533226346</c:v>
                </c:pt>
                <c:pt idx="730">
                  <c:v>107.59940571569479</c:v>
                </c:pt>
                <c:pt idx="731">
                  <c:v>107.59952609633621</c:v>
                </c:pt>
                <c:pt idx="732">
                  <c:v>107.59964647418774</c:v>
                </c:pt>
                <c:pt idx="733">
                  <c:v>107.59976684924948</c:v>
                </c:pt>
                <c:pt idx="734">
                  <c:v>107.59988722152141</c:v>
                </c:pt>
                <c:pt idx="735">
                  <c:v>107.60000759100359</c:v>
                </c:pt>
                <c:pt idx="736">
                  <c:v>107.60012795769602</c:v>
                </c:pt>
                <c:pt idx="737">
                  <c:v>107.6002483215988</c:v>
                </c:pt>
                <c:pt idx="738">
                  <c:v>107.60036868271189</c:v>
                </c:pt>
                <c:pt idx="739">
                  <c:v>107.60048904103539</c:v>
                </c:pt>
                <c:pt idx="740">
                  <c:v>107.6006093965693</c:v>
                </c:pt>
                <c:pt idx="741">
                  <c:v>107.60072974931364</c:v>
                </c:pt>
                <c:pt idx="742">
                  <c:v>107.6008500992685</c:v>
                </c:pt>
                <c:pt idx="743">
                  <c:v>107.60097044643385</c:v>
                </c:pt>
                <c:pt idx="744">
                  <c:v>107.60109079080978</c:v>
                </c:pt>
                <c:pt idx="745">
                  <c:v>107.6012111323963</c:v>
                </c:pt>
                <c:pt idx="746">
                  <c:v>107.60133147119345</c:v>
                </c:pt>
                <c:pt idx="747">
                  <c:v>107.60145180720124</c:v>
                </c:pt>
                <c:pt idx="748">
                  <c:v>107.60157214041975</c:v>
                </c:pt>
                <c:pt idx="749">
                  <c:v>107.60169247084899</c:v>
                </c:pt>
                <c:pt idx="750">
                  <c:v>107.60181279848901</c:v>
                </c:pt>
                <c:pt idx="751">
                  <c:v>107.60193312333982</c:v>
                </c:pt>
                <c:pt idx="752">
                  <c:v>107.60205344540147</c:v>
                </c:pt>
                <c:pt idx="753">
                  <c:v>107.60217376467401</c:v>
                </c:pt>
                <c:pt idx="754">
                  <c:v>107.60229408115744</c:v>
                </c:pt>
                <c:pt idx="755">
                  <c:v>107.60241439485182</c:v>
                </c:pt>
                <c:pt idx="756">
                  <c:v>107.60253470575719</c:v>
                </c:pt>
                <c:pt idx="757">
                  <c:v>107.60265501387357</c:v>
                </c:pt>
                <c:pt idx="758">
                  <c:v>107.602775319201</c:v>
                </c:pt>
                <c:pt idx="759">
                  <c:v>107.60289562173952</c:v>
                </c:pt>
                <c:pt idx="760">
                  <c:v>107.60301592148915</c:v>
                </c:pt>
                <c:pt idx="761">
                  <c:v>107.60313621844993</c:v>
                </c:pt>
                <c:pt idx="762">
                  <c:v>107.60325651262193</c:v>
                </c:pt>
                <c:pt idx="763">
                  <c:v>107.60337680400512</c:v>
                </c:pt>
                <c:pt idx="764">
                  <c:v>107.60349709259958</c:v>
                </c:pt>
                <c:pt idx="765">
                  <c:v>107.60361737840536</c:v>
                </c:pt>
                <c:pt idx="766">
                  <c:v>107.60373766142244</c:v>
                </c:pt>
                <c:pt idx="767">
                  <c:v>107.6038579416509</c:v>
                </c:pt>
                <c:pt idx="768">
                  <c:v>107.60397821909078</c:v>
                </c:pt>
                <c:pt idx="769">
                  <c:v>107.60409849374209</c:v>
                </c:pt>
                <c:pt idx="770">
                  <c:v>107.60421876560487</c:v>
                </c:pt>
                <c:pt idx="771">
                  <c:v>107.60433903467916</c:v>
                </c:pt>
                <c:pt idx="772">
                  <c:v>107.60445930096498</c:v>
                </c:pt>
                <c:pt idx="773">
                  <c:v>107.60457956446238</c:v>
                </c:pt>
                <c:pt idx="774">
                  <c:v>107.60469982517141</c:v>
                </c:pt>
                <c:pt idx="775">
                  <c:v>107.60482008309206</c:v>
                </c:pt>
                <c:pt idx="776">
                  <c:v>107.60494033822442</c:v>
                </c:pt>
                <c:pt idx="777">
                  <c:v>107.6050605905685</c:v>
                </c:pt>
                <c:pt idx="778">
                  <c:v>107.60518084012432</c:v>
                </c:pt>
                <c:pt idx="779">
                  <c:v>107.60530108689194</c:v>
                </c:pt>
                <c:pt idx="780">
                  <c:v>107.60542133087138</c:v>
                </c:pt>
                <c:pt idx="781">
                  <c:v>107.60554157206268</c:v>
                </c:pt>
                <c:pt idx="782">
                  <c:v>107.60566181046588</c:v>
                </c:pt>
                <c:pt idx="783">
                  <c:v>107.60578204608099</c:v>
                </c:pt>
                <c:pt idx="784">
                  <c:v>107.60590227890808</c:v>
                </c:pt>
                <c:pt idx="785">
                  <c:v>107.60602250894715</c:v>
                </c:pt>
                <c:pt idx="786">
                  <c:v>107.60614273619828</c:v>
                </c:pt>
                <c:pt idx="787">
                  <c:v>107.60626296066145</c:v>
                </c:pt>
                <c:pt idx="788">
                  <c:v>107.60638318233676</c:v>
                </c:pt>
                <c:pt idx="789">
                  <c:v>107.60650340122419</c:v>
                </c:pt>
                <c:pt idx="790">
                  <c:v>107.60662361732381</c:v>
                </c:pt>
                <c:pt idx="791">
                  <c:v>107.60674383063564</c:v>
                </c:pt>
                <c:pt idx="792">
                  <c:v>107.60686404115971</c:v>
                </c:pt>
                <c:pt idx="793">
                  <c:v>107.60698424889607</c:v>
                </c:pt>
                <c:pt idx="794">
                  <c:v>107.60710445384474</c:v>
                </c:pt>
                <c:pt idx="795">
                  <c:v>107.60722465600576</c:v>
                </c:pt>
                <c:pt idx="796">
                  <c:v>107.60734485537918</c:v>
                </c:pt>
                <c:pt idx="797">
                  <c:v>107.60746505196501</c:v>
                </c:pt>
                <c:pt idx="798">
                  <c:v>107.6075852457633</c:v>
                </c:pt>
                <c:pt idx="799">
                  <c:v>107.6077054367741</c:v>
                </c:pt>
                <c:pt idx="800">
                  <c:v>107.60782562499742</c:v>
                </c:pt>
                <c:pt idx="801">
                  <c:v>107.60794581043329</c:v>
                </c:pt>
                <c:pt idx="802">
                  <c:v>107.60806599308175</c:v>
                </c:pt>
                <c:pt idx="803">
                  <c:v>107.60818617294287</c:v>
                </c:pt>
                <c:pt idx="804">
                  <c:v>107.60830635001665</c:v>
                </c:pt>
                <c:pt idx="805">
                  <c:v>107.60842652430313</c:v>
                </c:pt>
                <c:pt idx="806">
                  <c:v>107.60854669580235</c:v>
                </c:pt>
                <c:pt idx="807">
                  <c:v>107.60866686451433</c:v>
                </c:pt>
                <c:pt idx="808">
                  <c:v>107.60878703043913</c:v>
                </c:pt>
                <c:pt idx="809">
                  <c:v>107.60890719357678</c:v>
                </c:pt>
                <c:pt idx="810">
                  <c:v>107.6090273539273</c:v>
                </c:pt>
                <c:pt idx="811">
                  <c:v>107.60914751149073</c:v>
                </c:pt>
                <c:pt idx="812">
                  <c:v>107.60926766626714</c:v>
                </c:pt>
                <c:pt idx="813">
                  <c:v>107.60938781825651</c:v>
                </c:pt>
                <c:pt idx="814">
                  <c:v>107.60950796745891</c:v>
                </c:pt>
                <c:pt idx="815">
                  <c:v>107.60962811387435</c:v>
                </c:pt>
                <c:pt idx="816">
                  <c:v>107.60974825750287</c:v>
                </c:pt>
                <c:pt idx="817">
                  <c:v>107.60986839834455</c:v>
                </c:pt>
                <c:pt idx="818">
                  <c:v>107.60998853639936</c:v>
                </c:pt>
                <c:pt idx="819">
                  <c:v>107.61010867166738</c:v>
                </c:pt>
                <c:pt idx="820">
                  <c:v>107.61022880414863</c:v>
                </c:pt>
                <c:pt idx="821">
                  <c:v>107.61034893384314</c:v>
                </c:pt>
                <c:pt idx="822">
                  <c:v>107.61046906075097</c:v>
                </c:pt>
                <c:pt idx="823">
                  <c:v>107.61058918487213</c:v>
                </c:pt>
                <c:pt idx="824">
                  <c:v>107.61070930620666</c:v>
                </c:pt>
                <c:pt idx="825">
                  <c:v>107.61082942475458</c:v>
                </c:pt>
                <c:pt idx="826">
                  <c:v>107.61094954051596</c:v>
                </c:pt>
                <c:pt idx="827">
                  <c:v>107.61106965349082</c:v>
                </c:pt>
                <c:pt idx="828">
                  <c:v>107.61118976367919</c:v>
                </c:pt>
                <c:pt idx="829">
                  <c:v>107.61130987108109</c:v>
                </c:pt>
                <c:pt idx="830">
                  <c:v>107.61142997569658</c:v>
                </c:pt>
                <c:pt idx="831">
                  <c:v>107.61155007752571</c:v>
                </c:pt>
                <c:pt idx="832">
                  <c:v>107.61167017656847</c:v>
                </c:pt>
                <c:pt idx="833">
                  <c:v>107.61179027282493</c:v>
                </c:pt>
                <c:pt idx="834">
                  <c:v>107.61191036629511</c:v>
                </c:pt>
                <c:pt idx="835">
                  <c:v>107.61203045697903</c:v>
                </c:pt>
                <c:pt idx="836">
                  <c:v>107.61215054487677</c:v>
                </c:pt>
                <c:pt idx="837">
                  <c:v>107.61227062998833</c:v>
                </c:pt>
                <c:pt idx="838">
                  <c:v>107.61239071231375</c:v>
                </c:pt>
                <c:pt idx="839">
                  <c:v>107.61251079185308</c:v>
                </c:pt>
                <c:pt idx="840">
                  <c:v>107.61263086860635</c:v>
                </c:pt>
                <c:pt idx="841">
                  <c:v>107.61275094257357</c:v>
                </c:pt>
                <c:pt idx="842">
                  <c:v>107.6128710137548</c:v>
                </c:pt>
                <c:pt idx="843">
                  <c:v>107.61299108215009</c:v>
                </c:pt>
                <c:pt idx="844">
                  <c:v>107.61311114775943</c:v>
                </c:pt>
                <c:pt idx="845">
                  <c:v>107.61323121058288</c:v>
                </c:pt>
                <c:pt idx="846">
                  <c:v>107.61335127062048</c:v>
                </c:pt>
                <c:pt idx="847">
                  <c:v>107.61347132787228</c:v>
                </c:pt>
                <c:pt idx="848">
                  <c:v>107.61359138233827</c:v>
                </c:pt>
                <c:pt idx="849">
                  <c:v>107.61371143401853</c:v>
                </c:pt>
                <c:pt idx="850">
                  <c:v>107.61383148291304</c:v>
                </c:pt>
                <c:pt idx="851">
                  <c:v>107.6139515290219</c:v>
                </c:pt>
                <c:pt idx="852">
                  <c:v>107.61407157234513</c:v>
                </c:pt>
                <c:pt idx="853">
                  <c:v>107.61419161288273</c:v>
                </c:pt>
                <c:pt idx="854">
                  <c:v>107.61431165063475</c:v>
                </c:pt>
                <c:pt idx="855">
                  <c:v>107.61443168560125</c:v>
                </c:pt>
                <c:pt idx="856">
                  <c:v>107.61455171778223</c:v>
                </c:pt>
                <c:pt idx="857">
                  <c:v>107.61467174717775</c:v>
                </c:pt>
                <c:pt idx="858">
                  <c:v>107.61479177378784</c:v>
                </c:pt>
                <c:pt idx="859">
                  <c:v>107.61491179761252</c:v>
                </c:pt>
                <c:pt idx="860">
                  <c:v>107.61503181865184</c:v>
                </c:pt>
                <c:pt idx="861">
                  <c:v>107.61515183690587</c:v>
                </c:pt>
                <c:pt idx="862">
                  <c:v>107.61527185237458</c:v>
                </c:pt>
                <c:pt idx="863">
                  <c:v>107.61539186505802</c:v>
                </c:pt>
                <c:pt idx="864">
                  <c:v>107.61551187495625</c:v>
                </c:pt>
                <c:pt idx="865">
                  <c:v>107.61563188206929</c:v>
                </c:pt>
                <c:pt idx="866">
                  <c:v>107.61575188639719</c:v>
                </c:pt>
                <c:pt idx="867">
                  <c:v>107.61587188793997</c:v>
                </c:pt>
                <c:pt idx="868">
                  <c:v>107.61599188669767</c:v>
                </c:pt>
                <c:pt idx="869">
                  <c:v>107.61611188267031</c:v>
                </c:pt>
                <c:pt idx="870">
                  <c:v>107.61623187585793</c:v>
                </c:pt>
                <c:pt idx="871">
                  <c:v>107.6163518662606</c:v>
                </c:pt>
                <c:pt idx="872">
                  <c:v>107.61647185387832</c:v>
                </c:pt>
                <c:pt idx="873">
                  <c:v>107.61659183871114</c:v>
                </c:pt>
                <c:pt idx="874">
                  <c:v>107.61671182075908</c:v>
                </c:pt>
                <c:pt idx="875">
                  <c:v>107.61683180002218</c:v>
                </c:pt>
                <c:pt idx="876">
                  <c:v>107.6169517765005</c:v>
                </c:pt>
                <c:pt idx="877">
                  <c:v>107.61707175019406</c:v>
                </c:pt>
                <c:pt idx="878">
                  <c:v>107.61719172110286</c:v>
                </c:pt>
                <c:pt idx="879">
                  <c:v>107.61731168922698</c:v>
                </c:pt>
                <c:pt idx="880">
                  <c:v>107.61743165456643</c:v>
                </c:pt>
                <c:pt idx="881">
                  <c:v>107.61755161712126</c:v>
                </c:pt>
                <c:pt idx="882">
                  <c:v>107.61767157689151</c:v>
                </c:pt>
                <c:pt idx="883">
                  <c:v>107.6177915338772</c:v>
                </c:pt>
                <c:pt idx="884">
                  <c:v>107.61791148807838</c:v>
                </c:pt>
                <c:pt idx="885">
                  <c:v>107.61803143949507</c:v>
                </c:pt>
                <c:pt idx="886">
                  <c:v>107.61815138812732</c:v>
                </c:pt>
                <c:pt idx="887">
                  <c:v>107.61827133397514</c:v>
                </c:pt>
                <c:pt idx="888">
                  <c:v>107.6183912770386</c:v>
                </c:pt>
                <c:pt idx="889">
                  <c:v>107.6185112173177</c:v>
                </c:pt>
                <c:pt idx="890">
                  <c:v>107.6186311548125</c:v>
                </c:pt>
                <c:pt idx="891">
                  <c:v>107.61875108952302</c:v>
                </c:pt>
                <c:pt idx="892">
                  <c:v>107.61887102144929</c:v>
                </c:pt>
                <c:pt idx="893">
                  <c:v>107.61899095059138</c:v>
                </c:pt>
                <c:pt idx="894">
                  <c:v>107.61911087694928</c:v>
                </c:pt>
                <c:pt idx="895">
                  <c:v>107.61923080052307</c:v>
                </c:pt>
                <c:pt idx="896">
                  <c:v>107.61935072131276</c:v>
                </c:pt>
                <c:pt idx="897">
                  <c:v>107.61947063931838</c:v>
                </c:pt>
                <c:pt idx="898">
                  <c:v>107.61959055453998</c:v>
                </c:pt>
                <c:pt idx="899">
                  <c:v>107.61971046697759</c:v>
                </c:pt>
                <c:pt idx="900">
                  <c:v>107.61983037663124</c:v>
                </c:pt>
                <c:pt idx="901">
                  <c:v>107.61995028350097</c:v>
                </c:pt>
                <c:pt idx="902">
                  <c:v>107.6200701875868</c:v>
                </c:pt>
                <c:pt idx="903">
                  <c:v>107.6201900888888</c:v>
                </c:pt>
                <c:pt idx="904">
                  <c:v>107.62030998740698</c:v>
                </c:pt>
                <c:pt idx="905">
                  <c:v>107.6204298831414</c:v>
                </c:pt>
                <c:pt idx="906">
                  <c:v>107.62054977609203</c:v>
                </c:pt>
                <c:pt idx="907">
                  <c:v>107.62066966625898</c:v>
                </c:pt>
                <c:pt idx="908">
                  <c:v>107.62078955364224</c:v>
                </c:pt>
                <c:pt idx="909">
                  <c:v>107.62090943824187</c:v>
                </c:pt>
                <c:pt idx="910">
                  <c:v>107.62102932005789</c:v>
                </c:pt>
                <c:pt idx="911">
                  <c:v>107.62114919909033</c:v>
                </c:pt>
                <c:pt idx="912">
                  <c:v>107.62126907533924</c:v>
                </c:pt>
                <c:pt idx="913">
                  <c:v>107.62138894880466</c:v>
                </c:pt>
                <c:pt idx="914">
                  <c:v>107.62150881948661</c:v>
                </c:pt>
                <c:pt idx="915">
                  <c:v>107.62162868738513</c:v>
                </c:pt>
                <c:pt idx="916">
                  <c:v>107.62174855250024</c:v>
                </c:pt>
                <c:pt idx="917">
                  <c:v>107.62186841483202</c:v>
                </c:pt>
                <c:pt idx="918">
                  <c:v>107.62198827438047</c:v>
                </c:pt>
                <c:pt idx="919">
                  <c:v>107.62210813114562</c:v>
                </c:pt>
                <c:pt idx="920">
                  <c:v>107.62222798512752</c:v>
                </c:pt>
                <c:pt idx="921">
                  <c:v>107.6223478363262</c:v>
                </c:pt>
                <c:pt idx="922">
                  <c:v>107.62246768474169</c:v>
                </c:pt>
                <c:pt idx="923">
                  <c:v>107.62258753037405</c:v>
                </c:pt>
                <c:pt idx="924">
                  <c:v>107.62270737322328</c:v>
                </c:pt>
                <c:pt idx="925">
                  <c:v>107.62282721328943</c:v>
                </c:pt>
                <c:pt idx="926">
                  <c:v>107.62294705057255</c:v>
                </c:pt>
                <c:pt idx="927">
                  <c:v>107.62306688507266</c:v>
                </c:pt>
                <c:pt idx="928">
                  <c:v>107.6231867167898</c:v>
                </c:pt>
                <c:pt idx="929">
                  <c:v>107.62330654572401</c:v>
                </c:pt>
                <c:pt idx="930">
                  <c:v>107.6234263718753</c:v>
                </c:pt>
                <c:pt idx="931">
                  <c:v>107.62354619524373</c:v>
                </c:pt>
                <c:pt idx="932">
                  <c:v>107.62366601582933</c:v>
                </c:pt>
                <c:pt idx="933">
                  <c:v>107.62378583363213</c:v>
                </c:pt>
                <c:pt idx="934">
                  <c:v>107.62390564865217</c:v>
                </c:pt>
                <c:pt idx="935">
                  <c:v>107.62402546088948</c:v>
                </c:pt>
                <c:pt idx="936">
                  <c:v>107.62414527034412</c:v>
                </c:pt>
                <c:pt idx="937">
                  <c:v>107.62426507701608</c:v>
                </c:pt>
                <c:pt idx="938">
                  <c:v>107.62438488090541</c:v>
                </c:pt>
                <c:pt idx="939">
                  <c:v>107.62450468201219</c:v>
                </c:pt>
                <c:pt idx="940">
                  <c:v>107.62462448033639</c:v>
                </c:pt>
                <c:pt idx="941">
                  <c:v>107.62474427587807</c:v>
                </c:pt>
                <c:pt idx="942">
                  <c:v>107.62486406863728</c:v>
                </c:pt>
                <c:pt idx="943">
                  <c:v>107.62498385861406</c:v>
                </c:pt>
                <c:pt idx="944">
                  <c:v>107.62510364580839</c:v>
                </c:pt>
                <c:pt idx="945">
                  <c:v>107.62522343022037</c:v>
                </c:pt>
                <c:pt idx="946">
                  <c:v>107.62534321185004</c:v>
                </c:pt>
                <c:pt idx="947">
                  <c:v>107.62546299069736</c:v>
                </c:pt>
                <c:pt idx="948">
                  <c:v>107.62558276676242</c:v>
                </c:pt>
                <c:pt idx="949">
                  <c:v>107.62570254004525</c:v>
                </c:pt>
                <c:pt idx="950">
                  <c:v>107.62582231054589</c:v>
                </c:pt>
                <c:pt idx="951">
                  <c:v>107.62594207826436</c:v>
                </c:pt>
                <c:pt idx="952">
                  <c:v>107.62606184320069</c:v>
                </c:pt>
                <c:pt idx="953">
                  <c:v>107.62618160535493</c:v>
                </c:pt>
                <c:pt idx="954">
                  <c:v>107.62630136472713</c:v>
                </c:pt>
                <c:pt idx="955">
                  <c:v>107.62642112131728</c:v>
                </c:pt>
                <c:pt idx="956">
                  <c:v>107.62654087512544</c:v>
                </c:pt>
                <c:pt idx="957">
                  <c:v>107.62666062615166</c:v>
                </c:pt>
                <c:pt idx="958">
                  <c:v>107.62678037439596</c:v>
                </c:pt>
                <c:pt idx="959">
                  <c:v>107.62690011985838</c:v>
                </c:pt>
                <c:pt idx="960">
                  <c:v>107.62701986253894</c:v>
                </c:pt>
                <c:pt idx="961">
                  <c:v>107.62713960243771</c:v>
                </c:pt>
                <c:pt idx="962">
                  <c:v>107.62725933955468</c:v>
                </c:pt>
                <c:pt idx="963">
                  <c:v>107.62737907388991</c:v>
                </c:pt>
                <c:pt idx="964">
                  <c:v>107.62749880544344</c:v>
                </c:pt>
                <c:pt idx="965">
                  <c:v>107.62761853421529</c:v>
                </c:pt>
                <c:pt idx="966">
                  <c:v>107.6277382602055</c:v>
                </c:pt>
                <c:pt idx="967">
                  <c:v>107.62785798341413</c:v>
                </c:pt>
                <c:pt idx="968">
                  <c:v>107.62797770384117</c:v>
                </c:pt>
                <c:pt idx="969">
                  <c:v>107.62809742148667</c:v>
                </c:pt>
                <c:pt idx="970">
                  <c:v>107.6282171363507</c:v>
                </c:pt>
                <c:pt idx="971">
                  <c:v>107.62833684843325</c:v>
                </c:pt>
                <c:pt idx="972">
                  <c:v>107.62845655773438</c:v>
                </c:pt>
                <c:pt idx="973">
                  <c:v>107.62857626425411</c:v>
                </c:pt>
                <c:pt idx="974">
                  <c:v>107.6286959679925</c:v>
                </c:pt>
                <c:pt idx="975">
                  <c:v>107.62881566894956</c:v>
                </c:pt>
                <c:pt idx="976">
                  <c:v>107.62893536712532</c:v>
                </c:pt>
                <c:pt idx="977">
                  <c:v>107.62905506251984</c:v>
                </c:pt>
                <c:pt idx="978">
                  <c:v>107.62917475513315</c:v>
                </c:pt>
                <c:pt idx="979">
                  <c:v>107.62929444496527</c:v>
                </c:pt>
                <c:pt idx="980">
                  <c:v>107.62941413201625</c:v>
                </c:pt>
                <c:pt idx="981">
                  <c:v>107.62953381628611</c:v>
                </c:pt>
                <c:pt idx="982">
                  <c:v>107.62965349777491</c:v>
                </c:pt>
                <c:pt idx="983">
                  <c:v>107.62977317648266</c:v>
                </c:pt>
                <c:pt idx="984">
                  <c:v>107.6298928524094</c:v>
                </c:pt>
                <c:pt idx="985">
                  <c:v>107.63001252555519</c:v>
                </c:pt>
                <c:pt idx="986">
                  <c:v>107.63013219592001</c:v>
                </c:pt>
                <c:pt idx="987">
                  <c:v>107.63025186350396</c:v>
                </c:pt>
                <c:pt idx="988">
                  <c:v>107.63037152830705</c:v>
                </c:pt>
                <c:pt idx="989">
                  <c:v>107.63049119032929</c:v>
                </c:pt>
                <c:pt idx="990">
                  <c:v>107.63061084957074</c:v>
                </c:pt>
                <c:pt idx="991">
                  <c:v>107.63073050603143</c:v>
                </c:pt>
                <c:pt idx="992">
                  <c:v>107.63085015971141</c:v>
                </c:pt>
                <c:pt idx="993">
                  <c:v>107.63096981061068</c:v>
                </c:pt>
                <c:pt idx="994">
                  <c:v>107.63108945872931</c:v>
                </c:pt>
                <c:pt idx="995">
                  <c:v>107.63120910406731</c:v>
                </c:pt>
                <c:pt idx="996">
                  <c:v>107.63132874662473</c:v>
                </c:pt>
                <c:pt idx="997">
                  <c:v>107.6314483864016</c:v>
                </c:pt>
                <c:pt idx="998">
                  <c:v>107.63156802339796</c:v>
                </c:pt>
                <c:pt idx="999">
                  <c:v>107.63168765761385</c:v>
                </c:pt>
                <c:pt idx="1000">
                  <c:v>107.63180728904929</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30.200000000000163</c:v>
                </c:pt>
                <c:pt idx="393">
                  <c:v>30.200100000000162</c:v>
                </c:pt>
                <c:pt idx="394">
                  <c:v>30.200200000000162</c:v>
                </c:pt>
                <c:pt idx="395">
                  <c:v>30.200300000000162</c:v>
                </c:pt>
                <c:pt idx="396">
                  <c:v>30.200400000000162</c:v>
                </c:pt>
                <c:pt idx="397">
                  <c:v>30.200500000000162</c:v>
                </c:pt>
                <c:pt idx="398">
                  <c:v>30.200600000000161</c:v>
                </c:pt>
                <c:pt idx="399">
                  <c:v>30.200700000000161</c:v>
                </c:pt>
                <c:pt idx="400">
                  <c:v>30.200800000000161</c:v>
                </c:pt>
                <c:pt idx="401">
                  <c:v>30.200900000000161</c:v>
                </c:pt>
                <c:pt idx="402">
                  <c:v>30.20100000000016</c:v>
                </c:pt>
                <c:pt idx="403">
                  <c:v>30.20110000000016</c:v>
                </c:pt>
                <c:pt idx="404">
                  <c:v>30.20120000000016</c:v>
                </c:pt>
                <c:pt idx="405">
                  <c:v>30.20130000000016</c:v>
                </c:pt>
                <c:pt idx="406">
                  <c:v>30.201400000000159</c:v>
                </c:pt>
                <c:pt idx="407">
                  <c:v>30.201500000000159</c:v>
                </c:pt>
                <c:pt idx="408">
                  <c:v>30.201600000000159</c:v>
                </c:pt>
                <c:pt idx="409">
                  <c:v>30.201700000000159</c:v>
                </c:pt>
                <c:pt idx="410">
                  <c:v>30.201800000000159</c:v>
                </c:pt>
                <c:pt idx="411">
                  <c:v>30.201900000000158</c:v>
                </c:pt>
                <c:pt idx="412">
                  <c:v>30.202000000000158</c:v>
                </c:pt>
                <c:pt idx="413">
                  <c:v>30.202100000000158</c:v>
                </c:pt>
                <c:pt idx="414">
                  <c:v>30.202200000000158</c:v>
                </c:pt>
                <c:pt idx="415">
                  <c:v>30.202300000000157</c:v>
                </c:pt>
                <c:pt idx="416">
                  <c:v>30.202400000000157</c:v>
                </c:pt>
                <c:pt idx="417">
                  <c:v>30.202500000000157</c:v>
                </c:pt>
                <c:pt idx="418">
                  <c:v>30.202600000000157</c:v>
                </c:pt>
                <c:pt idx="419">
                  <c:v>30.202700000000156</c:v>
                </c:pt>
                <c:pt idx="420">
                  <c:v>30.202800000000156</c:v>
                </c:pt>
                <c:pt idx="421">
                  <c:v>30.202900000000156</c:v>
                </c:pt>
                <c:pt idx="422">
                  <c:v>30.203000000000156</c:v>
                </c:pt>
                <c:pt idx="423">
                  <c:v>30.203100000000155</c:v>
                </c:pt>
                <c:pt idx="424">
                  <c:v>30.203200000000155</c:v>
                </c:pt>
                <c:pt idx="425">
                  <c:v>30.203300000000155</c:v>
                </c:pt>
                <c:pt idx="426">
                  <c:v>30.203400000000155</c:v>
                </c:pt>
                <c:pt idx="427">
                  <c:v>30.203500000000155</c:v>
                </c:pt>
                <c:pt idx="428">
                  <c:v>30.203600000000154</c:v>
                </c:pt>
                <c:pt idx="429">
                  <c:v>30.203700000000154</c:v>
                </c:pt>
                <c:pt idx="430">
                  <c:v>30.203800000000154</c:v>
                </c:pt>
                <c:pt idx="431">
                  <c:v>30.203900000000154</c:v>
                </c:pt>
                <c:pt idx="432">
                  <c:v>30.204000000000153</c:v>
                </c:pt>
                <c:pt idx="433">
                  <c:v>30.204100000000153</c:v>
                </c:pt>
                <c:pt idx="434">
                  <c:v>30.204200000000153</c:v>
                </c:pt>
                <c:pt idx="435">
                  <c:v>30.204300000000153</c:v>
                </c:pt>
                <c:pt idx="436">
                  <c:v>30.204400000000152</c:v>
                </c:pt>
                <c:pt idx="437">
                  <c:v>30.204500000000152</c:v>
                </c:pt>
                <c:pt idx="438">
                  <c:v>30.204600000000152</c:v>
                </c:pt>
                <c:pt idx="439">
                  <c:v>30.204700000000152</c:v>
                </c:pt>
                <c:pt idx="440">
                  <c:v>30.204800000000152</c:v>
                </c:pt>
                <c:pt idx="441">
                  <c:v>30.204900000000151</c:v>
                </c:pt>
                <c:pt idx="442">
                  <c:v>30.205000000000151</c:v>
                </c:pt>
                <c:pt idx="443">
                  <c:v>30.205100000000151</c:v>
                </c:pt>
                <c:pt idx="444">
                  <c:v>30.205200000000151</c:v>
                </c:pt>
                <c:pt idx="445">
                  <c:v>30.20530000000015</c:v>
                </c:pt>
                <c:pt idx="446">
                  <c:v>30.20540000000015</c:v>
                </c:pt>
                <c:pt idx="447">
                  <c:v>30.20550000000015</c:v>
                </c:pt>
                <c:pt idx="448">
                  <c:v>30.20560000000015</c:v>
                </c:pt>
                <c:pt idx="449">
                  <c:v>30.205700000000149</c:v>
                </c:pt>
                <c:pt idx="450">
                  <c:v>30.205800000000149</c:v>
                </c:pt>
                <c:pt idx="451">
                  <c:v>30.205900000000149</c:v>
                </c:pt>
                <c:pt idx="452">
                  <c:v>30.206000000000149</c:v>
                </c:pt>
                <c:pt idx="453">
                  <c:v>30.206100000000148</c:v>
                </c:pt>
                <c:pt idx="454">
                  <c:v>30.206200000000148</c:v>
                </c:pt>
                <c:pt idx="455">
                  <c:v>30.206300000000148</c:v>
                </c:pt>
                <c:pt idx="456">
                  <c:v>30.206400000000148</c:v>
                </c:pt>
                <c:pt idx="457">
                  <c:v>30.206500000000148</c:v>
                </c:pt>
                <c:pt idx="458">
                  <c:v>30.206600000000147</c:v>
                </c:pt>
                <c:pt idx="459">
                  <c:v>30.206700000000147</c:v>
                </c:pt>
                <c:pt idx="460">
                  <c:v>30.206800000000147</c:v>
                </c:pt>
                <c:pt idx="461">
                  <c:v>30.206900000000147</c:v>
                </c:pt>
                <c:pt idx="462">
                  <c:v>30.207000000000146</c:v>
                </c:pt>
                <c:pt idx="463">
                  <c:v>30.207100000000146</c:v>
                </c:pt>
                <c:pt idx="464">
                  <c:v>30.207200000000146</c:v>
                </c:pt>
                <c:pt idx="465">
                  <c:v>30.207300000000146</c:v>
                </c:pt>
                <c:pt idx="466">
                  <c:v>30.207400000000145</c:v>
                </c:pt>
                <c:pt idx="467">
                  <c:v>30.207500000000145</c:v>
                </c:pt>
                <c:pt idx="468">
                  <c:v>30.207600000000145</c:v>
                </c:pt>
                <c:pt idx="469">
                  <c:v>30.207700000000145</c:v>
                </c:pt>
                <c:pt idx="470">
                  <c:v>30.207800000000145</c:v>
                </c:pt>
                <c:pt idx="471">
                  <c:v>30.207900000000144</c:v>
                </c:pt>
                <c:pt idx="472">
                  <c:v>30.208000000000144</c:v>
                </c:pt>
                <c:pt idx="473">
                  <c:v>30.208100000000144</c:v>
                </c:pt>
                <c:pt idx="474">
                  <c:v>30.208200000000144</c:v>
                </c:pt>
                <c:pt idx="475">
                  <c:v>30.208300000000143</c:v>
                </c:pt>
                <c:pt idx="476">
                  <c:v>30.208400000000143</c:v>
                </c:pt>
                <c:pt idx="477">
                  <c:v>30.208500000000143</c:v>
                </c:pt>
                <c:pt idx="478">
                  <c:v>30.208600000000143</c:v>
                </c:pt>
                <c:pt idx="479">
                  <c:v>30.208700000000142</c:v>
                </c:pt>
                <c:pt idx="480">
                  <c:v>30.208800000000142</c:v>
                </c:pt>
                <c:pt idx="481">
                  <c:v>30.208900000000142</c:v>
                </c:pt>
                <c:pt idx="482">
                  <c:v>30.209000000000142</c:v>
                </c:pt>
                <c:pt idx="483">
                  <c:v>30.209100000000142</c:v>
                </c:pt>
                <c:pt idx="484">
                  <c:v>30.209200000000141</c:v>
                </c:pt>
                <c:pt idx="485">
                  <c:v>30.209300000000141</c:v>
                </c:pt>
                <c:pt idx="486">
                  <c:v>30.209400000000141</c:v>
                </c:pt>
                <c:pt idx="487">
                  <c:v>30.209500000000141</c:v>
                </c:pt>
                <c:pt idx="488">
                  <c:v>30.20960000000014</c:v>
                </c:pt>
                <c:pt idx="489">
                  <c:v>30.20970000000014</c:v>
                </c:pt>
                <c:pt idx="490">
                  <c:v>30.20980000000014</c:v>
                </c:pt>
                <c:pt idx="491">
                  <c:v>30.20990000000014</c:v>
                </c:pt>
                <c:pt idx="492">
                  <c:v>30.210000000000139</c:v>
                </c:pt>
                <c:pt idx="493">
                  <c:v>30.210100000000139</c:v>
                </c:pt>
                <c:pt idx="494">
                  <c:v>30.210200000000139</c:v>
                </c:pt>
                <c:pt idx="495">
                  <c:v>30.210300000000139</c:v>
                </c:pt>
                <c:pt idx="496">
                  <c:v>30.210400000000138</c:v>
                </c:pt>
                <c:pt idx="497">
                  <c:v>30.210500000000138</c:v>
                </c:pt>
                <c:pt idx="498">
                  <c:v>30.210600000000138</c:v>
                </c:pt>
                <c:pt idx="499">
                  <c:v>30.210700000000138</c:v>
                </c:pt>
                <c:pt idx="500">
                  <c:v>30.210800000000138</c:v>
                </c:pt>
                <c:pt idx="501">
                  <c:v>30.210900000000137</c:v>
                </c:pt>
                <c:pt idx="502">
                  <c:v>30.211000000000137</c:v>
                </c:pt>
                <c:pt idx="503">
                  <c:v>30.211100000000137</c:v>
                </c:pt>
                <c:pt idx="504">
                  <c:v>30.211200000000137</c:v>
                </c:pt>
                <c:pt idx="505">
                  <c:v>30.211300000000136</c:v>
                </c:pt>
                <c:pt idx="506">
                  <c:v>30.211400000000136</c:v>
                </c:pt>
                <c:pt idx="507">
                  <c:v>30.211500000000136</c:v>
                </c:pt>
                <c:pt idx="508">
                  <c:v>30.211600000000136</c:v>
                </c:pt>
                <c:pt idx="509">
                  <c:v>30.211700000000135</c:v>
                </c:pt>
                <c:pt idx="510">
                  <c:v>30.211800000000135</c:v>
                </c:pt>
                <c:pt idx="511">
                  <c:v>30.211900000000135</c:v>
                </c:pt>
                <c:pt idx="512">
                  <c:v>30.212000000000135</c:v>
                </c:pt>
                <c:pt idx="513">
                  <c:v>30.212100000000135</c:v>
                </c:pt>
                <c:pt idx="514">
                  <c:v>30.212200000000134</c:v>
                </c:pt>
                <c:pt idx="515">
                  <c:v>30.212300000000134</c:v>
                </c:pt>
                <c:pt idx="516">
                  <c:v>30.212400000000134</c:v>
                </c:pt>
                <c:pt idx="517">
                  <c:v>30.212500000000134</c:v>
                </c:pt>
                <c:pt idx="518">
                  <c:v>30.212600000000133</c:v>
                </c:pt>
                <c:pt idx="519">
                  <c:v>30.212700000000133</c:v>
                </c:pt>
                <c:pt idx="520">
                  <c:v>30.212800000000133</c:v>
                </c:pt>
                <c:pt idx="521">
                  <c:v>30.212900000000133</c:v>
                </c:pt>
                <c:pt idx="522">
                  <c:v>30.213000000000132</c:v>
                </c:pt>
                <c:pt idx="523">
                  <c:v>30.213100000000132</c:v>
                </c:pt>
                <c:pt idx="524">
                  <c:v>30.213200000000132</c:v>
                </c:pt>
                <c:pt idx="525">
                  <c:v>30.213300000000132</c:v>
                </c:pt>
                <c:pt idx="526">
                  <c:v>30.213400000000131</c:v>
                </c:pt>
                <c:pt idx="527">
                  <c:v>30.213500000000131</c:v>
                </c:pt>
                <c:pt idx="528">
                  <c:v>30.213600000000131</c:v>
                </c:pt>
                <c:pt idx="529">
                  <c:v>30.213700000000131</c:v>
                </c:pt>
                <c:pt idx="530">
                  <c:v>30.213800000000131</c:v>
                </c:pt>
                <c:pt idx="531">
                  <c:v>30.21390000000013</c:v>
                </c:pt>
                <c:pt idx="532">
                  <c:v>30.21400000000013</c:v>
                </c:pt>
                <c:pt idx="533">
                  <c:v>30.21410000000013</c:v>
                </c:pt>
                <c:pt idx="534">
                  <c:v>30.21420000000013</c:v>
                </c:pt>
                <c:pt idx="535">
                  <c:v>30.214300000000129</c:v>
                </c:pt>
                <c:pt idx="536">
                  <c:v>30.214400000000129</c:v>
                </c:pt>
                <c:pt idx="537">
                  <c:v>30.214500000000129</c:v>
                </c:pt>
                <c:pt idx="538">
                  <c:v>30.214600000000129</c:v>
                </c:pt>
                <c:pt idx="539">
                  <c:v>30.214700000000128</c:v>
                </c:pt>
                <c:pt idx="540">
                  <c:v>30.214800000000128</c:v>
                </c:pt>
                <c:pt idx="541">
                  <c:v>30.214900000000128</c:v>
                </c:pt>
                <c:pt idx="542">
                  <c:v>30.215000000000128</c:v>
                </c:pt>
                <c:pt idx="543">
                  <c:v>30.215100000000128</c:v>
                </c:pt>
                <c:pt idx="544">
                  <c:v>30.215200000000127</c:v>
                </c:pt>
                <c:pt idx="545">
                  <c:v>30.215300000000127</c:v>
                </c:pt>
                <c:pt idx="546">
                  <c:v>30.215400000000127</c:v>
                </c:pt>
                <c:pt idx="547">
                  <c:v>30.215500000000127</c:v>
                </c:pt>
                <c:pt idx="548">
                  <c:v>30.215600000000126</c:v>
                </c:pt>
                <c:pt idx="549">
                  <c:v>30.215700000000126</c:v>
                </c:pt>
                <c:pt idx="550">
                  <c:v>30.215800000000126</c:v>
                </c:pt>
                <c:pt idx="551">
                  <c:v>30.215900000000126</c:v>
                </c:pt>
                <c:pt idx="552">
                  <c:v>30.216000000000125</c:v>
                </c:pt>
                <c:pt idx="553">
                  <c:v>30.216100000000125</c:v>
                </c:pt>
                <c:pt idx="554">
                  <c:v>30.216200000000125</c:v>
                </c:pt>
                <c:pt idx="555">
                  <c:v>30.216300000000125</c:v>
                </c:pt>
                <c:pt idx="556">
                  <c:v>30.216400000000124</c:v>
                </c:pt>
                <c:pt idx="557">
                  <c:v>30.216500000000124</c:v>
                </c:pt>
                <c:pt idx="558">
                  <c:v>30.216600000000124</c:v>
                </c:pt>
                <c:pt idx="559">
                  <c:v>30.216700000000124</c:v>
                </c:pt>
                <c:pt idx="560">
                  <c:v>30.216800000000124</c:v>
                </c:pt>
                <c:pt idx="561">
                  <c:v>30.216900000000123</c:v>
                </c:pt>
                <c:pt idx="562">
                  <c:v>30.217000000000123</c:v>
                </c:pt>
                <c:pt idx="563">
                  <c:v>30.217100000000123</c:v>
                </c:pt>
                <c:pt idx="564">
                  <c:v>30.217200000000123</c:v>
                </c:pt>
                <c:pt idx="565">
                  <c:v>30.217300000000122</c:v>
                </c:pt>
                <c:pt idx="566">
                  <c:v>30.217400000000122</c:v>
                </c:pt>
                <c:pt idx="567">
                  <c:v>30.217500000000122</c:v>
                </c:pt>
                <c:pt idx="568">
                  <c:v>30.217600000000122</c:v>
                </c:pt>
                <c:pt idx="569">
                  <c:v>30.217700000000121</c:v>
                </c:pt>
                <c:pt idx="570">
                  <c:v>30.217800000000121</c:v>
                </c:pt>
                <c:pt idx="571">
                  <c:v>30.217900000000121</c:v>
                </c:pt>
                <c:pt idx="572">
                  <c:v>30.218000000000121</c:v>
                </c:pt>
                <c:pt idx="573">
                  <c:v>30.218100000000121</c:v>
                </c:pt>
                <c:pt idx="574">
                  <c:v>30.21820000000012</c:v>
                </c:pt>
                <c:pt idx="575">
                  <c:v>30.21830000000012</c:v>
                </c:pt>
                <c:pt idx="576">
                  <c:v>30.21840000000012</c:v>
                </c:pt>
                <c:pt idx="577">
                  <c:v>30.21850000000012</c:v>
                </c:pt>
                <c:pt idx="578">
                  <c:v>30.218600000000119</c:v>
                </c:pt>
                <c:pt idx="579">
                  <c:v>30.218700000000119</c:v>
                </c:pt>
                <c:pt idx="580">
                  <c:v>30.218800000000119</c:v>
                </c:pt>
                <c:pt idx="581">
                  <c:v>30.218900000000119</c:v>
                </c:pt>
                <c:pt idx="582">
                  <c:v>30.219000000000118</c:v>
                </c:pt>
                <c:pt idx="583">
                  <c:v>30.219100000000118</c:v>
                </c:pt>
                <c:pt idx="584">
                  <c:v>30.219200000000118</c:v>
                </c:pt>
                <c:pt idx="585">
                  <c:v>30.219300000000118</c:v>
                </c:pt>
                <c:pt idx="586">
                  <c:v>30.219400000000118</c:v>
                </c:pt>
                <c:pt idx="587">
                  <c:v>30.219500000000117</c:v>
                </c:pt>
                <c:pt idx="588">
                  <c:v>30.219600000000117</c:v>
                </c:pt>
                <c:pt idx="589">
                  <c:v>30.219700000000117</c:v>
                </c:pt>
                <c:pt idx="590">
                  <c:v>30.219800000000117</c:v>
                </c:pt>
                <c:pt idx="591">
                  <c:v>30.219900000000116</c:v>
                </c:pt>
                <c:pt idx="592">
                  <c:v>30.220000000000116</c:v>
                </c:pt>
                <c:pt idx="593">
                  <c:v>30.220100000000116</c:v>
                </c:pt>
                <c:pt idx="594">
                  <c:v>30.220200000000116</c:v>
                </c:pt>
                <c:pt idx="595">
                  <c:v>30.220300000000115</c:v>
                </c:pt>
                <c:pt idx="596">
                  <c:v>30.220400000000115</c:v>
                </c:pt>
                <c:pt idx="597">
                  <c:v>30.220500000000115</c:v>
                </c:pt>
                <c:pt idx="598">
                  <c:v>30.220600000000115</c:v>
                </c:pt>
                <c:pt idx="599">
                  <c:v>30.220700000000114</c:v>
                </c:pt>
                <c:pt idx="600">
                  <c:v>30.220800000000114</c:v>
                </c:pt>
                <c:pt idx="601">
                  <c:v>30.220900000000114</c:v>
                </c:pt>
                <c:pt idx="602">
                  <c:v>30.221000000000114</c:v>
                </c:pt>
                <c:pt idx="603">
                  <c:v>30.221100000000114</c:v>
                </c:pt>
                <c:pt idx="604">
                  <c:v>30.221200000000113</c:v>
                </c:pt>
                <c:pt idx="605">
                  <c:v>30.221300000000113</c:v>
                </c:pt>
                <c:pt idx="606">
                  <c:v>30.221400000000113</c:v>
                </c:pt>
                <c:pt idx="607">
                  <c:v>30.221500000000113</c:v>
                </c:pt>
                <c:pt idx="608">
                  <c:v>30.221600000000112</c:v>
                </c:pt>
                <c:pt idx="609">
                  <c:v>30.221700000000112</c:v>
                </c:pt>
                <c:pt idx="610">
                  <c:v>30.221800000000112</c:v>
                </c:pt>
                <c:pt idx="611">
                  <c:v>30.221900000000112</c:v>
                </c:pt>
                <c:pt idx="612">
                  <c:v>30.222000000000111</c:v>
                </c:pt>
                <c:pt idx="613">
                  <c:v>30.222100000000111</c:v>
                </c:pt>
                <c:pt idx="614">
                  <c:v>30.222200000000111</c:v>
                </c:pt>
                <c:pt idx="615">
                  <c:v>30.222300000000111</c:v>
                </c:pt>
                <c:pt idx="616">
                  <c:v>30.222400000000111</c:v>
                </c:pt>
                <c:pt idx="617">
                  <c:v>30.22250000000011</c:v>
                </c:pt>
                <c:pt idx="618">
                  <c:v>30.22260000000011</c:v>
                </c:pt>
                <c:pt idx="619">
                  <c:v>30.22270000000011</c:v>
                </c:pt>
                <c:pt idx="620">
                  <c:v>30.22280000000011</c:v>
                </c:pt>
                <c:pt idx="621">
                  <c:v>30.222900000000109</c:v>
                </c:pt>
                <c:pt idx="622">
                  <c:v>30.223000000000109</c:v>
                </c:pt>
                <c:pt idx="623">
                  <c:v>30.223100000000109</c:v>
                </c:pt>
                <c:pt idx="624">
                  <c:v>30.223200000000109</c:v>
                </c:pt>
                <c:pt idx="625">
                  <c:v>30.223300000000108</c:v>
                </c:pt>
                <c:pt idx="626">
                  <c:v>30.223400000000108</c:v>
                </c:pt>
                <c:pt idx="627">
                  <c:v>30.223500000000108</c:v>
                </c:pt>
                <c:pt idx="628">
                  <c:v>30.223600000000108</c:v>
                </c:pt>
                <c:pt idx="629">
                  <c:v>30.223700000000107</c:v>
                </c:pt>
                <c:pt idx="630">
                  <c:v>30.223800000000107</c:v>
                </c:pt>
                <c:pt idx="631">
                  <c:v>30.223900000000107</c:v>
                </c:pt>
                <c:pt idx="632">
                  <c:v>30.224000000000107</c:v>
                </c:pt>
                <c:pt idx="633">
                  <c:v>30.224100000000107</c:v>
                </c:pt>
                <c:pt idx="634">
                  <c:v>30.224200000000106</c:v>
                </c:pt>
                <c:pt idx="635">
                  <c:v>30.224300000000106</c:v>
                </c:pt>
                <c:pt idx="636">
                  <c:v>30.224400000000106</c:v>
                </c:pt>
                <c:pt idx="637">
                  <c:v>30.224500000000106</c:v>
                </c:pt>
                <c:pt idx="638">
                  <c:v>30.224600000000105</c:v>
                </c:pt>
                <c:pt idx="639">
                  <c:v>30.224700000000105</c:v>
                </c:pt>
                <c:pt idx="640">
                  <c:v>30.224800000000105</c:v>
                </c:pt>
                <c:pt idx="641">
                  <c:v>30.224900000000105</c:v>
                </c:pt>
                <c:pt idx="642">
                  <c:v>30.225000000000104</c:v>
                </c:pt>
                <c:pt idx="643">
                  <c:v>30.225100000000104</c:v>
                </c:pt>
                <c:pt idx="644">
                  <c:v>30.225200000000104</c:v>
                </c:pt>
                <c:pt idx="645">
                  <c:v>30.225300000000104</c:v>
                </c:pt>
                <c:pt idx="646">
                  <c:v>30.225400000000104</c:v>
                </c:pt>
                <c:pt idx="647">
                  <c:v>30.225500000000103</c:v>
                </c:pt>
                <c:pt idx="648">
                  <c:v>30.225600000000103</c:v>
                </c:pt>
                <c:pt idx="649">
                  <c:v>30.225700000000103</c:v>
                </c:pt>
                <c:pt idx="650">
                  <c:v>30.225800000000103</c:v>
                </c:pt>
                <c:pt idx="651">
                  <c:v>30.225900000000102</c:v>
                </c:pt>
                <c:pt idx="652">
                  <c:v>30.226000000000102</c:v>
                </c:pt>
                <c:pt idx="653">
                  <c:v>30.226100000000102</c:v>
                </c:pt>
                <c:pt idx="654">
                  <c:v>30.226200000000102</c:v>
                </c:pt>
                <c:pt idx="655">
                  <c:v>30.226300000000101</c:v>
                </c:pt>
                <c:pt idx="656">
                  <c:v>30.226400000000101</c:v>
                </c:pt>
                <c:pt idx="657">
                  <c:v>30.226500000000101</c:v>
                </c:pt>
                <c:pt idx="658">
                  <c:v>30.226600000000101</c:v>
                </c:pt>
                <c:pt idx="659">
                  <c:v>30.2267000000001</c:v>
                </c:pt>
                <c:pt idx="660">
                  <c:v>30.2268000000001</c:v>
                </c:pt>
                <c:pt idx="661">
                  <c:v>30.2269000000001</c:v>
                </c:pt>
                <c:pt idx="662">
                  <c:v>30.2270000000001</c:v>
                </c:pt>
                <c:pt idx="663">
                  <c:v>30.2271000000001</c:v>
                </c:pt>
                <c:pt idx="664">
                  <c:v>30.227200000000099</c:v>
                </c:pt>
                <c:pt idx="665">
                  <c:v>30.227300000000099</c:v>
                </c:pt>
                <c:pt idx="666">
                  <c:v>30.227400000000099</c:v>
                </c:pt>
                <c:pt idx="667">
                  <c:v>30.227500000000099</c:v>
                </c:pt>
                <c:pt idx="668">
                  <c:v>30.227600000000098</c:v>
                </c:pt>
                <c:pt idx="669">
                  <c:v>30.227700000000098</c:v>
                </c:pt>
                <c:pt idx="670">
                  <c:v>30.227800000000098</c:v>
                </c:pt>
                <c:pt idx="671">
                  <c:v>30.227900000000098</c:v>
                </c:pt>
                <c:pt idx="672">
                  <c:v>30.228000000000097</c:v>
                </c:pt>
                <c:pt idx="673">
                  <c:v>30.228100000000097</c:v>
                </c:pt>
                <c:pt idx="674">
                  <c:v>30.228200000000097</c:v>
                </c:pt>
                <c:pt idx="675">
                  <c:v>30.228300000000097</c:v>
                </c:pt>
                <c:pt idx="676">
                  <c:v>30.228400000000097</c:v>
                </c:pt>
                <c:pt idx="677">
                  <c:v>30.228500000000096</c:v>
                </c:pt>
                <c:pt idx="678">
                  <c:v>30.228600000000096</c:v>
                </c:pt>
                <c:pt idx="679">
                  <c:v>30.228700000000096</c:v>
                </c:pt>
                <c:pt idx="680">
                  <c:v>30.228800000000096</c:v>
                </c:pt>
                <c:pt idx="681">
                  <c:v>30.228900000000095</c:v>
                </c:pt>
                <c:pt idx="682">
                  <c:v>30.229000000000095</c:v>
                </c:pt>
                <c:pt idx="683">
                  <c:v>30.229100000000095</c:v>
                </c:pt>
                <c:pt idx="684">
                  <c:v>30.229200000000095</c:v>
                </c:pt>
                <c:pt idx="685">
                  <c:v>30.229300000000094</c:v>
                </c:pt>
                <c:pt idx="686">
                  <c:v>30.229400000000094</c:v>
                </c:pt>
                <c:pt idx="687">
                  <c:v>30.229500000000094</c:v>
                </c:pt>
                <c:pt idx="688">
                  <c:v>30.229600000000094</c:v>
                </c:pt>
                <c:pt idx="689">
                  <c:v>30.229700000000093</c:v>
                </c:pt>
                <c:pt idx="690">
                  <c:v>30.229800000000093</c:v>
                </c:pt>
                <c:pt idx="691">
                  <c:v>30.229900000000093</c:v>
                </c:pt>
                <c:pt idx="692">
                  <c:v>30.230000000000093</c:v>
                </c:pt>
                <c:pt idx="693">
                  <c:v>30.230100000000093</c:v>
                </c:pt>
                <c:pt idx="694">
                  <c:v>30.230200000000092</c:v>
                </c:pt>
                <c:pt idx="695">
                  <c:v>30.230300000000092</c:v>
                </c:pt>
                <c:pt idx="696">
                  <c:v>30.230400000000092</c:v>
                </c:pt>
                <c:pt idx="697">
                  <c:v>30.230500000000092</c:v>
                </c:pt>
                <c:pt idx="698">
                  <c:v>30.230600000000091</c:v>
                </c:pt>
                <c:pt idx="699">
                  <c:v>30.230700000000091</c:v>
                </c:pt>
                <c:pt idx="700">
                  <c:v>30.230800000000091</c:v>
                </c:pt>
                <c:pt idx="701">
                  <c:v>30.230900000000091</c:v>
                </c:pt>
                <c:pt idx="702">
                  <c:v>30.23100000000009</c:v>
                </c:pt>
                <c:pt idx="703">
                  <c:v>30.23110000000009</c:v>
                </c:pt>
                <c:pt idx="704">
                  <c:v>30.23120000000009</c:v>
                </c:pt>
                <c:pt idx="705">
                  <c:v>30.23130000000009</c:v>
                </c:pt>
                <c:pt idx="706">
                  <c:v>30.23140000000009</c:v>
                </c:pt>
                <c:pt idx="707">
                  <c:v>30.231500000000089</c:v>
                </c:pt>
                <c:pt idx="708">
                  <c:v>30.231600000000089</c:v>
                </c:pt>
                <c:pt idx="709">
                  <c:v>30.231700000000089</c:v>
                </c:pt>
                <c:pt idx="710">
                  <c:v>30.231800000000089</c:v>
                </c:pt>
                <c:pt idx="711">
                  <c:v>30.231900000000088</c:v>
                </c:pt>
                <c:pt idx="712">
                  <c:v>30.232000000000088</c:v>
                </c:pt>
                <c:pt idx="713">
                  <c:v>30.232100000000088</c:v>
                </c:pt>
                <c:pt idx="714">
                  <c:v>30.232200000000088</c:v>
                </c:pt>
                <c:pt idx="715">
                  <c:v>30.232300000000087</c:v>
                </c:pt>
                <c:pt idx="716">
                  <c:v>30.232400000000087</c:v>
                </c:pt>
                <c:pt idx="717">
                  <c:v>30.232500000000087</c:v>
                </c:pt>
                <c:pt idx="718">
                  <c:v>30.232600000000087</c:v>
                </c:pt>
                <c:pt idx="719">
                  <c:v>30.232700000000087</c:v>
                </c:pt>
                <c:pt idx="720">
                  <c:v>30.232800000000086</c:v>
                </c:pt>
                <c:pt idx="721">
                  <c:v>30.232900000000086</c:v>
                </c:pt>
                <c:pt idx="722">
                  <c:v>30.233000000000086</c:v>
                </c:pt>
                <c:pt idx="723">
                  <c:v>30.233100000000086</c:v>
                </c:pt>
                <c:pt idx="724">
                  <c:v>30.233200000000085</c:v>
                </c:pt>
                <c:pt idx="725">
                  <c:v>30.233300000000085</c:v>
                </c:pt>
                <c:pt idx="726">
                  <c:v>30.233400000000085</c:v>
                </c:pt>
                <c:pt idx="727">
                  <c:v>30.233500000000085</c:v>
                </c:pt>
                <c:pt idx="728">
                  <c:v>30.233600000000084</c:v>
                </c:pt>
                <c:pt idx="729">
                  <c:v>30.233700000000084</c:v>
                </c:pt>
                <c:pt idx="730">
                  <c:v>30.233800000000084</c:v>
                </c:pt>
                <c:pt idx="731">
                  <c:v>30.233900000000084</c:v>
                </c:pt>
                <c:pt idx="732">
                  <c:v>30.234000000000083</c:v>
                </c:pt>
                <c:pt idx="733">
                  <c:v>30.234100000000083</c:v>
                </c:pt>
                <c:pt idx="734">
                  <c:v>30.234200000000083</c:v>
                </c:pt>
                <c:pt idx="735">
                  <c:v>30.234300000000083</c:v>
                </c:pt>
                <c:pt idx="736">
                  <c:v>30.234400000000083</c:v>
                </c:pt>
                <c:pt idx="737">
                  <c:v>30.234500000000082</c:v>
                </c:pt>
                <c:pt idx="738">
                  <c:v>30.234600000000082</c:v>
                </c:pt>
                <c:pt idx="739">
                  <c:v>30.234700000000082</c:v>
                </c:pt>
                <c:pt idx="740">
                  <c:v>30.234800000000082</c:v>
                </c:pt>
                <c:pt idx="741">
                  <c:v>30.234900000000081</c:v>
                </c:pt>
                <c:pt idx="742">
                  <c:v>30.235000000000081</c:v>
                </c:pt>
                <c:pt idx="743">
                  <c:v>30.235100000000081</c:v>
                </c:pt>
                <c:pt idx="744">
                  <c:v>30.235200000000081</c:v>
                </c:pt>
                <c:pt idx="745">
                  <c:v>30.23530000000008</c:v>
                </c:pt>
                <c:pt idx="746">
                  <c:v>30.23540000000008</c:v>
                </c:pt>
                <c:pt idx="747">
                  <c:v>30.23550000000008</c:v>
                </c:pt>
                <c:pt idx="748">
                  <c:v>30.23560000000008</c:v>
                </c:pt>
                <c:pt idx="749">
                  <c:v>30.23570000000008</c:v>
                </c:pt>
                <c:pt idx="750">
                  <c:v>30.235800000000079</c:v>
                </c:pt>
                <c:pt idx="751">
                  <c:v>30.235900000000079</c:v>
                </c:pt>
                <c:pt idx="752">
                  <c:v>30.236000000000079</c:v>
                </c:pt>
                <c:pt idx="753">
                  <c:v>30.236100000000079</c:v>
                </c:pt>
                <c:pt idx="754">
                  <c:v>30.236200000000078</c:v>
                </c:pt>
                <c:pt idx="755">
                  <c:v>30.236300000000078</c:v>
                </c:pt>
                <c:pt idx="756">
                  <c:v>30.236400000000078</c:v>
                </c:pt>
                <c:pt idx="757">
                  <c:v>30.236500000000078</c:v>
                </c:pt>
                <c:pt idx="758">
                  <c:v>30.236600000000077</c:v>
                </c:pt>
                <c:pt idx="759">
                  <c:v>30.236700000000077</c:v>
                </c:pt>
                <c:pt idx="760">
                  <c:v>30.236800000000077</c:v>
                </c:pt>
                <c:pt idx="761">
                  <c:v>30.236900000000077</c:v>
                </c:pt>
                <c:pt idx="762">
                  <c:v>30.237000000000076</c:v>
                </c:pt>
                <c:pt idx="763">
                  <c:v>30.237100000000076</c:v>
                </c:pt>
                <c:pt idx="764">
                  <c:v>30.237200000000076</c:v>
                </c:pt>
                <c:pt idx="765">
                  <c:v>30.237300000000076</c:v>
                </c:pt>
                <c:pt idx="766">
                  <c:v>30.237400000000076</c:v>
                </c:pt>
                <c:pt idx="767">
                  <c:v>30.237500000000075</c:v>
                </c:pt>
                <c:pt idx="768">
                  <c:v>30.237600000000075</c:v>
                </c:pt>
                <c:pt idx="769">
                  <c:v>30.237700000000075</c:v>
                </c:pt>
                <c:pt idx="770">
                  <c:v>30.237800000000075</c:v>
                </c:pt>
                <c:pt idx="771">
                  <c:v>30.237900000000074</c:v>
                </c:pt>
                <c:pt idx="772">
                  <c:v>30.238000000000074</c:v>
                </c:pt>
                <c:pt idx="773">
                  <c:v>30.238100000000074</c:v>
                </c:pt>
                <c:pt idx="774">
                  <c:v>30.238200000000074</c:v>
                </c:pt>
                <c:pt idx="775">
                  <c:v>30.238300000000073</c:v>
                </c:pt>
                <c:pt idx="776">
                  <c:v>30.238400000000073</c:v>
                </c:pt>
                <c:pt idx="777">
                  <c:v>30.238500000000073</c:v>
                </c:pt>
                <c:pt idx="778">
                  <c:v>30.238600000000073</c:v>
                </c:pt>
                <c:pt idx="779">
                  <c:v>30.238700000000073</c:v>
                </c:pt>
                <c:pt idx="780">
                  <c:v>30.238800000000072</c:v>
                </c:pt>
                <c:pt idx="781">
                  <c:v>30.238900000000072</c:v>
                </c:pt>
                <c:pt idx="782">
                  <c:v>30.239000000000072</c:v>
                </c:pt>
                <c:pt idx="783">
                  <c:v>30.239100000000072</c:v>
                </c:pt>
                <c:pt idx="784">
                  <c:v>30.239200000000071</c:v>
                </c:pt>
                <c:pt idx="785">
                  <c:v>30.239300000000071</c:v>
                </c:pt>
                <c:pt idx="786">
                  <c:v>30.239400000000071</c:v>
                </c:pt>
                <c:pt idx="787">
                  <c:v>30.239500000000071</c:v>
                </c:pt>
                <c:pt idx="788">
                  <c:v>30.23960000000007</c:v>
                </c:pt>
                <c:pt idx="789">
                  <c:v>30.23970000000007</c:v>
                </c:pt>
                <c:pt idx="790">
                  <c:v>30.23980000000007</c:v>
                </c:pt>
                <c:pt idx="791">
                  <c:v>30.23990000000007</c:v>
                </c:pt>
                <c:pt idx="792">
                  <c:v>30.240000000000069</c:v>
                </c:pt>
                <c:pt idx="793">
                  <c:v>30.240100000000069</c:v>
                </c:pt>
                <c:pt idx="794">
                  <c:v>30.240200000000069</c:v>
                </c:pt>
                <c:pt idx="795">
                  <c:v>30.240300000000069</c:v>
                </c:pt>
                <c:pt idx="796">
                  <c:v>30.240400000000069</c:v>
                </c:pt>
                <c:pt idx="797">
                  <c:v>30.240500000000068</c:v>
                </c:pt>
                <c:pt idx="798">
                  <c:v>30.240600000000068</c:v>
                </c:pt>
                <c:pt idx="799">
                  <c:v>30.240700000000068</c:v>
                </c:pt>
                <c:pt idx="800">
                  <c:v>30.240800000000068</c:v>
                </c:pt>
                <c:pt idx="801">
                  <c:v>30.240900000000067</c:v>
                </c:pt>
                <c:pt idx="802">
                  <c:v>30.241000000000067</c:v>
                </c:pt>
                <c:pt idx="803">
                  <c:v>30.241100000000067</c:v>
                </c:pt>
                <c:pt idx="804">
                  <c:v>30.241200000000067</c:v>
                </c:pt>
                <c:pt idx="805">
                  <c:v>30.241300000000066</c:v>
                </c:pt>
                <c:pt idx="806">
                  <c:v>30.241400000000066</c:v>
                </c:pt>
                <c:pt idx="807">
                  <c:v>30.241500000000066</c:v>
                </c:pt>
                <c:pt idx="808">
                  <c:v>30.241600000000066</c:v>
                </c:pt>
                <c:pt idx="809">
                  <c:v>30.241700000000066</c:v>
                </c:pt>
                <c:pt idx="810">
                  <c:v>30.241800000000065</c:v>
                </c:pt>
                <c:pt idx="811">
                  <c:v>30.241900000000065</c:v>
                </c:pt>
                <c:pt idx="812">
                  <c:v>30.242000000000065</c:v>
                </c:pt>
                <c:pt idx="813">
                  <c:v>30.242100000000065</c:v>
                </c:pt>
                <c:pt idx="814">
                  <c:v>30.242200000000064</c:v>
                </c:pt>
                <c:pt idx="815">
                  <c:v>30.242300000000064</c:v>
                </c:pt>
                <c:pt idx="816">
                  <c:v>30.242400000000064</c:v>
                </c:pt>
                <c:pt idx="817">
                  <c:v>30.242500000000064</c:v>
                </c:pt>
                <c:pt idx="818">
                  <c:v>30.242600000000063</c:v>
                </c:pt>
                <c:pt idx="819">
                  <c:v>30.242700000000063</c:v>
                </c:pt>
                <c:pt idx="820">
                  <c:v>30.242800000000063</c:v>
                </c:pt>
                <c:pt idx="821">
                  <c:v>30.242900000000063</c:v>
                </c:pt>
                <c:pt idx="822">
                  <c:v>30.243000000000062</c:v>
                </c:pt>
                <c:pt idx="823">
                  <c:v>30.243100000000062</c:v>
                </c:pt>
                <c:pt idx="824">
                  <c:v>30.243200000000062</c:v>
                </c:pt>
                <c:pt idx="825">
                  <c:v>30.243300000000062</c:v>
                </c:pt>
                <c:pt idx="826">
                  <c:v>30.243400000000062</c:v>
                </c:pt>
                <c:pt idx="827">
                  <c:v>30.243500000000061</c:v>
                </c:pt>
                <c:pt idx="828">
                  <c:v>30.243600000000061</c:v>
                </c:pt>
                <c:pt idx="829">
                  <c:v>30.243700000000061</c:v>
                </c:pt>
                <c:pt idx="830">
                  <c:v>30.243800000000061</c:v>
                </c:pt>
                <c:pt idx="831">
                  <c:v>30.24390000000006</c:v>
                </c:pt>
                <c:pt idx="832">
                  <c:v>30.24400000000006</c:v>
                </c:pt>
                <c:pt idx="833">
                  <c:v>30.24410000000006</c:v>
                </c:pt>
                <c:pt idx="834">
                  <c:v>30.24420000000006</c:v>
                </c:pt>
                <c:pt idx="835">
                  <c:v>30.244300000000059</c:v>
                </c:pt>
                <c:pt idx="836">
                  <c:v>30.244400000000059</c:v>
                </c:pt>
                <c:pt idx="837">
                  <c:v>30.244500000000059</c:v>
                </c:pt>
                <c:pt idx="838">
                  <c:v>30.244600000000059</c:v>
                </c:pt>
                <c:pt idx="839">
                  <c:v>30.244700000000059</c:v>
                </c:pt>
                <c:pt idx="840">
                  <c:v>30.244800000000058</c:v>
                </c:pt>
                <c:pt idx="841">
                  <c:v>30.244900000000058</c:v>
                </c:pt>
                <c:pt idx="842">
                  <c:v>30.245000000000058</c:v>
                </c:pt>
                <c:pt idx="843">
                  <c:v>30.245100000000058</c:v>
                </c:pt>
                <c:pt idx="844">
                  <c:v>30.245200000000057</c:v>
                </c:pt>
                <c:pt idx="845">
                  <c:v>30.245300000000057</c:v>
                </c:pt>
                <c:pt idx="846">
                  <c:v>30.245400000000057</c:v>
                </c:pt>
                <c:pt idx="847">
                  <c:v>30.245500000000057</c:v>
                </c:pt>
                <c:pt idx="848">
                  <c:v>30.245600000000056</c:v>
                </c:pt>
                <c:pt idx="849">
                  <c:v>30.245700000000056</c:v>
                </c:pt>
                <c:pt idx="850">
                  <c:v>30.245800000000056</c:v>
                </c:pt>
                <c:pt idx="851">
                  <c:v>30.245900000000056</c:v>
                </c:pt>
                <c:pt idx="852">
                  <c:v>30.246000000000056</c:v>
                </c:pt>
                <c:pt idx="853">
                  <c:v>30.246100000000055</c:v>
                </c:pt>
                <c:pt idx="854">
                  <c:v>30.246200000000055</c:v>
                </c:pt>
                <c:pt idx="855">
                  <c:v>30.246300000000055</c:v>
                </c:pt>
                <c:pt idx="856">
                  <c:v>30.246400000000055</c:v>
                </c:pt>
                <c:pt idx="857">
                  <c:v>30.246500000000054</c:v>
                </c:pt>
                <c:pt idx="858">
                  <c:v>30.246600000000054</c:v>
                </c:pt>
                <c:pt idx="859">
                  <c:v>30.246700000000054</c:v>
                </c:pt>
                <c:pt idx="860">
                  <c:v>30.246800000000054</c:v>
                </c:pt>
                <c:pt idx="861">
                  <c:v>30.246900000000053</c:v>
                </c:pt>
                <c:pt idx="862">
                  <c:v>30.247000000000053</c:v>
                </c:pt>
                <c:pt idx="863">
                  <c:v>30.247100000000053</c:v>
                </c:pt>
                <c:pt idx="864">
                  <c:v>30.247200000000053</c:v>
                </c:pt>
                <c:pt idx="865">
                  <c:v>30.247300000000052</c:v>
                </c:pt>
                <c:pt idx="866">
                  <c:v>30.247400000000052</c:v>
                </c:pt>
                <c:pt idx="867">
                  <c:v>30.247500000000052</c:v>
                </c:pt>
                <c:pt idx="868">
                  <c:v>30.247600000000052</c:v>
                </c:pt>
                <c:pt idx="869">
                  <c:v>30.247700000000052</c:v>
                </c:pt>
                <c:pt idx="870">
                  <c:v>30.247800000000051</c:v>
                </c:pt>
                <c:pt idx="871">
                  <c:v>30.247900000000051</c:v>
                </c:pt>
                <c:pt idx="872">
                  <c:v>30.248000000000051</c:v>
                </c:pt>
                <c:pt idx="873">
                  <c:v>30.248100000000051</c:v>
                </c:pt>
                <c:pt idx="874">
                  <c:v>30.24820000000005</c:v>
                </c:pt>
                <c:pt idx="875">
                  <c:v>30.24830000000005</c:v>
                </c:pt>
                <c:pt idx="876">
                  <c:v>30.24840000000005</c:v>
                </c:pt>
                <c:pt idx="877">
                  <c:v>30.24850000000005</c:v>
                </c:pt>
                <c:pt idx="878">
                  <c:v>30.248600000000049</c:v>
                </c:pt>
                <c:pt idx="879">
                  <c:v>30.248700000000049</c:v>
                </c:pt>
                <c:pt idx="880">
                  <c:v>30.248800000000049</c:v>
                </c:pt>
                <c:pt idx="881">
                  <c:v>30.248900000000049</c:v>
                </c:pt>
                <c:pt idx="882">
                  <c:v>30.249000000000049</c:v>
                </c:pt>
                <c:pt idx="883">
                  <c:v>30.249100000000048</c:v>
                </c:pt>
                <c:pt idx="884">
                  <c:v>30.249200000000048</c:v>
                </c:pt>
                <c:pt idx="885">
                  <c:v>30.249300000000048</c:v>
                </c:pt>
                <c:pt idx="886">
                  <c:v>30.249400000000048</c:v>
                </c:pt>
                <c:pt idx="887">
                  <c:v>30.249500000000047</c:v>
                </c:pt>
                <c:pt idx="888">
                  <c:v>30.249600000000047</c:v>
                </c:pt>
                <c:pt idx="889">
                  <c:v>30.249700000000047</c:v>
                </c:pt>
                <c:pt idx="890">
                  <c:v>30.249800000000047</c:v>
                </c:pt>
                <c:pt idx="891">
                  <c:v>30.249900000000046</c:v>
                </c:pt>
                <c:pt idx="892">
                  <c:v>30.250000000000046</c:v>
                </c:pt>
                <c:pt idx="893">
                  <c:v>30.250100000000046</c:v>
                </c:pt>
                <c:pt idx="894">
                  <c:v>30.250200000000046</c:v>
                </c:pt>
                <c:pt idx="895">
                  <c:v>30.250300000000045</c:v>
                </c:pt>
                <c:pt idx="896">
                  <c:v>30.250400000000045</c:v>
                </c:pt>
                <c:pt idx="897">
                  <c:v>30.250500000000045</c:v>
                </c:pt>
                <c:pt idx="898">
                  <c:v>30.250600000000045</c:v>
                </c:pt>
                <c:pt idx="899">
                  <c:v>30.250700000000045</c:v>
                </c:pt>
                <c:pt idx="900">
                  <c:v>30.250800000000044</c:v>
                </c:pt>
                <c:pt idx="901">
                  <c:v>30.250900000000044</c:v>
                </c:pt>
                <c:pt idx="902">
                  <c:v>30.251000000000044</c:v>
                </c:pt>
                <c:pt idx="903">
                  <c:v>30.251100000000044</c:v>
                </c:pt>
                <c:pt idx="904">
                  <c:v>30.251200000000043</c:v>
                </c:pt>
                <c:pt idx="905">
                  <c:v>30.251300000000043</c:v>
                </c:pt>
                <c:pt idx="906">
                  <c:v>30.251400000000043</c:v>
                </c:pt>
                <c:pt idx="907">
                  <c:v>30.251500000000043</c:v>
                </c:pt>
                <c:pt idx="908">
                  <c:v>30.251600000000042</c:v>
                </c:pt>
                <c:pt idx="909">
                  <c:v>30.251700000000042</c:v>
                </c:pt>
                <c:pt idx="910">
                  <c:v>30.251800000000042</c:v>
                </c:pt>
                <c:pt idx="911">
                  <c:v>30.251900000000042</c:v>
                </c:pt>
                <c:pt idx="912">
                  <c:v>30.252000000000042</c:v>
                </c:pt>
                <c:pt idx="913">
                  <c:v>30.252100000000041</c:v>
                </c:pt>
                <c:pt idx="914">
                  <c:v>30.252200000000041</c:v>
                </c:pt>
                <c:pt idx="915">
                  <c:v>30.252300000000041</c:v>
                </c:pt>
                <c:pt idx="916">
                  <c:v>30.252400000000041</c:v>
                </c:pt>
                <c:pt idx="917">
                  <c:v>30.25250000000004</c:v>
                </c:pt>
                <c:pt idx="918">
                  <c:v>30.25260000000004</c:v>
                </c:pt>
                <c:pt idx="919">
                  <c:v>30.25270000000004</c:v>
                </c:pt>
                <c:pt idx="920">
                  <c:v>30.25280000000004</c:v>
                </c:pt>
                <c:pt idx="921">
                  <c:v>30.252900000000039</c:v>
                </c:pt>
                <c:pt idx="922">
                  <c:v>30.253000000000039</c:v>
                </c:pt>
                <c:pt idx="923">
                  <c:v>30.253100000000039</c:v>
                </c:pt>
                <c:pt idx="924">
                  <c:v>30.253200000000039</c:v>
                </c:pt>
                <c:pt idx="925">
                  <c:v>30.253300000000038</c:v>
                </c:pt>
                <c:pt idx="926">
                  <c:v>30.253400000000038</c:v>
                </c:pt>
                <c:pt idx="927">
                  <c:v>30.253500000000038</c:v>
                </c:pt>
                <c:pt idx="928">
                  <c:v>30.253600000000038</c:v>
                </c:pt>
                <c:pt idx="929">
                  <c:v>30.253700000000038</c:v>
                </c:pt>
                <c:pt idx="930">
                  <c:v>30.253800000000037</c:v>
                </c:pt>
                <c:pt idx="931">
                  <c:v>30.253900000000037</c:v>
                </c:pt>
                <c:pt idx="932">
                  <c:v>30.254000000000037</c:v>
                </c:pt>
                <c:pt idx="933">
                  <c:v>30.254100000000037</c:v>
                </c:pt>
                <c:pt idx="934">
                  <c:v>30.254200000000036</c:v>
                </c:pt>
                <c:pt idx="935">
                  <c:v>30.254300000000036</c:v>
                </c:pt>
                <c:pt idx="936">
                  <c:v>30.254400000000036</c:v>
                </c:pt>
                <c:pt idx="937">
                  <c:v>30.254500000000036</c:v>
                </c:pt>
                <c:pt idx="938">
                  <c:v>30.254600000000035</c:v>
                </c:pt>
                <c:pt idx="939">
                  <c:v>30.254700000000035</c:v>
                </c:pt>
                <c:pt idx="940">
                  <c:v>30.254800000000035</c:v>
                </c:pt>
                <c:pt idx="941">
                  <c:v>30.254900000000035</c:v>
                </c:pt>
                <c:pt idx="942">
                  <c:v>30.255000000000035</c:v>
                </c:pt>
                <c:pt idx="943">
                  <c:v>30.255100000000034</c:v>
                </c:pt>
                <c:pt idx="944">
                  <c:v>30.255200000000034</c:v>
                </c:pt>
                <c:pt idx="945">
                  <c:v>30.255300000000034</c:v>
                </c:pt>
                <c:pt idx="946">
                  <c:v>30.255400000000034</c:v>
                </c:pt>
                <c:pt idx="947">
                  <c:v>30.255500000000033</c:v>
                </c:pt>
                <c:pt idx="948">
                  <c:v>30.255600000000033</c:v>
                </c:pt>
                <c:pt idx="949">
                  <c:v>30.255700000000033</c:v>
                </c:pt>
                <c:pt idx="950">
                  <c:v>30.255800000000033</c:v>
                </c:pt>
                <c:pt idx="951">
                  <c:v>30.255900000000032</c:v>
                </c:pt>
                <c:pt idx="952">
                  <c:v>30.256000000000032</c:v>
                </c:pt>
                <c:pt idx="953">
                  <c:v>30.256100000000032</c:v>
                </c:pt>
                <c:pt idx="954">
                  <c:v>30.256200000000032</c:v>
                </c:pt>
                <c:pt idx="955">
                  <c:v>30.256300000000032</c:v>
                </c:pt>
                <c:pt idx="956">
                  <c:v>30.256400000000031</c:v>
                </c:pt>
                <c:pt idx="957">
                  <c:v>30.256500000000031</c:v>
                </c:pt>
                <c:pt idx="958">
                  <c:v>30.256600000000031</c:v>
                </c:pt>
                <c:pt idx="959">
                  <c:v>30.256700000000031</c:v>
                </c:pt>
                <c:pt idx="960">
                  <c:v>30.25680000000003</c:v>
                </c:pt>
                <c:pt idx="961">
                  <c:v>30.25690000000003</c:v>
                </c:pt>
                <c:pt idx="962">
                  <c:v>30.25700000000003</c:v>
                </c:pt>
                <c:pt idx="963">
                  <c:v>30.25710000000003</c:v>
                </c:pt>
                <c:pt idx="964">
                  <c:v>30.257200000000029</c:v>
                </c:pt>
                <c:pt idx="965">
                  <c:v>30.257300000000029</c:v>
                </c:pt>
                <c:pt idx="966">
                  <c:v>30.257400000000029</c:v>
                </c:pt>
                <c:pt idx="967">
                  <c:v>30.257500000000029</c:v>
                </c:pt>
                <c:pt idx="968">
                  <c:v>30.257600000000028</c:v>
                </c:pt>
                <c:pt idx="969">
                  <c:v>30.257700000000028</c:v>
                </c:pt>
                <c:pt idx="970">
                  <c:v>30.257800000000028</c:v>
                </c:pt>
                <c:pt idx="971">
                  <c:v>30.257900000000028</c:v>
                </c:pt>
                <c:pt idx="972">
                  <c:v>30.258000000000028</c:v>
                </c:pt>
                <c:pt idx="973">
                  <c:v>30.258100000000027</c:v>
                </c:pt>
                <c:pt idx="974">
                  <c:v>30.258200000000027</c:v>
                </c:pt>
                <c:pt idx="975">
                  <c:v>30.258300000000027</c:v>
                </c:pt>
                <c:pt idx="976">
                  <c:v>30.258400000000027</c:v>
                </c:pt>
                <c:pt idx="977">
                  <c:v>30.258500000000026</c:v>
                </c:pt>
                <c:pt idx="978">
                  <c:v>30.258600000000026</c:v>
                </c:pt>
                <c:pt idx="979">
                  <c:v>30.258700000000026</c:v>
                </c:pt>
                <c:pt idx="980">
                  <c:v>30.258800000000026</c:v>
                </c:pt>
                <c:pt idx="981">
                  <c:v>30.258900000000025</c:v>
                </c:pt>
                <c:pt idx="982">
                  <c:v>30.259000000000025</c:v>
                </c:pt>
                <c:pt idx="983">
                  <c:v>30.259100000000025</c:v>
                </c:pt>
                <c:pt idx="984">
                  <c:v>30.259200000000025</c:v>
                </c:pt>
                <c:pt idx="985">
                  <c:v>30.259300000000025</c:v>
                </c:pt>
                <c:pt idx="986">
                  <c:v>30.259400000000024</c:v>
                </c:pt>
                <c:pt idx="987">
                  <c:v>30.259500000000024</c:v>
                </c:pt>
                <c:pt idx="988">
                  <c:v>30.259600000000024</c:v>
                </c:pt>
                <c:pt idx="989">
                  <c:v>30.259700000000024</c:v>
                </c:pt>
                <c:pt idx="990">
                  <c:v>30.259800000000023</c:v>
                </c:pt>
                <c:pt idx="991">
                  <c:v>30.259900000000023</c:v>
                </c:pt>
                <c:pt idx="992">
                  <c:v>30.260000000000023</c:v>
                </c:pt>
                <c:pt idx="993">
                  <c:v>30.260100000000023</c:v>
                </c:pt>
                <c:pt idx="994">
                  <c:v>30.260200000000022</c:v>
                </c:pt>
                <c:pt idx="995">
                  <c:v>30.260300000000022</c:v>
                </c:pt>
                <c:pt idx="996">
                  <c:v>30.260400000000022</c:v>
                </c:pt>
                <c:pt idx="997">
                  <c:v>30.260500000000022</c:v>
                </c:pt>
                <c:pt idx="998">
                  <c:v>30.260600000000021</c:v>
                </c:pt>
                <c:pt idx="999">
                  <c:v>30.260700000000021</c:v>
                </c:pt>
                <c:pt idx="1000">
                  <c:v>30.260800000000021</c:v>
                </c:pt>
              </c:numCache>
            </c:numRef>
          </c:xVal>
          <c:yVal>
            <c:numRef>
              <c:f>Calculs!$AG$4:$AG$1004</c:f>
              <c:numCache>
                <c:formatCode>0.00</c:formatCode>
                <c:ptCount val="1001"/>
                <c:pt idx="0">
                  <c:v>0</c:v>
                </c:pt>
                <c:pt idx="1">
                  <c:v>-30.957621260205912</c:v>
                </c:pt>
                <c:pt idx="2">
                  <c:v>-30.877626362223033</c:v>
                </c:pt>
                <c:pt idx="3">
                  <c:v>-30.797998508442532</c:v>
                </c:pt>
                <c:pt idx="4">
                  <c:v>-30.718735445874465</c:v>
                </c:pt>
                <c:pt idx="5">
                  <c:v>-30.639834938847777</c:v>
                </c:pt>
                <c:pt idx="6">
                  <c:v>-30.561294768849873</c:v>
                </c:pt>
                <c:pt idx="7">
                  <c:v>-30.483112734368191</c:v>
                </c:pt>
                <c:pt idx="8">
                  <c:v>-30.405286650733224</c:v>
                </c:pt>
                <c:pt idx="9">
                  <c:v>-30.327814349963475</c:v>
                </c:pt>
                <c:pt idx="10">
                  <c:v>-30.2506936806118</c:v>
                </c:pt>
                <c:pt idx="11">
                  <c:v>-30.174115265241753</c:v>
                </c:pt>
                <c:pt idx="12">
                  <c:v>-30.098072530280341</c:v>
                </c:pt>
                <c:pt idx="13">
                  <c:v>-30.022366203411188</c:v>
                </c:pt>
                <c:pt idx="14">
                  <c:v>-29.946994312653899</c:v>
                </c:pt>
                <c:pt idx="15">
                  <c:v>-29.871954900557903</c:v>
                </c:pt>
                <c:pt idx="16">
                  <c:v>-29.797246024073264</c:v>
                </c:pt>
                <c:pt idx="17">
                  <c:v>-29.722865754423133</c:v>
                </c:pt>
                <c:pt idx="18">
                  <c:v>-29.648812176977223</c:v>
                </c:pt>
                <c:pt idx="19">
                  <c:v>-29.575083391126846</c:v>
                </c:pt>
                <c:pt idx="20">
                  <c:v>-29.501677510161013</c:v>
                </c:pt>
                <c:pt idx="21">
                  <c:v>-29.428496208473803</c:v>
                </c:pt>
                <c:pt idx="22">
                  <c:v>-29.35553977876792</c:v>
                </c:pt>
                <c:pt idx="23">
                  <c:v>-29.28290495914289</c:v>
                </c:pt>
                <c:pt idx="24">
                  <c:v>-29.210589862452146</c:v>
                </c:pt>
                <c:pt idx="25">
                  <c:v>-29.138592615436487</c:v>
                </c:pt>
                <c:pt idx="26">
                  <c:v>-29.066911358601011</c:v>
                </c:pt>
                <c:pt idx="27">
                  <c:v>-28.995544246093132</c:v>
                </c:pt>
                <c:pt idx="28">
                  <c:v>-28.924489445582019</c:v>
                </c:pt>
                <c:pt idx="29">
                  <c:v>-28.853745138139182</c:v>
                </c:pt>
                <c:pt idx="30">
                  <c:v>-28.783309518120312</c:v>
                </c:pt>
                <c:pt idx="31">
                  <c:v>-28.713180793048384</c:v>
                </c:pt>
                <c:pt idx="32">
                  <c:v>-28.643357183497827</c:v>
                </c:pt>
                <c:pt idx="33">
                  <c:v>-28.573836922980071</c:v>
                </c:pt>
                <c:pt idx="34">
                  <c:v>-28.504618257830099</c:v>
                </c:pt>
                <c:pt idx="35">
                  <c:v>-28.435699447094233</c:v>
                </c:pt>
                <c:pt idx="36">
                  <c:v>-28.367078762419077</c:v>
                </c:pt>
                <c:pt idx="37">
                  <c:v>-28.298754487941544</c:v>
                </c:pt>
                <c:pt idx="38">
                  <c:v>-28.230724920180059</c:v>
                </c:pt>
                <c:pt idx="39">
                  <c:v>-28.162988367926772</c:v>
                </c:pt>
                <c:pt idx="40">
                  <c:v>-28.095543152140991</c:v>
                </c:pt>
                <c:pt idx="41">
                  <c:v>-28.028387605843637</c:v>
                </c:pt>
                <c:pt idx="42">
                  <c:v>-27.961520074012675</c:v>
                </c:pt>
                <c:pt idx="43">
                  <c:v>-27.894938913479763</c:v>
                </c:pt>
                <c:pt idx="44">
                  <c:v>-27.828642492827839</c:v>
                </c:pt>
                <c:pt idx="45">
                  <c:v>-27.762629192289779</c:v>
                </c:pt>
                <c:pt idx="46">
                  <c:v>-27.696897403648027</c:v>
                </c:pt>
                <c:pt idx="47">
                  <c:v>-27.631445530135288</c:v>
                </c:pt>
                <c:pt idx="48">
                  <c:v>-27.566271986336211</c:v>
                </c:pt>
                <c:pt idx="49">
                  <c:v>-27.501375198089988</c:v>
                </c:pt>
                <c:pt idx="50">
                  <c:v>-27.436753602394027</c:v>
                </c:pt>
                <c:pt idx="51">
                  <c:v>-27.372405647308504</c:v>
                </c:pt>
                <c:pt idx="52">
                  <c:v>-27.308329791861915</c:v>
                </c:pt>
                <c:pt idx="53">
                  <c:v>-27.244524505957532</c:v>
                </c:pt>
                <c:pt idx="54">
                  <c:v>-27.180988270280842</c:v>
                </c:pt>
                <c:pt idx="55">
                  <c:v>-27.117719576207815</c:v>
                </c:pt>
                <c:pt idx="56">
                  <c:v>-27.0547169257142</c:v>
                </c:pt>
                <c:pt idx="57">
                  <c:v>-26.991978831285582</c:v>
                </c:pt>
                <c:pt idx="58">
                  <c:v>-26.929503815828468</c:v>
                </c:pt>
                <c:pt idx="59">
                  <c:v>-26.867290412582108</c:v>
                </c:pt>
                <c:pt idx="60">
                  <c:v>-26.805337165031332</c:v>
                </c:pt>
                <c:pt idx="61">
                  <c:v>-26.743642626820119</c:v>
                </c:pt>
                <c:pt idx="62">
                  <c:v>-26.682205361666067</c:v>
                </c:pt>
                <c:pt idx="63">
                  <c:v>-26.621023943275716</c:v>
                </c:pt>
                <c:pt idx="64">
                  <c:v>-26.560096955260704</c:v>
                </c:pt>
                <c:pt idx="65">
                  <c:v>-26.49942299105463</c:v>
                </c:pt>
                <c:pt idx="66">
                  <c:v>-26.439000653830952</c:v>
                </c:pt>
                <c:pt idx="67">
                  <c:v>-26.37882855642146</c:v>
                </c:pt>
                <c:pt idx="68">
                  <c:v>-26.318905321235675</c:v>
                </c:pt>
                <c:pt idx="69">
                  <c:v>-26.259229580180953</c:v>
                </c:pt>
                <c:pt idx="70">
                  <c:v>-26.199799974583495</c:v>
                </c:pt>
                <c:pt idx="71">
                  <c:v>-26.14061515510992</c:v>
                </c:pt>
                <c:pt idx="72">
                  <c:v>-26.081673781689794</c:v>
                </c:pt>
                <c:pt idx="73">
                  <c:v>-26.022974523438783</c:v>
                </c:pt>
                <c:pt idx="74">
                  <c:v>-25.964516058582603</c:v>
                </c:pt>
                <c:pt idx="75">
                  <c:v>-25.906297074381701</c:v>
                </c:pt>
                <c:pt idx="76">
                  <c:v>-25.848316267056603</c:v>
                </c:pt>
                <c:pt idx="77">
                  <c:v>-25.790572341714089</c:v>
                </c:pt>
                <c:pt idx="78">
                  <c:v>-25.73306401227395</c:v>
                </c:pt>
                <c:pt idx="79">
                  <c:v>-25.675790001396578</c:v>
                </c:pt>
                <c:pt idx="80">
                  <c:v>-25.618749040411114</c:v>
                </c:pt>
                <c:pt idx="81">
                  <c:v>-25.561939869244391</c:v>
                </c:pt>
                <c:pt idx="82">
                  <c:v>-25.505361236350474</c:v>
                </c:pt>
                <c:pt idx="83">
                  <c:v>-25.449011898640997</c:v>
                </c:pt>
                <c:pt idx="84">
                  <c:v>-25.392890621415948</c:v>
                </c:pt>
                <c:pt idx="85">
                  <c:v>-25.336996178295376</c:v>
                </c:pt>
                <c:pt idx="86">
                  <c:v>-25.281327351151507</c:v>
                </c:pt>
                <c:pt idx="87">
                  <c:v>-25.225882930041656</c:v>
                </c:pt>
                <c:pt idx="88">
                  <c:v>-25.170661713141744</c:v>
                </c:pt>
                <c:pt idx="89">
                  <c:v>-25.115662506680323</c:v>
                </c:pt>
                <c:pt idx="90">
                  <c:v>-25.060884124873489</c:v>
                </c:pt>
                <c:pt idx="91">
                  <c:v>-25.006325389860095</c:v>
                </c:pt>
                <c:pt idx="92">
                  <c:v>-24.951985131637816</c:v>
                </c:pt>
                <c:pt idx="93">
                  <c:v>-24.89786218799965</c:v>
                </c:pt>
                <c:pt idx="94">
                  <c:v>-24.84395540447116</c:v>
                </c:pt>
                <c:pt idx="95">
                  <c:v>-24.790263634248198</c:v>
                </c:pt>
                <c:pt idx="96">
                  <c:v>-24.736785738135218</c:v>
                </c:pt>
                <c:pt idx="97">
                  <c:v>-24.683520584484235</c:v>
                </c:pt>
                <c:pt idx="98">
                  <c:v>-24.630467049134282</c:v>
                </c:pt>
                <c:pt idx="99">
                  <c:v>-24.577624015351489</c:v>
                </c:pt>
                <c:pt idx="100">
                  <c:v>-24.524990373769654</c:v>
                </c:pt>
                <c:pt idx="101">
                  <c:v>-24.472565022331441</c:v>
                </c:pt>
                <c:pt idx="102">
                  <c:v>-23.95489897119171</c:v>
                </c:pt>
                <c:pt idx="103">
                  <c:v>-23.457336336511407</c:v>
                </c:pt>
                <c:pt idx="104">
                  <c:v>-22.978849476371334</c:v>
                </c:pt>
                <c:pt idx="105">
                  <c:v>-22.518475695878401</c:v>
                </c:pt>
                <c:pt idx="106">
                  <c:v>-22.075312316926475</c:v>
                </c:pt>
                <c:pt idx="107">
                  <c:v>-21.648512177565749</c:v>
                </c:pt>
                <c:pt idx="108">
                  <c:v>-21.23727951835739</c:v>
                </c:pt>
                <c:pt idx="109">
                  <c:v>-20.840866217781063</c:v>
                </c:pt>
                <c:pt idx="110">
                  <c:v>-20.458568342881811</c:v>
                </c:pt>
                <c:pt idx="111">
                  <c:v>-20.089722984969718</c:v>
                </c:pt>
                <c:pt idx="112">
                  <c:v>-19.733705353381168</c:v>
                </c:pt>
                <c:pt idx="113">
                  <c:v>-19.389926103132129</c:v>
                </c:pt>
                <c:pt idx="114">
                  <c:v>-19.057828874788328</c:v>
                </c:pt>
                <c:pt idx="115">
                  <c:v>-18.736888027085321</c:v>
                </c:pt>
                <c:pt idx="116">
                  <c:v>-18.42660654478944</c:v>
                </c:pt>
                <c:pt idx="117">
                  <c:v>-18.126514106028381</c:v>
                </c:pt>
                <c:pt idx="118">
                  <c:v>-17.836165294864848</c:v>
                </c:pt>
                <c:pt idx="119">
                  <c:v>-17.555137946260992</c:v>
                </c:pt>
                <c:pt idx="120">
                  <c:v>-17.283031611805519</c:v>
                </c:pt>
                <c:pt idx="121">
                  <c:v>-17.019466135666818</c:v>
                </c:pt>
                <c:pt idx="122">
                  <c:v>-16.764080331209446</c:v>
                </c:pt>
                <c:pt idx="123">
                  <c:v>-16.516530749580802</c:v>
                </c:pt>
                <c:pt idx="124">
                  <c:v>-16.27649053235217</c:v>
                </c:pt>
                <c:pt idx="125">
                  <c:v>-16.043648340992718</c:v>
                </c:pt>
                <c:pt idx="126">
                  <c:v>-15.817707356576001</c:v>
                </c:pt>
                <c:pt idx="127">
                  <c:v>-15.598384343673713</c:v>
                </c:pt>
                <c:pt idx="128">
                  <c:v>-15.385408772887445</c:v>
                </c:pt>
                <c:pt idx="129">
                  <c:v>-15.178521996912025</c:v>
                </c:pt>
                <c:pt idx="130">
                  <c:v>-14.977476475419259</c:v>
                </c:pt>
                <c:pt idx="131">
                  <c:v>-14.78203504440215</c:v>
                </c:pt>
                <c:pt idx="132">
                  <c:v>-14.591970225932371</c:v>
                </c:pt>
                <c:pt idx="133">
                  <c:v>-14.407063574559398</c:v>
                </c:pt>
                <c:pt idx="134">
                  <c:v>-14.227105056823403</c:v>
                </c:pt>
                <c:pt idx="135">
                  <c:v>-14.051892460566407</c:v>
                </c:pt>
                <c:pt idx="136">
                  <c:v>-13.881230830910845</c:v>
                </c:pt>
                <c:pt idx="137">
                  <c:v>-13.714931929932519</c:v>
                </c:pt>
                <c:pt idx="138">
                  <c:v>-13.552813717188165</c:v>
                </c:pt>
                <c:pt idx="139">
                  <c:v>-13.394699848367242</c:v>
                </c:pt>
                <c:pt idx="140">
                  <c:v>-13.240419189424149</c:v>
                </c:pt>
                <c:pt idx="141">
                  <c:v>-13.089805343612001</c:v>
                </c:pt>
                <c:pt idx="142">
                  <c:v>-12.942696188882225</c:v>
                </c:pt>
                <c:pt idx="143">
                  <c:v>-12.798933423136278</c:v>
                </c:pt>
                <c:pt idx="144">
                  <c:v>-12.658362114816724</c:v>
                </c:pt>
                <c:pt idx="145">
                  <c:v>-12.52083025630445</c:v>
                </c:pt>
                <c:pt idx="146">
                  <c:v>-12.386188317546814</c:v>
                </c:pt>
                <c:pt idx="147">
                  <c:v>-12.254288797277274</c:v>
                </c:pt>
                <c:pt idx="148">
                  <c:v>-12.124985769100354</c:v>
                </c:pt>
                <c:pt idx="149">
                  <c:v>-11.998134419605197</c:v>
                </c:pt>
                <c:pt idx="150">
                  <c:v>-11.873590575536278</c:v>
                </c:pt>
                <c:pt idx="151">
                  <c:v>-11.751210216889529</c:v>
                </c:pt>
                <c:pt idx="152">
                  <c:v>-11.630848972615832</c:v>
                </c:pt>
                <c:pt idx="153">
                  <c:v>-11.5123615954</c:v>
                </c:pt>
                <c:pt idx="154">
                  <c:v>-11.39560141174192</c:v>
                </c:pt>
                <c:pt idx="155">
                  <c:v>-11.280419743296612</c:v>
                </c:pt>
                <c:pt idx="156">
                  <c:v>-11.166665295131857</c:v>
                </c:pt>
                <c:pt idx="157">
                  <c:v>-11.054183506236477</c:v>
                </c:pt>
                <c:pt idx="158">
                  <c:v>-10.942815857261181</c:v>
                </c:pt>
                <c:pt idx="159">
                  <c:v>-10.832399130100406</c:v>
                </c:pt>
                <c:pt idx="160">
                  <c:v>-10.722764613533048</c:v>
                </c:pt>
                <c:pt idx="161">
                  <c:v>-10.613737248740486</c:v>
                </c:pt>
                <c:pt idx="162">
                  <c:v>-10.505134708123421</c:v>
                </c:pt>
                <c:pt idx="163">
                  <c:v>-10.396766400461322</c:v>
                </c:pt>
                <c:pt idx="164">
                  <c:v>-10.288432395122518</c:v>
                </c:pt>
                <c:pt idx="165">
                  <c:v>-10.179922257770265</c:v>
                </c:pt>
                <c:pt idx="166">
                  <c:v>-10.071013789862421</c:v>
                </c:pt>
                <c:pt idx="167">
                  <c:v>-9.9614716642653427</c:v>
                </c:pt>
                <c:pt idx="168">
                  <c:v>-9.8510459495698086</c:v>
                </c:pt>
                <c:pt idx="169">
                  <c:v>-9.7394705163042676</c:v>
                </c:pt>
                <c:pt idx="170">
                  <c:v>-9.6264613193127371</c:v>
                </c:pt>
                <c:pt idx="171">
                  <c:v>-9.5117145522616795</c:v>
                </c:pt>
                <c:pt idx="172">
                  <c:v>-9.3949046727655912</c:v>
                </c:pt>
                <c:pt idx="173">
                  <c:v>-9.2756823002332229</c:v>
                </c:pt>
                <c:pt idx="174">
                  <c:v>-9.1536719935571362</c:v>
                </c:pt>
                <c:pt idx="175">
                  <c:v>-9.0284699225983154</c:v>
                </c:pt>
                <c:pt idx="176">
                  <c:v>-8.8996414565413993</c:v>
                </c:pt>
                <c:pt idx="177">
                  <c:v>-8.7667187042005068</c:v>
                </c:pt>
                <c:pt idx="178">
                  <c:v>-8.629198056929436</c:v>
                </c:pt>
                <c:pt idx="179">
                  <c:v>-8.4865378047241435</c:v>
                </c:pt>
                <c:pt idx="180">
                  <c:v>-8.3381559212738878</c:v>
                </c:pt>
                <c:pt idx="181">
                  <c:v>-8.1834281450381976</c:v>
                </c:pt>
                <c:pt idx="182">
                  <c:v>-8.0216865217836357</c:v>
                </c:pt>
                <c:pt idx="183">
                  <c:v>-7.8522186201266697</c:v>
                </c:pt>
                <c:pt idx="184">
                  <c:v>-7.6742676858484158</c:v>
                </c:pt>
                <c:pt idx="185">
                  <c:v>-7.4870340627528353</c:v>
                </c:pt>
                <c:pt idx="186">
                  <c:v>-7.2896782762114274</c:v>
                </c:pt>
                <c:pt idx="187">
                  <c:v>-7.0813262471800646</c:v>
                </c:pt>
                <c:pt idx="188">
                  <c:v>-6.8610771738979475</c:v>
                </c:pt>
                <c:pt idx="189">
                  <c:v>-6.6280146769609098</c:v>
                </c:pt>
                <c:pt idx="190">
                  <c:v>-6.3812218381862014</c:v>
                </c:pt>
                <c:pt idx="191">
                  <c:v>-6.1198007570582282</c:v>
                </c:pt>
                <c:pt idx="192">
                  <c:v>-5.8428971780104453</c:v>
                </c:pt>
                <c:pt idx="193">
                  <c:v>-5.5497305806607322</c:v>
                </c:pt>
                <c:pt idx="194">
                  <c:v>-5.2396298449982446</c:v>
                </c:pt>
                <c:pt idx="195">
                  <c:v>-4.9120741791619915</c:v>
                </c:pt>
                <c:pt idx="196">
                  <c:v>-4.5667384143814314</c:v>
                </c:pt>
                <c:pt idx="197">
                  <c:v>-4.203541036645829</c:v>
                </c:pt>
                <c:pt idx="198">
                  <c:v>-3.8226924778538147</c:v>
                </c:pt>
                <c:pt idx="199">
                  <c:v>-3.4247403149086275</c:v>
                </c:pt>
                <c:pt idx="200">
                  <c:v>-3.0106072569628521</c:v>
                </c:pt>
                <c:pt idx="201">
                  <c:v>-2.5816173144513335</c:v>
                </c:pt>
                <c:pt idx="202">
                  <c:v>-2.1395055322711789</c:v>
                </c:pt>
                <c:pt idx="203">
                  <c:v>-1.6864073018356238</c:v>
                </c:pt>
                <c:pt idx="204">
                  <c:v>-1.2248246295196989</c:v>
                </c:pt>
                <c:pt idx="205">
                  <c:v>-0.75756878265146321</c:v>
                </c:pt>
                <c:pt idx="206">
                  <c:v>-0.28768124130862399</c:v>
                </c:pt>
                <c:pt idx="207">
                  <c:v>0.18166251742039929</c:v>
                </c:pt>
                <c:pt idx="208">
                  <c:v>0.64725964645399814</c:v>
                </c:pt>
                <c:pt idx="209">
                  <c:v>1.1059887884649602</c:v>
                </c:pt>
                <c:pt idx="210">
                  <c:v>1.5549126721203927</c:v>
                </c:pt>
                <c:pt idx="211">
                  <c:v>1.9913668044063235</c:v>
                </c:pt>
                <c:pt idx="212">
                  <c:v>2.413028467547083</c:v>
                </c:pt>
                <c:pt idx="213">
                  <c:v>2.8179626949222683</c:v>
                </c:pt>
                <c:pt idx="214">
                  <c:v>3.2046445185877985</c:v>
                </c:pt>
                <c:pt idx="215">
                  <c:v>3.5719591187079192</c:v>
                </c:pt>
                <c:pt idx="216">
                  <c:v>3.9191832548819128</c:v>
                </c:pt>
                <c:pt idx="217">
                  <c:v>4.2459523814870401</c:v>
                </c:pt>
                <c:pt idx="218">
                  <c:v>4.5522181629325047</c:v>
                </c:pt>
                <c:pt idx="219">
                  <c:v>4.8382008428121459</c:v>
                </c:pt>
                <c:pt idx="220">
                  <c:v>5.1043402712716563</c:v>
                </c:pt>
                <c:pt idx="221">
                  <c:v>5.3512485486035715</c:v>
                </c:pt>
                <c:pt idx="222">
                  <c:v>5.5796663595068887</c:v>
                </c:pt>
                <c:pt idx="223">
                  <c:v>5.7904242632056926</c:v>
                </c:pt>
                <c:pt idx="224">
                  <c:v>5.9844095328365716</c:v>
                </c:pt>
                <c:pt idx="225">
                  <c:v>6.1625386262982058</c:v>
                </c:pt>
                <c:pt idx="226">
                  <c:v>6.325735015265856</c:v>
                </c:pt>
                <c:pt idx="227">
                  <c:v>6.4749118782430228</c:v>
                </c:pt>
                <c:pt idx="228">
                  <c:v>6.6109590494121937</c:v>
                </c:pt>
                <c:pt idx="229">
                  <c:v>6.7347335792111656</c:v>
                </c:pt>
                <c:pt idx="230">
                  <c:v>6.8470532797190424</c:v>
                </c:pt>
                <c:pt idx="231">
                  <c:v>6.9486926775858882</c:v>
                </c:pt>
                <c:pt idx="232">
                  <c:v>7.0403808639335939</c:v>
                </c:pt>
                <c:pt idx="233">
                  <c:v>7.1228008035118044</c:v>
                </c:pt>
                <c:pt idx="234">
                  <c:v>7.196589737280056</c:v>
                </c:pt>
                <c:pt idx="235">
                  <c:v>7.2623403792393715</c:v>
                </c:pt>
                <c:pt idx="236">
                  <c:v>7.3206026675475613</c:v>
                </c:pt>
                <c:pt idx="237">
                  <c:v>7.3718858809126466</c:v>
                </c:pt>
                <c:pt idx="238">
                  <c:v>7.4166609740440776</c:v>
                </c:pt>
                <c:pt idx="239">
                  <c:v>7.45536302114186</c:v>
                </c:pt>
                <c:pt idx="240">
                  <c:v>7.488393684867753</c:v>
                </c:pt>
                <c:pt idx="241">
                  <c:v>7.5161236509091109</c:v>
                </c:pt>
                <c:pt idx="242">
                  <c:v>7.5388949860409395</c:v>
                </c:pt>
                <c:pt idx="243">
                  <c:v>7.5570233913708034</c:v>
                </c:pt>
                <c:pt idx="244">
                  <c:v>7.5708003329720333</c:v>
                </c:pt>
                <c:pt idx="245">
                  <c:v>7.5804950400227078</c:v>
                </c:pt>
                <c:pt idx="246">
                  <c:v>7.5863563664169646</c:v>
                </c:pt>
                <c:pt idx="247">
                  <c:v>7.5886145160505087</c:v>
                </c:pt>
                <c:pt idx="248">
                  <c:v>7.587482634968663</c:v>
                </c:pt>
                <c:pt idx="249">
                  <c:v>7.5831582755961451</c:v>
                </c:pt>
                <c:pt idx="250">
                  <c:v>7.575824739574923</c:v>
                </c:pt>
                <c:pt idx="251">
                  <c:v>7.5656523065034076</c:v>
                </c:pt>
                <c:pt idx="252">
                  <c:v>7.5527993562388911</c:v>
                </c:pt>
                <c:pt idx="253">
                  <c:v>7.537413392506231</c:v>
                </c:pt>
                <c:pt idx="254">
                  <c:v>7.5196319754332217</c:v>
                </c:pt>
                <c:pt idx="255">
                  <c:v>7.4995835703716418</c:v>
                </c:pt>
                <c:pt idx="256">
                  <c:v>7.4773883200103182</c:v>
                </c:pt>
                <c:pt idx="257">
                  <c:v>7.4531587463791471</c:v>
                </c:pt>
                <c:pt idx="258">
                  <c:v>7.4270003889068263</c:v>
                </c:pt>
                <c:pt idx="259">
                  <c:v>7.39901238424941</c:v>
                </c:pt>
                <c:pt idx="260">
                  <c:v>7.3692879931652069</c:v>
                </c:pt>
                <c:pt idx="261">
                  <c:v>7.3379150792829204</c:v>
                </c:pt>
                <c:pt idx="262">
                  <c:v>7.3049765442010397</c:v>
                </c:pt>
                <c:pt idx="263">
                  <c:v>7.2705507229703628</c:v>
                </c:pt>
                <c:pt idx="264">
                  <c:v>7.2347117436509221</c:v>
                </c:pt>
                <c:pt idx="265">
                  <c:v>7.197529854299642</c:v>
                </c:pt>
                <c:pt idx="266">
                  <c:v>7.1590717204364012</c:v>
                </c:pt>
                <c:pt idx="267">
                  <c:v>7.1194006957524216</c:v>
                </c:pt>
                <c:pt idx="268">
                  <c:v>7.0785770685656004</c:v>
                </c:pt>
                <c:pt idx="269">
                  <c:v>7.0366582862907219</c:v>
                </c:pt>
                <c:pt idx="270">
                  <c:v>6.9936991599773526</c:v>
                </c:pt>
                <c:pt idx="271">
                  <c:v>6.9497520507727373</c:v>
                </c:pt>
                <c:pt idx="272">
                  <c:v>6.9048670399899716</c:v>
                </c:pt>
                <c:pt idx="273">
                  <c:v>6.8590920843013556</c:v>
                </c:pt>
                <c:pt idx="274">
                  <c:v>6.812473157431814</c:v>
                </c:pt>
                <c:pt idx="275">
                  <c:v>6.7650543795962843</c:v>
                </c:pt>
                <c:pt idx="276">
                  <c:v>6.7168781358066347</c:v>
                </c:pt>
                <c:pt idx="277">
                  <c:v>6.6679851840667812</c:v>
                </c:pt>
                <c:pt idx="278">
                  <c:v>6.6184147543783407</c:v>
                </c:pt>
                <c:pt idx="279">
                  <c:v>6.568204639392051</c:v>
                </c:pt>
                <c:pt idx="280">
                  <c:v>6.5173912774617504</c:v>
                </c:pt>
                <c:pt idx="281">
                  <c:v>6.4660098287867562</c:v>
                </c:pt>
                <c:pt idx="282">
                  <c:v>6.4140942452645664</c:v>
                </c:pt>
                <c:pt idx="283">
                  <c:v>6.3616773346180313</c:v>
                </c:pt>
                <c:pt idx="284">
                  <c:v>6.3087908193090065</c:v>
                </c:pt>
                <c:pt idx="285">
                  <c:v>6.2554653907032662</c:v>
                </c:pt>
                <c:pt idx="286">
                  <c:v>6.2017307589090356</c:v>
                </c:pt>
                <c:pt idx="287">
                  <c:v>6.1476156986728085</c:v>
                </c:pt>
                <c:pt idx="288">
                  <c:v>6.0931480916813889</c:v>
                </c:pt>
                <c:pt idx="289">
                  <c:v>6.038354965587506</c:v>
                </c:pt>
                <c:pt idx="290">
                  <c:v>5.9832625300477922</c:v>
                </c:pt>
                <c:pt idx="291">
                  <c:v>5.9278962100360815</c:v>
                </c:pt>
                <c:pt idx="292">
                  <c:v>5.8722806766714237</c:v>
                </c:pt>
                <c:pt idx="293">
                  <c:v>5.8164398757790696</c:v>
                </c:pt>
                <c:pt idx="294">
                  <c:v>5.7603970543832208</c:v>
                </c:pt>
                <c:pt idx="295">
                  <c:v>5.7041747853128673</c:v>
                </c:pt>
                <c:pt idx="296">
                  <c:v>5.6477949900861457</c:v>
                </c:pt>
                <c:pt idx="297">
                  <c:v>5.5912789602239803</c:v>
                </c:pt>
                <c:pt idx="298">
                  <c:v>5.5346473771307814</c:v>
                </c:pt>
                <c:pt idx="299">
                  <c:v>5.4779203306678506</c:v>
                </c:pt>
                <c:pt idx="300">
                  <c:v>5.4211173365341487</c:v>
                </c:pt>
                <c:pt idx="301">
                  <c:v>5.3642573525593429</c:v>
                </c:pt>
                <c:pt idx="302">
                  <c:v>5.3073587940046414</c:v>
                </c:pt>
                <c:pt idx="303">
                  <c:v>5.2504395479588997</c:v>
                </c:pt>
                <c:pt idx="304">
                  <c:v>5.1935169869097626</c:v>
                </c:pt>
                <c:pt idx="305">
                  <c:v>5.1366079815626948</c:v>
                </c:pt>
                <c:pt idx="306">
                  <c:v>5.0797289129745122</c:v>
                </c:pt>
                <c:pt idx="307">
                  <c:v>5.0228956840621555</c:v>
                </c:pt>
                <c:pt idx="308">
                  <c:v>4.9661237305422024</c:v>
                </c:pt>
                <c:pt idx="309">
                  <c:v>4.9094280313517755</c:v>
                </c:pt>
                <c:pt idx="310">
                  <c:v>4.8528231185970458</c:v>
                </c:pt>
                <c:pt idx="311">
                  <c:v>4.7963230870715527</c:v>
                </c:pt>
                <c:pt idx="312">
                  <c:v>4.739941603382686</c:v>
                </c:pt>
                <c:pt idx="313">
                  <c:v>4.6836919147214653</c:v>
                </c:pt>
                <c:pt idx="314">
                  <c:v>4.6275868573075121</c:v>
                </c:pt>
                <c:pt idx="315">
                  <c:v>4.5716388645381922</c:v>
                </c:pt>
                <c:pt idx="316">
                  <c:v>4.5158599748684916</c:v>
                </c:pt>
                <c:pt idx="317">
                  <c:v>4.46026183944553</c:v>
                </c:pt>
                <c:pt idx="318">
                  <c:v>4.4048557295195936</c:v>
                </c:pt>
                <c:pt idx="319">
                  <c:v>4.3496525436514482</c:v>
                </c:pt>
                <c:pt idx="320">
                  <c:v>4.294662814733881</c:v>
                </c:pt>
                <c:pt idx="321">
                  <c:v>4.2398967168436608</c:v>
                </c:pt>
                <c:pt idx="322">
                  <c:v>4.1853640719386425</c:v>
                </c:pt>
                <c:pt idx="323">
                  <c:v>4.1310743564131771</c:v>
                </c:pt>
                <c:pt idx="324">
                  <c:v>4.0770367075238036</c:v>
                </c:pt>
                <c:pt idx="325">
                  <c:v>4.0232599296958851</c:v>
                </c:pt>
                <c:pt idx="326">
                  <c:v>3.9697525007208423</c:v>
                </c:pt>
                <c:pt idx="327">
                  <c:v>3.9165225778525619</c:v>
                </c:pt>
                <c:pt idx="328">
                  <c:v>3.86357800381065</c:v>
                </c:pt>
                <c:pt idx="329">
                  <c:v>3.8109263126973758</c:v>
                </c:pt>
                <c:pt idx="330">
                  <c:v>3.7585747358343724</c:v>
                </c:pt>
                <c:pt idx="331">
                  <c:v>3.7065302075244162</c:v>
                </c:pt>
                <c:pt idx="332">
                  <c:v>3.6547993707430209</c:v>
                </c:pt>
                <c:pt idx="333">
                  <c:v>3.6033885827639551</c:v>
                </c:pt>
                <c:pt idx="334">
                  <c:v>3.5523039207222924</c:v>
                </c:pt>
                <c:pt idx="335">
                  <c:v>3.5015511871180687</c:v>
                </c:pt>
                <c:pt idx="336">
                  <c:v>3.4511359152632259</c:v>
                </c:pt>
                <c:pt idx="337">
                  <c:v>3.4010633746741199</c:v>
                </c:pt>
                <c:pt idx="338">
                  <c:v>3.3513385764114512</c:v>
                </c:pt>
                <c:pt idx="339">
                  <c:v>3.3019662783692585</c:v>
                </c:pt>
                <c:pt idx="340">
                  <c:v>3.2529509905142016</c:v>
                </c:pt>
                <c:pt idx="341">
                  <c:v>3.204296980076176</c:v>
                </c:pt>
                <c:pt idx="342">
                  <c:v>3.1560082766910726</c:v>
                </c:pt>
                <c:pt idx="343">
                  <c:v>3.1080886774961778</c:v>
                </c:pt>
                <c:pt idx="344">
                  <c:v>3.0605417521787111</c:v>
                </c:pt>
                <c:pt idx="345">
                  <c:v>3.0133708479775976</c:v>
                </c:pt>
                <c:pt idx="346">
                  <c:v>2.9665790946386821</c:v>
                </c:pt>
                <c:pt idx="347">
                  <c:v>2.92016940932319</c:v>
                </c:pt>
                <c:pt idx="348">
                  <c:v>2.8741445014694254</c:v>
                </c:pt>
                <c:pt idx="349">
                  <c:v>2.8285068776072952</c:v>
                </c:pt>
                <c:pt idx="350">
                  <c:v>2.7832588461254577</c:v>
                </c:pt>
                <c:pt idx="351">
                  <c:v>2.7384025219905928</c:v>
                </c:pt>
                <c:pt idx="352">
                  <c:v>2.6939398314183531</c:v>
                </c:pt>
                <c:pt idx="353">
                  <c:v>2.6498725164955346</c:v>
                </c:pt>
                <c:pt idx="354">
                  <c:v>2.6062021397528552</c:v>
                </c:pt>
                <c:pt idx="355">
                  <c:v>2.5629300886877919</c:v>
                </c:pt>
                <c:pt idx="356">
                  <c:v>2.5200575802369043</c:v>
                </c:pt>
                <c:pt idx="357">
                  <c:v>2.4775856651970356</c:v>
                </c:pt>
                <c:pt idx="358">
                  <c:v>2.4355152325947538</c:v>
                </c:pt>
                <c:pt idx="359">
                  <c:v>2.393847014003458</c:v>
                </c:pt>
                <c:pt idx="360">
                  <c:v>2.3525815878075589</c:v>
                </c:pt>
                <c:pt idx="361">
                  <c:v>2.3117193834131129</c:v>
                </c:pt>
                <c:pt idx="362">
                  <c:v>2.271260685404358</c:v>
                </c:pt>
                <c:pt idx="363">
                  <c:v>2.2312056376455871</c:v>
                </c:pt>
                <c:pt idx="364">
                  <c:v>2.1915542473278737</c:v>
                </c:pt>
                <c:pt idx="365">
                  <c:v>2.1523063889600627</c:v>
                </c:pt>
                <c:pt idx="366">
                  <c:v>2.1134618083036463</c:v>
                </c:pt>
                <c:pt idx="367">
                  <c:v>2.0750201262510117</c:v>
                </c:pt>
                <c:pt idx="368">
                  <c:v>2.0369808426466811</c:v>
                </c:pt>
                <c:pt idx="369">
                  <c:v>1.9993433400511469</c:v>
                </c:pt>
                <c:pt idx="370">
                  <c:v>1.9621068874470291</c:v>
                </c:pt>
                <c:pt idx="371">
                  <c:v>1.9252706438871066</c:v>
                </c:pt>
                <c:pt idx="372">
                  <c:v>1.8888336620841226</c:v>
                </c:pt>
                <c:pt idx="373">
                  <c:v>1.8527948919420281</c:v>
                </c:pt>
                <c:pt idx="374">
                  <c:v>1.8171531840285002</c:v>
                </c:pt>
                <c:pt idx="375">
                  <c:v>1.7819072929885786</c:v>
                </c:pt>
                <c:pt idx="376">
                  <c:v>1.7470558808993299</c:v>
                </c:pt>
                <c:pt idx="377">
                  <c:v>1.7125975205654367</c:v>
                </c:pt>
                <c:pt idx="378">
                  <c:v>1.6785306987556847</c:v>
                </c:pt>
                <c:pt idx="379">
                  <c:v>1.6448538193803586</c:v>
                </c:pt>
                <c:pt idx="380">
                  <c:v>1.6115652066095478</c:v>
                </c:pt>
                <c:pt idx="381">
                  <c:v>1.5786631079325026</c:v>
                </c:pt>
                <c:pt idx="382">
                  <c:v>1.5461456971581082</c:v>
                </c:pt>
                <c:pt idx="383">
                  <c:v>1.5140110773565958</c:v>
                </c:pt>
                <c:pt idx="384">
                  <c:v>1.4822572837427241</c:v>
                </c:pt>
                <c:pt idx="385">
                  <c:v>1.4508822865006756</c:v>
                </c:pt>
                <c:pt idx="386">
                  <c:v>1.4198839935507621</c:v>
                </c:pt>
                <c:pt idx="387">
                  <c:v>1.3892602532584561</c:v>
                </c:pt>
                <c:pt idx="388">
                  <c:v>1.3590088570857937</c:v>
                </c:pt>
                <c:pt idx="389">
                  <c:v>1.3291275421857289</c:v>
                </c:pt>
                <c:pt idx="390">
                  <c:v>1.2996139939396389</c:v>
                </c:pt>
                <c:pt idx="391">
                  <c:v>1.2704658484384588</c:v>
                </c:pt>
                <c:pt idx="392">
                  <c:v>1.2416806949078278</c:v>
                </c:pt>
                <c:pt idx="393">
                  <c:v>1.2132560780777499</c:v>
                </c:pt>
                <c:pt idx="394">
                  <c:v>1.2132280603668537</c:v>
                </c:pt>
                <c:pt idx="395">
                  <c:v>1.2132000430086567</c:v>
                </c:pt>
                <c:pt idx="396">
                  <c:v>1.2131720260031607</c:v>
                </c:pt>
                <c:pt idx="397">
                  <c:v>1.213144009350362</c:v>
                </c:pt>
                <c:pt idx="398">
                  <c:v>1.2131159930502626</c:v>
                </c:pt>
                <c:pt idx="399">
                  <c:v>1.21308797710285</c:v>
                </c:pt>
                <c:pt idx="400">
                  <c:v>1.213059961508133</c:v>
                </c:pt>
                <c:pt idx="401">
                  <c:v>1.2130319462660974</c:v>
                </c:pt>
                <c:pt idx="402">
                  <c:v>1.2130039313767522</c:v>
                </c:pt>
                <c:pt idx="403">
                  <c:v>1.2129759168400884</c:v>
                </c:pt>
                <c:pt idx="404">
                  <c:v>1.212947902656099</c:v>
                </c:pt>
                <c:pt idx="405">
                  <c:v>1.212919888824791</c:v>
                </c:pt>
                <c:pt idx="406">
                  <c:v>1.2128918753461591</c:v>
                </c:pt>
                <c:pt idx="407">
                  <c:v>1.2128638622201979</c:v>
                </c:pt>
                <c:pt idx="408">
                  <c:v>1.2128358494469111</c:v>
                </c:pt>
                <c:pt idx="409">
                  <c:v>1.2128078370262898</c:v>
                </c:pt>
                <c:pt idx="410">
                  <c:v>1.2127798249583321</c:v>
                </c:pt>
                <c:pt idx="411">
                  <c:v>1.2127518132430417</c:v>
                </c:pt>
                <c:pt idx="412">
                  <c:v>1.2127238018804078</c:v>
                </c:pt>
                <c:pt idx="413">
                  <c:v>1.2126957908704341</c:v>
                </c:pt>
                <c:pt idx="414">
                  <c:v>1.2126677802131098</c:v>
                </c:pt>
                <c:pt idx="415">
                  <c:v>1.2126397699084439</c:v>
                </c:pt>
                <c:pt idx="416">
                  <c:v>1.2126117599564257</c:v>
                </c:pt>
                <c:pt idx="417">
                  <c:v>1.2125837503570587</c:v>
                </c:pt>
                <c:pt idx="418">
                  <c:v>1.212555741110334</c:v>
                </c:pt>
                <c:pt idx="419">
                  <c:v>1.2125277322162518</c:v>
                </c:pt>
                <c:pt idx="420">
                  <c:v>1.2124997236748136</c:v>
                </c:pt>
                <c:pt idx="421">
                  <c:v>1.2124717154860125</c:v>
                </c:pt>
                <c:pt idx="422">
                  <c:v>1.2124437076498413</c:v>
                </c:pt>
                <c:pt idx="423">
                  <c:v>1.2124157001663143</c:v>
                </c:pt>
                <c:pt idx="424">
                  <c:v>1.2123876930354083</c:v>
                </c:pt>
                <c:pt idx="425">
                  <c:v>1.2123596862571357</c:v>
                </c:pt>
                <c:pt idx="426">
                  <c:v>1.212331679831486</c:v>
                </c:pt>
                <c:pt idx="427">
                  <c:v>1.2123036737584609</c:v>
                </c:pt>
                <c:pt idx="428">
                  <c:v>1.2122756680380569</c:v>
                </c:pt>
                <c:pt idx="429">
                  <c:v>1.2122476626702721</c:v>
                </c:pt>
                <c:pt idx="430">
                  <c:v>1.2122196576550976</c:v>
                </c:pt>
                <c:pt idx="431">
                  <c:v>1.2121916529925407</c:v>
                </c:pt>
                <c:pt idx="432">
                  <c:v>1.2121636486825942</c:v>
                </c:pt>
                <c:pt idx="433">
                  <c:v>1.2121356447252509</c:v>
                </c:pt>
                <c:pt idx="434">
                  <c:v>1.2121076411205198</c:v>
                </c:pt>
                <c:pt idx="435">
                  <c:v>1.2120796378683938</c:v>
                </c:pt>
                <c:pt idx="436">
                  <c:v>1.2120516349688586</c:v>
                </c:pt>
                <c:pt idx="437">
                  <c:v>1.2120236324219302</c:v>
                </c:pt>
                <c:pt idx="438">
                  <c:v>1.211995630227598</c:v>
                </c:pt>
                <c:pt idx="439">
                  <c:v>1.2119676283858567</c:v>
                </c:pt>
                <c:pt idx="440">
                  <c:v>1.211939626896708</c:v>
                </c:pt>
                <c:pt idx="441">
                  <c:v>1.2119116257601519</c:v>
                </c:pt>
                <c:pt idx="442">
                  <c:v>1.2118836249761724</c:v>
                </c:pt>
                <c:pt idx="443">
                  <c:v>1.2118556245447838</c:v>
                </c:pt>
                <c:pt idx="444">
                  <c:v>1.2118276244659718</c:v>
                </c:pt>
                <c:pt idx="445">
                  <c:v>1.2117996247397418</c:v>
                </c:pt>
                <c:pt idx="446">
                  <c:v>1.2117716253660866</c:v>
                </c:pt>
                <c:pt idx="447">
                  <c:v>1.2117436263450045</c:v>
                </c:pt>
                <c:pt idx="448">
                  <c:v>1.2117156276764955</c:v>
                </c:pt>
                <c:pt idx="449">
                  <c:v>1.2116876293605561</c:v>
                </c:pt>
                <c:pt idx="450">
                  <c:v>1.211659631397179</c:v>
                </c:pt>
                <c:pt idx="451">
                  <c:v>1.2116316337863715</c:v>
                </c:pt>
                <c:pt idx="452">
                  <c:v>1.2116036365281158</c:v>
                </c:pt>
                <c:pt idx="453">
                  <c:v>1.2115756396224278</c:v>
                </c:pt>
                <c:pt idx="454">
                  <c:v>1.2115476430692897</c:v>
                </c:pt>
                <c:pt idx="455">
                  <c:v>1.2115196468687071</c:v>
                </c:pt>
                <c:pt idx="456">
                  <c:v>1.2114916510206761</c:v>
                </c:pt>
                <c:pt idx="457">
                  <c:v>1.2114636555251952</c:v>
                </c:pt>
                <c:pt idx="458">
                  <c:v>1.211435660382266</c:v>
                </c:pt>
                <c:pt idx="459">
                  <c:v>1.2114076655918709</c:v>
                </c:pt>
                <c:pt idx="460">
                  <c:v>1.2113796711540221</c:v>
                </c:pt>
                <c:pt idx="461">
                  <c:v>1.2113516770687092</c:v>
                </c:pt>
                <c:pt idx="462">
                  <c:v>1.2113236833359409</c:v>
                </c:pt>
                <c:pt idx="463">
                  <c:v>1.2112956899556995</c:v>
                </c:pt>
                <c:pt idx="464">
                  <c:v>1.2112676969279921</c:v>
                </c:pt>
                <c:pt idx="465">
                  <c:v>1.2112397042528098</c:v>
                </c:pt>
                <c:pt idx="466">
                  <c:v>1.2112117119301562</c:v>
                </c:pt>
                <c:pt idx="467">
                  <c:v>1.2111837199600295</c:v>
                </c:pt>
                <c:pt idx="468">
                  <c:v>1.2111557283424226</c:v>
                </c:pt>
                <c:pt idx="469">
                  <c:v>1.2111277370773355</c:v>
                </c:pt>
                <c:pt idx="470">
                  <c:v>1.2110997461647699</c:v>
                </c:pt>
                <c:pt idx="471">
                  <c:v>1.2110717556047064</c:v>
                </c:pt>
                <c:pt idx="472">
                  <c:v>1.2110437653971662</c:v>
                </c:pt>
                <c:pt idx="473">
                  <c:v>1.2110157755421298</c:v>
                </c:pt>
                <c:pt idx="474">
                  <c:v>1.2109877860396008</c:v>
                </c:pt>
                <c:pt idx="475">
                  <c:v>1.2109597968895773</c:v>
                </c:pt>
                <c:pt idx="476">
                  <c:v>1.2109318080920541</c:v>
                </c:pt>
                <c:pt idx="477">
                  <c:v>1.2109038196470294</c:v>
                </c:pt>
                <c:pt idx="478">
                  <c:v>1.2108758315545014</c:v>
                </c:pt>
                <c:pt idx="479">
                  <c:v>1.2108478438144719</c:v>
                </c:pt>
                <c:pt idx="480">
                  <c:v>1.2108198564269355</c:v>
                </c:pt>
                <c:pt idx="481">
                  <c:v>1.2107918693918833</c:v>
                </c:pt>
                <c:pt idx="482">
                  <c:v>1.210763882709319</c:v>
                </c:pt>
                <c:pt idx="483">
                  <c:v>1.210735896379239</c:v>
                </c:pt>
                <c:pt idx="484">
                  <c:v>1.2107079104016449</c:v>
                </c:pt>
                <c:pt idx="485">
                  <c:v>1.2106799247765281</c:v>
                </c:pt>
                <c:pt idx="486">
                  <c:v>1.2106519395038884</c:v>
                </c:pt>
                <c:pt idx="487">
                  <c:v>1.2106239545837223</c:v>
                </c:pt>
                <c:pt idx="488">
                  <c:v>1.2105959700160298</c:v>
                </c:pt>
                <c:pt idx="489">
                  <c:v>1.2105679858008074</c:v>
                </c:pt>
                <c:pt idx="490">
                  <c:v>1.2105400019380497</c:v>
                </c:pt>
                <c:pt idx="491">
                  <c:v>1.2105120184277549</c:v>
                </c:pt>
                <c:pt idx="492">
                  <c:v>1.2104840352699284</c:v>
                </c:pt>
                <c:pt idx="493">
                  <c:v>1.2104560524645542</c:v>
                </c:pt>
                <c:pt idx="494">
                  <c:v>1.2104280700116465</c:v>
                </c:pt>
                <c:pt idx="495">
                  <c:v>1.2104000879111894</c:v>
                </c:pt>
                <c:pt idx="496">
                  <c:v>1.2103721061631827</c:v>
                </c:pt>
                <c:pt idx="497">
                  <c:v>1.2103441247676283</c:v>
                </c:pt>
                <c:pt idx="498">
                  <c:v>1.2103161437245209</c:v>
                </c:pt>
                <c:pt idx="499">
                  <c:v>1.2102881630338551</c:v>
                </c:pt>
                <c:pt idx="500">
                  <c:v>1.2102601826956292</c:v>
                </c:pt>
                <c:pt idx="501">
                  <c:v>1.2102322027098538</c:v>
                </c:pt>
                <c:pt idx="502">
                  <c:v>1.2102042230765093</c:v>
                </c:pt>
                <c:pt idx="503">
                  <c:v>1.2101762437955976</c:v>
                </c:pt>
                <c:pt idx="504">
                  <c:v>1.2101482648671205</c:v>
                </c:pt>
                <c:pt idx="505">
                  <c:v>1.2101202862910743</c:v>
                </c:pt>
                <c:pt idx="506">
                  <c:v>1.2100923080674555</c:v>
                </c:pt>
                <c:pt idx="507">
                  <c:v>1.2100643301962641</c:v>
                </c:pt>
                <c:pt idx="508">
                  <c:v>1.2100363526774967</c:v>
                </c:pt>
                <c:pt idx="509">
                  <c:v>1.2100083755111442</c:v>
                </c:pt>
                <c:pt idx="510">
                  <c:v>1.2099803986972066</c:v>
                </c:pt>
                <c:pt idx="511">
                  <c:v>1.2099524222356894</c:v>
                </c:pt>
                <c:pt idx="512">
                  <c:v>1.2099244461265837</c:v>
                </c:pt>
                <c:pt idx="513">
                  <c:v>1.2098964703698893</c:v>
                </c:pt>
                <c:pt idx="514">
                  <c:v>1.2098684949656029</c:v>
                </c:pt>
                <c:pt idx="515">
                  <c:v>1.2098405199137154</c:v>
                </c:pt>
                <c:pt idx="516">
                  <c:v>1.2098125452142359</c:v>
                </c:pt>
                <c:pt idx="517">
                  <c:v>1.2097845708671535</c:v>
                </c:pt>
                <c:pt idx="518">
                  <c:v>1.2097565968724737</c:v>
                </c:pt>
                <c:pt idx="519">
                  <c:v>1.2097286232301858</c:v>
                </c:pt>
                <c:pt idx="520">
                  <c:v>1.2097006499402916</c:v>
                </c:pt>
                <c:pt idx="521">
                  <c:v>1.2096726770027839</c:v>
                </c:pt>
                <c:pt idx="522">
                  <c:v>1.2096447044176717</c:v>
                </c:pt>
                <c:pt idx="523">
                  <c:v>1.2096167321849371</c:v>
                </c:pt>
                <c:pt idx="524">
                  <c:v>1.2095887603045909</c:v>
                </c:pt>
                <c:pt idx="525">
                  <c:v>1.2095607887766242</c:v>
                </c:pt>
                <c:pt idx="526">
                  <c:v>1.2095328176010334</c:v>
                </c:pt>
                <c:pt idx="527">
                  <c:v>1.209504846777822</c:v>
                </c:pt>
                <c:pt idx="528">
                  <c:v>1.2094768763069759</c:v>
                </c:pt>
                <c:pt idx="529">
                  <c:v>1.2094489061885074</c:v>
                </c:pt>
                <c:pt idx="530">
                  <c:v>1.209420936422406</c:v>
                </c:pt>
                <c:pt idx="531">
                  <c:v>1.2093929670086698</c:v>
                </c:pt>
                <c:pt idx="532">
                  <c:v>1.2093649979472936</c:v>
                </c:pt>
                <c:pt idx="533">
                  <c:v>1.2093370292382826</c:v>
                </c:pt>
                <c:pt idx="534">
                  <c:v>1.2093090608816244</c:v>
                </c:pt>
                <c:pt idx="535">
                  <c:v>1.2092810928773225</c:v>
                </c:pt>
                <c:pt idx="536">
                  <c:v>1.2092531252253789</c:v>
                </c:pt>
                <c:pt idx="537">
                  <c:v>1.2092251579257844</c:v>
                </c:pt>
                <c:pt idx="538">
                  <c:v>1.2091971909785411</c:v>
                </c:pt>
                <c:pt idx="539">
                  <c:v>1.2091692243836363</c:v>
                </c:pt>
                <c:pt idx="540">
                  <c:v>1.2091412581410736</c:v>
                </c:pt>
                <c:pt idx="541">
                  <c:v>1.2091132922508585</c:v>
                </c:pt>
                <c:pt idx="542">
                  <c:v>1.2090853267129802</c:v>
                </c:pt>
                <c:pt idx="543">
                  <c:v>1.2090573615274334</c:v>
                </c:pt>
                <c:pt idx="544">
                  <c:v>1.2090293966942252</c:v>
                </c:pt>
                <c:pt idx="545">
                  <c:v>1.2090014322133449</c:v>
                </c:pt>
                <c:pt idx="546">
                  <c:v>1.2089734680847908</c:v>
                </c:pt>
                <c:pt idx="547">
                  <c:v>1.2089455043085682</c:v>
                </c:pt>
                <c:pt idx="548">
                  <c:v>1.2089175408846646</c:v>
                </c:pt>
                <c:pt idx="549">
                  <c:v>1.2088895778130855</c:v>
                </c:pt>
                <c:pt idx="550">
                  <c:v>1.2088616150938201</c:v>
                </c:pt>
                <c:pt idx="551">
                  <c:v>1.2088336527268755</c:v>
                </c:pt>
                <c:pt idx="552">
                  <c:v>1.2088056907122429</c:v>
                </c:pt>
                <c:pt idx="553">
                  <c:v>1.2087777290499204</c:v>
                </c:pt>
                <c:pt idx="554">
                  <c:v>1.2087497677399046</c:v>
                </c:pt>
                <c:pt idx="555">
                  <c:v>1.2087218067821972</c:v>
                </c:pt>
                <c:pt idx="556">
                  <c:v>1.2086938461767911</c:v>
                </c:pt>
                <c:pt idx="557">
                  <c:v>1.2086658859236863</c:v>
                </c:pt>
                <c:pt idx="558">
                  <c:v>1.2086379260228846</c:v>
                </c:pt>
                <c:pt idx="559">
                  <c:v>1.208609966474377</c:v>
                </c:pt>
                <c:pt idx="560">
                  <c:v>1.2085820072781583</c:v>
                </c:pt>
                <c:pt idx="561">
                  <c:v>1.2085540484342356</c:v>
                </c:pt>
                <c:pt idx="562">
                  <c:v>1.2085260899425982</c:v>
                </c:pt>
                <c:pt idx="563">
                  <c:v>1.2084981318032497</c:v>
                </c:pt>
                <c:pt idx="564">
                  <c:v>1.2084701740161847</c:v>
                </c:pt>
                <c:pt idx="565">
                  <c:v>1.2084422165813979</c:v>
                </c:pt>
                <c:pt idx="566">
                  <c:v>1.2084142594988947</c:v>
                </c:pt>
                <c:pt idx="567">
                  <c:v>1.2083863027686661</c:v>
                </c:pt>
                <c:pt idx="568">
                  <c:v>1.2083583463907104</c:v>
                </c:pt>
                <c:pt idx="569">
                  <c:v>1.2083303903650258</c:v>
                </c:pt>
                <c:pt idx="570">
                  <c:v>1.2083024346916122</c:v>
                </c:pt>
                <c:pt idx="571">
                  <c:v>1.2082744793704663</c:v>
                </c:pt>
                <c:pt idx="572">
                  <c:v>1.2082465244015772</c:v>
                </c:pt>
                <c:pt idx="573">
                  <c:v>1.2082185697849592</c:v>
                </c:pt>
                <c:pt idx="574">
                  <c:v>1.2081906155205893</c:v>
                </c:pt>
                <c:pt idx="575">
                  <c:v>1.2081626616084815</c:v>
                </c:pt>
                <c:pt idx="576">
                  <c:v>1.2081347080486271</c:v>
                </c:pt>
                <c:pt idx="577">
                  <c:v>1.2081067548410225</c:v>
                </c:pt>
                <c:pt idx="578">
                  <c:v>1.2080788019856694</c:v>
                </c:pt>
                <c:pt idx="579">
                  <c:v>1.2080508494825608</c:v>
                </c:pt>
                <c:pt idx="580">
                  <c:v>1.2080228973316984</c:v>
                </c:pt>
                <c:pt idx="581">
                  <c:v>1.207994945533077</c:v>
                </c:pt>
                <c:pt idx="582">
                  <c:v>1.2079669940866964</c:v>
                </c:pt>
                <c:pt idx="583">
                  <c:v>1.2079390429925478</c:v>
                </c:pt>
                <c:pt idx="584">
                  <c:v>1.2079110922506349</c:v>
                </c:pt>
                <c:pt idx="585">
                  <c:v>1.2078831418609539</c:v>
                </c:pt>
                <c:pt idx="586">
                  <c:v>1.2078551918235014</c:v>
                </c:pt>
                <c:pt idx="587">
                  <c:v>1.2078272421382756</c:v>
                </c:pt>
                <c:pt idx="588">
                  <c:v>1.2077992928052765</c:v>
                </c:pt>
                <c:pt idx="589">
                  <c:v>1.2077713438244988</c:v>
                </c:pt>
                <c:pt idx="590">
                  <c:v>1.2077433951959353</c:v>
                </c:pt>
                <c:pt idx="591">
                  <c:v>1.2077154469195932</c:v>
                </c:pt>
                <c:pt idx="592">
                  <c:v>1.2076874989954618</c:v>
                </c:pt>
                <c:pt idx="593">
                  <c:v>1.2076595514235446</c:v>
                </c:pt>
                <c:pt idx="594">
                  <c:v>1.2076316042038346</c:v>
                </c:pt>
                <c:pt idx="595">
                  <c:v>1.2076036573363336</c:v>
                </c:pt>
                <c:pt idx="596">
                  <c:v>1.2075757108210379</c:v>
                </c:pt>
                <c:pt idx="597">
                  <c:v>1.207547764657944</c:v>
                </c:pt>
                <c:pt idx="598">
                  <c:v>1.2075198188470466</c:v>
                </c:pt>
                <c:pt idx="599">
                  <c:v>1.2074918733883457</c:v>
                </c:pt>
                <c:pt idx="600">
                  <c:v>1.2074639282818396</c:v>
                </c:pt>
                <c:pt idx="601">
                  <c:v>1.2074359835275263</c:v>
                </c:pt>
                <c:pt idx="602">
                  <c:v>1.2074080391254043</c:v>
                </c:pt>
                <c:pt idx="603">
                  <c:v>1.2073800950754698</c:v>
                </c:pt>
                <c:pt idx="604">
                  <c:v>1.2073521513777159</c:v>
                </c:pt>
                <c:pt idx="605">
                  <c:v>1.207324208032146</c:v>
                </c:pt>
                <c:pt idx="606">
                  <c:v>1.2072962650387549</c:v>
                </c:pt>
                <c:pt idx="607">
                  <c:v>1.2072683223975407</c:v>
                </c:pt>
                <c:pt idx="608">
                  <c:v>1.2072403801084999</c:v>
                </c:pt>
                <c:pt idx="609">
                  <c:v>1.207212438171636</c:v>
                </c:pt>
                <c:pt idx="610">
                  <c:v>1.2071844965869385</c:v>
                </c:pt>
                <c:pt idx="611">
                  <c:v>1.207156555354409</c:v>
                </c:pt>
                <c:pt idx="612">
                  <c:v>1.2071286144740423</c:v>
                </c:pt>
                <c:pt idx="613">
                  <c:v>1.2071006739458348</c:v>
                </c:pt>
                <c:pt idx="614">
                  <c:v>1.2070727337697917</c:v>
                </c:pt>
                <c:pt idx="615">
                  <c:v>1.2070447939459026</c:v>
                </c:pt>
                <c:pt idx="616">
                  <c:v>1.2070168544741744</c:v>
                </c:pt>
                <c:pt idx="617">
                  <c:v>1.2069889153545947</c:v>
                </c:pt>
                <c:pt idx="618">
                  <c:v>1.2069609765871618</c:v>
                </c:pt>
                <c:pt idx="619">
                  <c:v>1.2069330381718775</c:v>
                </c:pt>
                <c:pt idx="620">
                  <c:v>1.2069051001087434</c:v>
                </c:pt>
                <c:pt idx="621">
                  <c:v>1.2068771623977455</c:v>
                </c:pt>
                <c:pt idx="622">
                  <c:v>1.2068492250388871</c:v>
                </c:pt>
                <c:pt idx="623">
                  <c:v>1.2068212880321667</c:v>
                </c:pt>
                <c:pt idx="624">
                  <c:v>1.2067933513775788</c:v>
                </c:pt>
                <c:pt idx="625">
                  <c:v>1.2067654150751324</c:v>
                </c:pt>
                <c:pt idx="626">
                  <c:v>1.206737479124806</c:v>
                </c:pt>
                <c:pt idx="627">
                  <c:v>1.2067095435266104</c:v>
                </c:pt>
                <c:pt idx="628">
                  <c:v>1.2066816082805385</c:v>
                </c:pt>
                <c:pt idx="629">
                  <c:v>1.2066536733865902</c:v>
                </c:pt>
                <c:pt idx="630">
                  <c:v>1.2066257388447603</c:v>
                </c:pt>
                <c:pt idx="631">
                  <c:v>1.2065978046550523</c:v>
                </c:pt>
                <c:pt idx="632">
                  <c:v>1.2065698708174555</c:v>
                </c:pt>
                <c:pt idx="633">
                  <c:v>1.2065419373319735</c:v>
                </c:pt>
                <c:pt idx="634">
                  <c:v>1.2065140041986009</c:v>
                </c:pt>
                <c:pt idx="635">
                  <c:v>1.206486071417336</c:v>
                </c:pt>
                <c:pt idx="636">
                  <c:v>1.2064581389881734</c:v>
                </c:pt>
                <c:pt idx="637">
                  <c:v>1.2064302069111132</c:v>
                </c:pt>
                <c:pt idx="638">
                  <c:v>1.2064022751861554</c:v>
                </c:pt>
                <c:pt idx="639">
                  <c:v>1.2063743438132963</c:v>
                </c:pt>
                <c:pt idx="640">
                  <c:v>1.2063464127925254</c:v>
                </c:pt>
                <c:pt idx="641">
                  <c:v>1.2063184821238568</c:v>
                </c:pt>
                <c:pt idx="642">
                  <c:v>1.2062905518072693</c:v>
                </c:pt>
                <c:pt idx="643">
                  <c:v>1.2062626218427717</c:v>
                </c:pt>
                <c:pt idx="644">
                  <c:v>1.2062346922303639</c:v>
                </c:pt>
                <c:pt idx="645">
                  <c:v>1.2062067629700373</c:v>
                </c:pt>
                <c:pt idx="646">
                  <c:v>1.2061788340617863</c:v>
                </c:pt>
                <c:pt idx="647">
                  <c:v>1.2061509055056145</c:v>
                </c:pt>
                <c:pt idx="648">
                  <c:v>1.2061229773015203</c:v>
                </c:pt>
                <c:pt idx="649">
                  <c:v>1.2060950494495</c:v>
                </c:pt>
                <c:pt idx="650">
                  <c:v>1.2060671219495482</c:v>
                </c:pt>
                <c:pt idx="651">
                  <c:v>1.2060391948016616</c:v>
                </c:pt>
                <c:pt idx="652">
                  <c:v>1.2060112680058381</c:v>
                </c:pt>
                <c:pt idx="653">
                  <c:v>1.2059833415620869</c:v>
                </c:pt>
                <c:pt idx="654">
                  <c:v>1.20595541547039</c:v>
                </c:pt>
                <c:pt idx="655">
                  <c:v>1.2059274897307493</c:v>
                </c:pt>
                <c:pt idx="656">
                  <c:v>1.2058995643431683</c:v>
                </c:pt>
                <c:pt idx="657">
                  <c:v>1.2058716393076381</c:v>
                </c:pt>
                <c:pt idx="658">
                  <c:v>1.2058437146241587</c:v>
                </c:pt>
                <c:pt idx="659">
                  <c:v>1.2058157902927249</c:v>
                </c:pt>
                <c:pt idx="660">
                  <c:v>1.2057878663133383</c:v>
                </c:pt>
                <c:pt idx="661">
                  <c:v>1.2057599426859955</c:v>
                </c:pt>
                <c:pt idx="662">
                  <c:v>1.2057320194106893</c:v>
                </c:pt>
                <c:pt idx="663">
                  <c:v>1.2057040964874268</c:v>
                </c:pt>
                <c:pt idx="664">
                  <c:v>1.2056761739161956</c:v>
                </c:pt>
                <c:pt idx="665">
                  <c:v>1.2056482516969957</c:v>
                </c:pt>
                <c:pt idx="666">
                  <c:v>1.2056203298298325</c:v>
                </c:pt>
                <c:pt idx="667">
                  <c:v>1.2055924083146916</c:v>
                </c:pt>
                <c:pt idx="668">
                  <c:v>1.205564487151582</c:v>
                </c:pt>
                <c:pt idx="669">
                  <c:v>1.2055365663404913</c:v>
                </c:pt>
                <c:pt idx="670">
                  <c:v>1.2055086458814195</c:v>
                </c:pt>
                <c:pt idx="671">
                  <c:v>1.2054807257743718</c:v>
                </c:pt>
                <c:pt idx="672">
                  <c:v>1.2054528060193377</c:v>
                </c:pt>
                <c:pt idx="673">
                  <c:v>1.2054248866163135</c:v>
                </c:pt>
                <c:pt idx="674">
                  <c:v>1.2053969675652958</c:v>
                </c:pt>
                <c:pt idx="675">
                  <c:v>1.2053690488662916</c:v>
                </c:pt>
                <c:pt idx="676">
                  <c:v>1.2053411305192956</c:v>
                </c:pt>
                <c:pt idx="677">
                  <c:v>1.2053132125242989</c:v>
                </c:pt>
                <c:pt idx="678">
                  <c:v>1.2052852948813051</c:v>
                </c:pt>
                <c:pt idx="679">
                  <c:v>1.2052573775903088</c:v>
                </c:pt>
                <c:pt idx="680">
                  <c:v>1.2052294606513083</c:v>
                </c:pt>
                <c:pt idx="681">
                  <c:v>1.2052015440643</c:v>
                </c:pt>
                <c:pt idx="682">
                  <c:v>1.2051736278292822</c:v>
                </c:pt>
                <c:pt idx="683">
                  <c:v>1.2051457119462512</c:v>
                </c:pt>
                <c:pt idx="684">
                  <c:v>1.2051177964152089</c:v>
                </c:pt>
                <c:pt idx="685">
                  <c:v>1.2050898812361517</c:v>
                </c:pt>
                <c:pt idx="686">
                  <c:v>1.2050619664090707</c:v>
                </c:pt>
                <c:pt idx="687">
                  <c:v>1.2050340519339731</c:v>
                </c:pt>
                <c:pt idx="688">
                  <c:v>1.2050061378108481</c:v>
                </c:pt>
                <c:pt idx="689">
                  <c:v>1.2049782240396958</c:v>
                </c:pt>
                <c:pt idx="690">
                  <c:v>1.2049503106205144</c:v>
                </c:pt>
                <c:pt idx="691">
                  <c:v>1.2049223975533003</c:v>
                </c:pt>
                <c:pt idx="692">
                  <c:v>1.2048944848380554</c:v>
                </c:pt>
                <c:pt idx="693">
                  <c:v>1.2048665724747725</c:v>
                </c:pt>
                <c:pt idx="694">
                  <c:v>1.204838660463448</c:v>
                </c:pt>
                <c:pt idx="695">
                  <c:v>1.2048107488040856</c:v>
                </c:pt>
                <c:pt idx="696">
                  <c:v>1.2047828374966745</c:v>
                </c:pt>
                <c:pt idx="697">
                  <c:v>1.2047549265412201</c:v>
                </c:pt>
                <c:pt idx="698">
                  <c:v>1.204727015937717</c:v>
                </c:pt>
                <c:pt idx="699">
                  <c:v>1.2046991056861671</c:v>
                </c:pt>
                <c:pt idx="700">
                  <c:v>1.2046711957865526</c:v>
                </c:pt>
                <c:pt idx="701">
                  <c:v>1.2046432862388947</c:v>
                </c:pt>
                <c:pt idx="702">
                  <c:v>1.2046153770431651</c:v>
                </c:pt>
                <c:pt idx="703">
                  <c:v>1.2045874681993762</c:v>
                </c:pt>
                <c:pt idx="704">
                  <c:v>1.2045595597075263</c:v>
                </c:pt>
                <c:pt idx="705">
                  <c:v>1.2045316515676099</c:v>
                </c:pt>
                <c:pt idx="706">
                  <c:v>1.2045037437796271</c:v>
                </c:pt>
                <c:pt idx="707">
                  <c:v>1.2044758363435673</c:v>
                </c:pt>
                <c:pt idx="708">
                  <c:v>1.2044479292594445</c:v>
                </c:pt>
                <c:pt idx="709">
                  <c:v>1.2044200225272306</c:v>
                </c:pt>
                <c:pt idx="710">
                  <c:v>1.2043921161469466</c:v>
                </c:pt>
                <c:pt idx="711">
                  <c:v>1.2043642101185768</c:v>
                </c:pt>
                <c:pt idx="712">
                  <c:v>1.2043363044421262</c:v>
                </c:pt>
                <c:pt idx="713">
                  <c:v>1.204308399117588</c:v>
                </c:pt>
                <c:pt idx="714">
                  <c:v>1.2042804941449656</c:v>
                </c:pt>
                <c:pt idx="715">
                  <c:v>1.2042525895242431</c:v>
                </c:pt>
                <c:pt idx="716">
                  <c:v>1.204224685255431</c:v>
                </c:pt>
                <c:pt idx="717">
                  <c:v>1.2041967813385224</c:v>
                </c:pt>
                <c:pt idx="718">
                  <c:v>1.2041688777735171</c:v>
                </c:pt>
                <c:pt idx="719">
                  <c:v>1.2041409745604081</c:v>
                </c:pt>
                <c:pt idx="720">
                  <c:v>1.2041130716991972</c:v>
                </c:pt>
                <c:pt idx="721">
                  <c:v>1.2040851691898755</c:v>
                </c:pt>
                <c:pt idx="722">
                  <c:v>1.2040572670324554</c:v>
                </c:pt>
                <c:pt idx="723">
                  <c:v>1.2040293652269138</c:v>
                </c:pt>
                <c:pt idx="724">
                  <c:v>1.2040014637732614</c:v>
                </c:pt>
                <c:pt idx="725">
                  <c:v>1.2039735626714911</c:v>
                </c:pt>
                <c:pt idx="726">
                  <c:v>1.2039456619216029</c:v>
                </c:pt>
                <c:pt idx="727">
                  <c:v>1.2039177615235968</c:v>
                </c:pt>
                <c:pt idx="728">
                  <c:v>1.203889861477462</c:v>
                </c:pt>
                <c:pt idx="729">
                  <c:v>1.2038619617832005</c:v>
                </c:pt>
                <c:pt idx="730">
                  <c:v>1.2038340624408175</c:v>
                </c:pt>
                <c:pt idx="731">
                  <c:v>1.2038061634503006</c:v>
                </c:pt>
                <c:pt idx="732">
                  <c:v>1.203778264811648</c:v>
                </c:pt>
                <c:pt idx="733">
                  <c:v>1.2037503665248632</c:v>
                </c:pt>
                <c:pt idx="734">
                  <c:v>1.2037224685899375</c:v>
                </c:pt>
                <c:pt idx="735">
                  <c:v>1.2036945710068672</c:v>
                </c:pt>
                <c:pt idx="736">
                  <c:v>1.2036666737756541</c:v>
                </c:pt>
                <c:pt idx="737">
                  <c:v>1.2036387768963017</c:v>
                </c:pt>
                <c:pt idx="738">
                  <c:v>1.2036108803687906</c:v>
                </c:pt>
                <c:pt idx="739">
                  <c:v>1.2035829841931385</c:v>
                </c:pt>
                <c:pt idx="740">
                  <c:v>1.2035550883693293</c:v>
                </c:pt>
                <c:pt idx="741">
                  <c:v>1.2035271928973632</c:v>
                </c:pt>
                <c:pt idx="742">
                  <c:v>1.2034992977772418</c:v>
                </c:pt>
                <c:pt idx="743">
                  <c:v>1.2034714030089528</c:v>
                </c:pt>
                <c:pt idx="744">
                  <c:v>1.2034435085925086</c:v>
                </c:pt>
                <c:pt idx="745">
                  <c:v>1.2034156145278931</c:v>
                </c:pt>
                <c:pt idx="746">
                  <c:v>1.2033877208151065</c:v>
                </c:pt>
                <c:pt idx="747">
                  <c:v>1.2033598274541557</c:v>
                </c:pt>
                <c:pt idx="748">
                  <c:v>1.2033319344450284</c:v>
                </c:pt>
                <c:pt idx="749">
                  <c:v>1.2033040417877281</c:v>
                </c:pt>
                <c:pt idx="750">
                  <c:v>1.2032761494822477</c:v>
                </c:pt>
                <c:pt idx="751">
                  <c:v>1.2032482575285801</c:v>
                </c:pt>
                <c:pt idx="752">
                  <c:v>1.2032203659267378</c:v>
                </c:pt>
                <c:pt idx="753">
                  <c:v>1.20319247467671</c:v>
                </c:pt>
                <c:pt idx="754">
                  <c:v>1.2031645837784879</c:v>
                </c:pt>
                <c:pt idx="755">
                  <c:v>1.2031366932320751</c:v>
                </c:pt>
                <c:pt idx="756">
                  <c:v>1.203108803037475</c:v>
                </c:pt>
                <c:pt idx="757">
                  <c:v>1.2030809131946718</c:v>
                </c:pt>
                <c:pt idx="758">
                  <c:v>1.2030530237036725</c:v>
                </c:pt>
                <c:pt idx="759">
                  <c:v>1.2030251345644771</c:v>
                </c:pt>
                <c:pt idx="760">
                  <c:v>1.2029972457770697</c:v>
                </c:pt>
                <c:pt idx="761">
                  <c:v>1.2029693573414679</c:v>
                </c:pt>
                <c:pt idx="762">
                  <c:v>1.2029414692576523</c:v>
                </c:pt>
                <c:pt idx="763">
                  <c:v>1.2029135815256229</c:v>
                </c:pt>
                <c:pt idx="764">
                  <c:v>1.2028856941453849</c:v>
                </c:pt>
                <c:pt idx="765">
                  <c:v>1.2028578071169314</c:v>
                </c:pt>
                <c:pt idx="766">
                  <c:v>1.2028299204402568</c:v>
                </c:pt>
                <c:pt idx="767">
                  <c:v>1.2028020341153631</c:v>
                </c:pt>
                <c:pt idx="768">
                  <c:v>1.2027741481422503</c:v>
                </c:pt>
                <c:pt idx="769">
                  <c:v>1.202746262520904</c:v>
                </c:pt>
                <c:pt idx="770">
                  <c:v>1.2027183772513297</c:v>
                </c:pt>
                <c:pt idx="771">
                  <c:v>1.2026904923335309</c:v>
                </c:pt>
                <c:pt idx="772">
                  <c:v>1.2026626077674933</c:v>
                </c:pt>
                <c:pt idx="773">
                  <c:v>1.2026347235532242</c:v>
                </c:pt>
                <c:pt idx="774">
                  <c:v>1.2026068396907181</c:v>
                </c:pt>
                <c:pt idx="775">
                  <c:v>1.2025789561799662</c:v>
                </c:pt>
                <c:pt idx="776">
                  <c:v>1.2025510730209774</c:v>
                </c:pt>
                <c:pt idx="777">
                  <c:v>1.2025231902137357</c:v>
                </c:pt>
                <c:pt idx="778">
                  <c:v>1.2024953077582516</c:v>
                </c:pt>
                <c:pt idx="779">
                  <c:v>1.2024674256545147</c:v>
                </c:pt>
                <c:pt idx="780">
                  <c:v>1.2024395439025248</c:v>
                </c:pt>
                <c:pt idx="781">
                  <c:v>1.2024116625022785</c:v>
                </c:pt>
                <c:pt idx="782">
                  <c:v>1.2023837814537739</c:v>
                </c:pt>
                <c:pt idx="783">
                  <c:v>1.2023559007570093</c:v>
                </c:pt>
                <c:pt idx="784">
                  <c:v>1.2023280204119864</c:v>
                </c:pt>
                <c:pt idx="785">
                  <c:v>1.2023001404186946</c:v>
                </c:pt>
                <c:pt idx="786">
                  <c:v>1.2022722607771357</c:v>
                </c:pt>
                <c:pt idx="787">
                  <c:v>1.2022443814873025</c:v>
                </c:pt>
                <c:pt idx="788">
                  <c:v>1.2022165025492058</c:v>
                </c:pt>
                <c:pt idx="789">
                  <c:v>1.2021886239628241</c:v>
                </c:pt>
                <c:pt idx="790">
                  <c:v>1.20216074572817</c:v>
                </c:pt>
                <c:pt idx="791">
                  <c:v>1.202132867845231</c:v>
                </c:pt>
                <c:pt idx="792">
                  <c:v>1.2021049903140124</c:v>
                </c:pt>
                <c:pt idx="793">
                  <c:v>1.2020771131345072</c:v>
                </c:pt>
                <c:pt idx="794">
                  <c:v>1.2020492363067152</c:v>
                </c:pt>
                <c:pt idx="795">
                  <c:v>1.2020213598306295</c:v>
                </c:pt>
                <c:pt idx="796">
                  <c:v>1.2019934837062554</c:v>
                </c:pt>
                <c:pt idx="797">
                  <c:v>1.2019656079335803</c:v>
                </c:pt>
                <c:pt idx="798">
                  <c:v>1.2019377325126133</c:v>
                </c:pt>
                <c:pt idx="799">
                  <c:v>1.2019098574433418</c:v>
                </c:pt>
                <c:pt idx="800">
                  <c:v>1.2018819827257676</c:v>
                </c:pt>
                <c:pt idx="801">
                  <c:v>1.2018541083598908</c:v>
                </c:pt>
                <c:pt idx="802">
                  <c:v>1.2018262343457025</c:v>
                </c:pt>
                <c:pt idx="803">
                  <c:v>1.2017983606832079</c:v>
                </c:pt>
                <c:pt idx="804">
                  <c:v>1.2017704873724</c:v>
                </c:pt>
                <c:pt idx="805">
                  <c:v>1.2017426144132735</c:v>
                </c:pt>
                <c:pt idx="806">
                  <c:v>1.2017147418058336</c:v>
                </c:pt>
                <c:pt idx="807">
                  <c:v>1.201686869550068</c:v>
                </c:pt>
                <c:pt idx="808">
                  <c:v>1.2016589976459873</c:v>
                </c:pt>
                <c:pt idx="809">
                  <c:v>1.2016311260935737</c:v>
                </c:pt>
                <c:pt idx="810">
                  <c:v>1.2016032548928344</c:v>
                </c:pt>
                <c:pt idx="811">
                  <c:v>1.2015753840437675</c:v>
                </c:pt>
                <c:pt idx="812">
                  <c:v>1.2015475135463696</c:v>
                </c:pt>
                <c:pt idx="813">
                  <c:v>1.2015196434006299</c:v>
                </c:pt>
                <c:pt idx="814">
                  <c:v>1.2014917736065556</c:v>
                </c:pt>
                <c:pt idx="815">
                  <c:v>1.2014639041641413</c:v>
                </c:pt>
                <c:pt idx="816">
                  <c:v>1.201436035073387</c:v>
                </c:pt>
                <c:pt idx="817">
                  <c:v>1.201408166334291</c:v>
                </c:pt>
                <c:pt idx="818">
                  <c:v>1.2013802979468391</c:v>
                </c:pt>
                <c:pt idx="819">
                  <c:v>1.2013524299110401</c:v>
                </c:pt>
                <c:pt idx="820">
                  <c:v>1.2013245622268869</c:v>
                </c:pt>
                <c:pt idx="821">
                  <c:v>1.2012966948943848</c:v>
                </c:pt>
                <c:pt idx="822">
                  <c:v>1.201268827913518</c:v>
                </c:pt>
                <c:pt idx="823">
                  <c:v>1.2012409612842951</c:v>
                </c:pt>
                <c:pt idx="824">
                  <c:v>1.2012130950067057</c:v>
                </c:pt>
                <c:pt idx="825">
                  <c:v>1.2011852290807532</c:v>
                </c:pt>
                <c:pt idx="826">
                  <c:v>1.2011573635064359</c:v>
                </c:pt>
                <c:pt idx="827">
                  <c:v>1.2011294982837466</c:v>
                </c:pt>
                <c:pt idx="828">
                  <c:v>1.2011016334126818</c:v>
                </c:pt>
                <c:pt idx="829">
                  <c:v>1.2010737688932451</c:v>
                </c:pt>
                <c:pt idx="830">
                  <c:v>1.2010459047254312</c:v>
                </c:pt>
                <c:pt idx="831">
                  <c:v>1.2010180409092381</c:v>
                </c:pt>
                <c:pt idx="832">
                  <c:v>1.200990177444659</c:v>
                </c:pt>
                <c:pt idx="833">
                  <c:v>1.2009623143317008</c:v>
                </c:pt>
                <c:pt idx="834">
                  <c:v>1.2009344515703511</c:v>
                </c:pt>
                <c:pt idx="835">
                  <c:v>1.2009065891606117</c:v>
                </c:pt>
                <c:pt idx="836">
                  <c:v>1.200878727102479</c:v>
                </c:pt>
                <c:pt idx="837">
                  <c:v>1.2008508653959513</c:v>
                </c:pt>
                <c:pt idx="838">
                  <c:v>1.2008230040410268</c:v>
                </c:pt>
                <c:pt idx="839">
                  <c:v>1.2007951430377037</c:v>
                </c:pt>
                <c:pt idx="840">
                  <c:v>1.200767282385975</c:v>
                </c:pt>
                <c:pt idx="841">
                  <c:v>1.2007394220858458</c:v>
                </c:pt>
                <c:pt idx="842">
                  <c:v>1.2007115621373039</c:v>
                </c:pt>
                <c:pt idx="843">
                  <c:v>1.2006837025403581</c:v>
                </c:pt>
                <c:pt idx="844">
                  <c:v>1.2006558432949905</c:v>
                </c:pt>
                <c:pt idx="845">
                  <c:v>1.2006279844012173</c:v>
                </c:pt>
                <c:pt idx="846">
                  <c:v>1.2006001258590224</c:v>
                </c:pt>
                <c:pt idx="847">
                  <c:v>1.2005722676684094</c:v>
                </c:pt>
                <c:pt idx="848">
                  <c:v>1.2005444098293729</c:v>
                </c:pt>
                <c:pt idx="849">
                  <c:v>1.2005165523419112</c:v>
                </c:pt>
                <c:pt idx="850">
                  <c:v>1.2004886952060225</c:v>
                </c:pt>
                <c:pt idx="851">
                  <c:v>1.2004608384217086</c:v>
                </c:pt>
                <c:pt idx="852">
                  <c:v>1.2004329819889588</c:v>
                </c:pt>
                <c:pt idx="853">
                  <c:v>1.2004051259077713</c:v>
                </c:pt>
                <c:pt idx="854">
                  <c:v>1.2003772701781479</c:v>
                </c:pt>
                <c:pt idx="855">
                  <c:v>1.2003494148000886</c:v>
                </c:pt>
                <c:pt idx="856">
                  <c:v>1.2003215597735792</c:v>
                </c:pt>
                <c:pt idx="857">
                  <c:v>1.200293705098634</c:v>
                </c:pt>
                <c:pt idx="858">
                  <c:v>1.2002658507752386</c:v>
                </c:pt>
                <c:pt idx="859">
                  <c:v>1.2002379968033932</c:v>
                </c:pt>
                <c:pt idx="860">
                  <c:v>1.2002101431830958</c:v>
                </c:pt>
                <c:pt idx="861">
                  <c:v>1.2001822899143448</c:v>
                </c:pt>
                <c:pt idx="862">
                  <c:v>1.2001544369971295</c:v>
                </c:pt>
                <c:pt idx="863">
                  <c:v>1.2001265844314588</c:v>
                </c:pt>
                <c:pt idx="864">
                  <c:v>1.2000987322173291</c:v>
                </c:pt>
                <c:pt idx="865">
                  <c:v>1.2000708803547315</c:v>
                </c:pt>
                <c:pt idx="866">
                  <c:v>1.2000430288436661</c:v>
                </c:pt>
                <c:pt idx="867">
                  <c:v>1.2000151776841328</c:v>
                </c:pt>
                <c:pt idx="868">
                  <c:v>1.1999873268761228</c:v>
                </c:pt>
                <c:pt idx="869">
                  <c:v>1.1999594764196431</c:v>
                </c:pt>
                <c:pt idx="870">
                  <c:v>1.1999316263146849</c:v>
                </c:pt>
                <c:pt idx="871">
                  <c:v>1.1999037765612517</c:v>
                </c:pt>
                <c:pt idx="872">
                  <c:v>1.1998759271593311</c:v>
                </c:pt>
                <c:pt idx="873">
                  <c:v>1.1998480781089249</c:v>
                </c:pt>
                <c:pt idx="874">
                  <c:v>1.1998202294100331</c:v>
                </c:pt>
                <c:pt idx="875">
                  <c:v>1.1997923810626521</c:v>
                </c:pt>
                <c:pt idx="876">
                  <c:v>1.1997645330667801</c:v>
                </c:pt>
                <c:pt idx="877">
                  <c:v>1.1997366854224119</c:v>
                </c:pt>
                <c:pt idx="878">
                  <c:v>1.1997088381295455</c:v>
                </c:pt>
                <c:pt idx="879">
                  <c:v>1.1996809911881829</c:v>
                </c:pt>
                <c:pt idx="880">
                  <c:v>1.1996531445983134</c:v>
                </c:pt>
                <c:pt idx="881">
                  <c:v>1.199625298359944</c:v>
                </c:pt>
                <c:pt idx="882">
                  <c:v>1.1995974524730659</c:v>
                </c:pt>
                <c:pt idx="883">
                  <c:v>1.1995696069376756</c:v>
                </c:pt>
                <c:pt idx="884">
                  <c:v>1.1995417617537782</c:v>
                </c:pt>
                <c:pt idx="885">
                  <c:v>1.1995139169213651</c:v>
                </c:pt>
                <c:pt idx="886">
                  <c:v>1.1994860724404326</c:v>
                </c:pt>
                <c:pt idx="887">
                  <c:v>1.1994582283109789</c:v>
                </c:pt>
                <c:pt idx="888">
                  <c:v>1.1994303845330077</c:v>
                </c:pt>
                <c:pt idx="889">
                  <c:v>1.1994025411065099</c:v>
                </c:pt>
                <c:pt idx="890">
                  <c:v>1.1993746980314839</c:v>
                </c:pt>
                <c:pt idx="891">
                  <c:v>1.1993468553079278</c:v>
                </c:pt>
                <c:pt idx="892">
                  <c:v>1.1993190129358453</c:v>
                </c:pt>
                <c:pt idx="893">
                  <c:v>1.1992911709152239</c:v>
                </c:pt>
                <c:pt idx="894">
                  <c:v>1.199263329246067</c:v>
                </c:pt>
                <c:pt idx="895">
                  <c:v>1.1992354879283713</c:v>
                </c:pt>
                <c:pt idx="896">
                  <c:v>1.1992076469621367</c:v>
                </c:pt>
                <c:pt idx="897">
                  <c:v>1.1991798063473524</c:v>
                </c:pt>
                <c:pt idx="898">
                  <c:v>1.1991519660840204</c:v>
                </c:pt>
                <c:pt idx="899">
                  <c:v>1.199124126172137</c:v>
                </c:pt>
                <c:pt idx="900">
                  <c:v>1.1990962866117076</c:v>
                </c:pt>
                <c:pt idx="901">
                  <c:v>1.1990684474027198</c:v>
                </c:pt>
                <c:pt idx="902">
                  <c:v>1.199040608545177</c:v>
                </c:pt>
                <c:pt idx="903">
                  <c:v>1.1990127700390776</c:v>
                </c:pt>
                <c:pt idx="904">
                  <c:v>1.1989849318844126</c:v>
                </c:pt>
                <c:pt idx="905">
                  <c:v>1.1989570940811838</c:v>
                </c:pt>
                <c:pt idx="906">
                  <c:v>1.1989292566293823</c:v>
                </c:pt>
                <c:pt idx="907">
                  <c:v>1.1989014195290189</c:v>
                </c:pt>
                <c:pt idx="908">
                  <c:v>1.1988735827800792</c:v>
                </c:pt>
                <c:pt idx="909">
                  <c:v>1.1988457463825686</c:v>
                </c:pt>
                <c:pt idx="910">
                  <c:v>1.19881791033648</c:v>
                </c:pt>
                <c:pt idx="911">
                  <c:v>1.1987900746418134</c:v>
                </c:pt>
                <c:pt idx="912">
                  <c:v>1.1987622392985635</c:v>
                </c:pt>
                <c:pt idx="913">
                  <c:v>1.1987344043067303</c:v>
                </c:pt>
                <c:pt idx="914">
                  <c:v>1.1987065696663066</c:v>
                </c:pt>
                <c:pt idx="915">
                  <c:v>1.1986787353772961</c:v>
                </c:pt>
                <c:pt idx="916">
                  <c:v>1.1986509014396969</c:v>
                </c:pt>
                <c:pt idx="917">
                  <c:v>1.1986230678535019</c:v>
                </c:pt>
                <c:pt idx="918">
                  <c:v>1.1985952346187041</c:v>
                </c:pt>
                <c:pt idx="919">
                  <c:v>1.1985674017353105</c:v>
                </c:pt>
                <c:pt idx="920">
                  <c:v>1.1985395692033176</c:v>
                </c:pt>
                <c:pt idx="921">
                  <c:v>1.1985117370227165</c:v>
                </c:pt>
                <c:pt idx="922">
                  <c:v>1.1984839051935126</c:v>
                </c:pt>
                <c:pt idx="923">
                  <c:v>1.1984560737156986</c:v>
                </c:pt>
                <c:pt idx="924">
                  <c:v>1.1984282425892694</c:v>
                </c:pt>
                <c:pt idx="925">
                  <c:v>1.1984004118142302</c:v>
                </c:pt>
                <c:pt idx="926">
                  <c:v>1.1983725813905757</c:v>
                </c:pt>
                <c:pt idx="927">
                  <c:v>1.198344751318297</c:v>
                </c:pt>
                <c:pt idx="928">
                  <c:v>1.1983169215973959</c:v>
                </c:pt>
                <c:pt idx="929">
                  <c:v>1.1982890922278759</c:v>
                </c:pt>
                <c:pt idx="930">
                  <c:v>1.1982612632097229</c:v>
                </c:pt>
                <c:pt idx="931">
                  <c:v>1.1982334345429422</c:v>
                </c:pt>
                <c:pt idx="932">
                  <c:v>1.1982056062275319</c:v>
                </c:pt>
                <c:pt idx="933">
                  <c:v>1.1981777782634815</c:v>
                </c:pt>
                <c:pt idx="934">
                  <c:v>1.1981499506508033</c:v>
                </c:pt>
                <c:pt idx="935">
                  <c:v>1.1981221233894832</c:v>
                </c:pt>
                <c:pt idx="936">
                  <c:v>1.1980942964795194</c:v>
                </c:pt>
                <c:pt idx="937">
                  <c:v>1.19806646992091</c:v>
                </c:pt>
                <c:pt idx="938">
                  <c:v>1.1980386437136552</c:v>
                </c:pt>
                <c:pt idx="939">
                  <c:v>1.1980108178577531</c:v>
                </c:pt>
                <c:pt idx="940">
                  <c:v>1.1979829923531984</c:v>
                </c:pt>
                <c:pt idx="941">
                  <c:v>1.1979551671999875</c:v>
                </c:pt>
                <c:pt idx="942">
                  <c:v>1.1979273423981205</c:v>
                </c:pt>
                <c:pt idx="943">
                  <c:v>1.1978995179475955</c:v>
                </c:pt>
                <c:pt idx="944">
                  <c:v>1.1978716938484091</c:v>
                </c:pt>
                <c:pt idx="945">
                  <c:v>1.1978438701005576</c:v>
                </c:pt>
                <c:pt idx="946">
                  <c:v>1.1978160467040411</c:v>
                </c:pt>
                <c:pt idx="947">
                  <c:v>1.1977882236588488</c:v>
                </c:pt>
                <c:pt idx="948">
                  <c:v>1.1977604009649951</c:v>
                </c:pt>
                <c:pt idx="949">
                  <c:v>1.1977325786224622</c:v>
                </c:pt>
                <c:pt idx="950">
                  <c:v>1.1977047566312535</c:v>
                </c:pt>
                <c:pt idx="951">
                  <c:v>1.1976769349913621</c:v>
                </c:pt>
                <c:pt idx="952">
                  <c:v>1.1976491137027878</c:v>
                </c:pt>
                <c:pt idx="953">
                  <c:v>1.1976212927655361</c:v>
                </c:pt>
                <c:pt idx="954">
                  <c:v>1.197593472179598</c:v>
                </c:pt>
                <c:pt idx="955">
                  <c:v>1.1975656519449629</c:v>
                </c:pt>
                <c:pt idx="956">
                  <c:v>1.1975378320616432</c:v>
                </c:pt>
                <c:pt idx="957">
                  <c:v>1.1975100125296301</c:v>
                </c:pt>
                <c:pt idx="958">
                  <c:v>1.1974821933489146</c:v>
                </c:pt>
                <c:pt idx="959">
                  <c:v>1.1974543745195039</c:v>
                </c:pt>
                <c:pt idx="960">
                  <c:v>1.197426556041389</c:v>
                </c:pt>
                <c:pt idx="961">
                  <c:v>1.1973987379145719</c:v>
                </c:pt>
                <c:pt idx="962">
                  <c:v>1.197370920139047</c:v>
                </c:pt>
                <c:pt idx="963">
                  <c:v>1.1973431027148109</c:v>
                </c:pt>
                <c:pt idx="964">
                  <c:v>1.1973152856418672</c:v>
                </c:pt>
                <c:pt idx="965">
                  <c:v>1.1972874689202051</c:v>
                </c:pt>
                <c:pt idx="966">
                  <c:v>1.1972596525498336</c:v>
                </c:pt>
                <c:pt idx="967">
                  <c:v>1.1972318365307366</c:v>
                </c:pt>
                <c:pt idx="968">
                  <c:v>1.1972040208629195</c:v>
                </c:pt>
                <c:pt idx="969">
                  <c:v>1.1971762055463788</c:v>
                </c:pt>
                <c:pt idx="970">
                  <c:v>1.1971483905811127</c:v>
                </c:pt>
                <c:pt idx="971">
                  <c:v>1.1971205759671157</c:v>
                </c:pt>
                <c:pt idx="972">
                  <c:v>1.1970927617043916</c:v>
                </c:pt>
                <c:pt idx="973">
                  <c:v>1.1970649477929296</c:v>
                </c:pt>
                <c:pt idx="974">
                  <c:v>1.1970371342327297</c:v>
                </c:pt>
                <c:pt idx="975">
                  <c:v>1.197009321023792</c:v>
                </c:pt>
                <c:pt idx="976">
                  <c:v>1.196981508166111</c:v>
                </c:pt>
                <c:pt idx="977">
                  <c:v>1.1969536956596887</c:v>
                </c:pt>
                <c:pt idx="978">
                  <c:v>1.1969258835045213</c:v>
                </c:pt>
                <c:pt idx="979">
                  <c:v>1.1968980717006001</c:v>
                </c:pt>
                <c:pt idx="980">
                  <c:v>1.1968702602479322</c:v>
                </c:pt>
                <c:pt idx="981">
                  <c:v>1.1968424491465068</c:v>
                </c:pt>
                <c:pt idx="982">
                  <c:v>1.1968146383963241</c:v>
                </c:pt>
                <c:pt idx="983">
                  <c:v>1.1967868279973892</c:v>
                </c:pt>
                <c:pt idx="984">
                  <c:v>1.1967590179496899</c:v>
                </c:pt>
                <c:pt idx="985">
                  <c:v>1.1967312082532224</c:v>
                </c:pt>
                <c:pt idx="986">
                  <c:v>1.1967033989079869</c:v>
                </c:pt>
                <c:pt idx="987">
                  <c:v>1.1966755899139905</c:v>
                </c:pt>
                <c:pt idx="988">
                  <c:v>1.1966477812712171</c:v>
                </c:pt>
                <c:pt idx="989">
                  <c:v>1.1966199729796649</c:v>
                </c:pt>
                <c:pt idx="990">
                  <c:v>1.1965921650393447</c:v>
                </c:pt>
                <c:pt idx="991">
                  <c:v>1.196564357450244</c:v>
                </c:pt>
                <c:pt idx="992">
                  <c:v>1.1965365502123646</c:v>
                </c:pt>
                <c:pt idx="993">
                  <c:v>1.196508743325694</c:v>
                </c:pt>
                <c:pt idx="994">
                  <c:v>1.1964809367902411</c:v>
                </c:pt>
                <c:pt idx="995">
                  <c:v>1.1964531306059971</c:v>
                </c:pt>
                <c:pt idx="996">
                  <c:v>1.1964253247729655</c:v>
                </c:pt>
                <c:pt idx="997">
                  <c:v>1.1963975192911374</c:v>
                </c:pt>
                <c:pt idx="998">
                  <c:v>1.196369714160511</c:v>
                </c:pt>
                <c:pt idx="999">
                  <c:v>1.1963419093810881</c:v>
                </c:pt>
                <c:pt idx="1000">
                  <c:v>1.1963141049528598</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30.200000000000163</c:v>
                </c:pt>
                <c:pt idx="393">
                  <c:v>30.200100000000162</c:v>
                </c:pt>
                <c:pt idx="394">
                  <c:v>30.200200000000162</c:v>
                </c:pt>
                <c:pt idx="395">
                  <c:v>30.200300000000162</c:v>
                </c:pt>
                <c:pt idx="396">
                  <c:v>30.200400000000162</c:v>
                </c:pt>
                <c:pt idx="397">
                  <c:v>30.200500000000162</c:v>
                </c:pt>
                <c:pt idx="398">
                  <c:v>30.200600000000161</c:v>
                </c:pt>
                <c:pt idx="399">
                  <c:v>30.200700000000161</c:v>
                </c:pt>
                <c:pt idx="400">
                  <c:v>30.200800000000161</c:v>
                </c:pt>
                <c:pt idx="401">
                  <c:v>30.200900000000161</c:v>
                </c:pt>
                <c:pt idx="402">
                  <c:v>30.20100000000016</c:v>
                </c:pt>
                <c:pt idx="403">
                  <c:v>30.20110000000016</c:v>
                </c:pt>
                <c:pt idx="404">
                  <c:v>30.20120000000016</c:v>
                </c:pt>
                <c:pt idx="405">
                  <c:v>30.20130000000016</c:v>
                </c:pt>
                <c:pt idx="406">
                  <c:v>30.201400000000159</c:v>
                </c:pt>
                <c:pt idx="407">
                  <c:v>30.201500000000159</c:v>
                </c:pt>
                <c:pt idx="408">
                  <c:v>30.201600000000159</c:v>
                </c:pt>
                <c:pt idx="409">
                  <c:v>30.201700000000159</c:v>
                </c:pt>
                <c:pt idx="410">
                  <c:v>30.201800000000159</c:v>
                </c:pt>
                <c:pt idx="411">
                  <c:v>30.201900000000158</c:v>
                </c:pt>
                <c:pt idx="412">
                  <c:v>30.202000000000158</c:v>
                </c:pt>
                <c:pt idx="413">
                  <c:v>30.202100000000158</c:v>
                </c:pt>
                <c:pt idx="414">
                  <c:v>30.202200000000158</c:v>
                </c:pt>
                <c:pt idx="415">
                  <c:v>30.202300000000157</c:v>
                </c:pt>
                <c:pt idx="416">
                  <c:v>30.202400000000157</c:v>
                </c:pt>
                <c:pt idx="417">
                  <c:v>30.202500000000157</c:v>
                </c:pt>
                <c:pt idx="418">
                  <c:v>30.202600000000157</c:v>
                </c:pt>
                <c:pt idx="419">
                  <c:v>30.202700000000156</c:v>
                </c:pt>
                <c:pt idx="420">
                  <c:v>30.202800000000156</c:v>
                </c:pt>
                <c:pt idx="421">
                  <c:v>30.202900000000156</c:v>
                </c:pt>
                <c:pt idx="422">
                  <c:v>30.203000000000156</c:v>
                </c:pt>
                <c:pt idx="423">
                  <c:v>30.203100000000155</c:v>
                </c:pt>
                <c:pt idx="424">
                  <c:v>30.203200000000155</c:v>
                </c:pt>
                <c:pt idx="425">
                  <c:v>30.203300000000155</c:v>
                </c:pt>
                <c:pt idx="426">
                  <c:v>30.203400000000155</c:v>
                </c:pt>
                <c:pt idx="427">
                  <c:v>30.203500000000155</c:v>
                </c:pt>
                <c:pt idx="428">
                  <c:v>30.203600000000154</c:v>
                </c:pt>
                <c:pt idx="429">
                  <c:v>30.203700000000154</c:v>
                </c:pt>
                <c:pt idx="430">
                  <c:v>30.203800000000154</c:v>
                </c:pt>
                <c:pt idx="431">
                  <c:v>30.203900000000154</c:v>
                </c:pt>
                <c:pt idx="432">
                  <c:v>30.204000000000153</c:v>
                </c:pt>
                <c:pt idx="433">
                  <c:v>30.204100000000153</c:v>
                </c:pt>
                <c:pt idx="434">
                  <c:v>30.204200000000153</c:v>
                </c:pt>
                <c:pt idx="435">
                  <c:v>30.204300000000153</c:v>
                </c:pt>
                <c:pt idx="436">
                  <c:v>30.204400000000152</c:v>
                </c:pt>
                <c:pt idx="437">
                  <c:v>30.204500000000152</c:v>
                </c:pt>
                <c:pt idx="438">
                  <c:v>30.204600000000152</c:v>
                </c:pt>
                <c:pt idx="439">
                  <c:v>30.204700000000152</c:v>
                </c:pt>
                <c:pt idx="440">
                  <c:v>30.204800000000152</c:v>
                </c:pt>
                <c:pt idx="441">
                  <c:v>30.204900000000151</c:v>
                </c:pt>
                <c:pt idx="442">
                  <c:v>30.205000000000151</c:v>
                </c:pt>
                <c:pt idx="443">
                  <c:v>30.205100000000151</c:v>
                </c:pt>
                <c:pt idx="444">
                  <c:v>30.205200000000151</c:v>
                </c:pt>
                <c:pt idx="445">
                  <c:v>30.20530000000015</c:v>
                </c:pt>
                <c:pt idx="446">
                  <c:v>30.20540000000015</c:v>
                </c:pt>
                <c:pt idx="447">
                  <c:v>30.20550000000015</c:v>
                </c:pt>
                <c:pt idx="448">
                  <c:v>30.20560000000015</c:v>
                </c:pt>
                <c:pt idx="449">
                  <c:v>30.205700000000149</c:v>
                </c:pt>
                <c:pt idx="450">
                  <c:v>30.205800000000149</c:v>
                </c:pt>
                <c:pt idx="451">
                  <c:v>30.205900000000149</c:v>
                </c:pt>
                <c:pt idx="452">
                  <c:v>30.206000000000149</c:v>
                </c:pt>
                <c:pt idx="453">
                  <c:v>30.206100000000148</c:v>
                </c:pt>
                <c:pt idx="454">
                  <c:v>30.206200000000148</c:v>
                </c:pt>
                <c:pt idx="455">
                  <c:v>30.206300000000148</c:v>
                </c:pt>
                <c:pt idx="456">
                  <c:v>30.206400000000148</c:v>
                </c:pt>
                <c:pt idx="457">
                  <c:v>30.206500000000148</c:v>
                </c:pt>
                <c:pt idx="458">
                  <c:v>30.206600000000147</c:v>
                </c:pt>
                <c:pt idx="459">
                  <c:v>30.206700000000147</c:v>
                </c:pt>
                <c:pt idx="460">
                  <c:v>30.206800000000147</c:v>
                </c:pt>
                <c:pt idx="461">
                  <c:v>30.206900000000147</c:v>
                </c:pt>
                <c:pt idx="462">
                  <c:v>30.207000000000146</c:v>
                </c:pt>
                <c:pt idx="463">
                  <c:v>30.207100000000146</c:v>
                </c:pt>
                <c:pt idx="464">
                  <c:v>30.207200000000146</c:v>
                </c:pt>
                <c:pt idx="465">
                  <c:v>30.207300000000146</c:v>
                </c:pt>
                <c:pt idx="466">
                  <c:v>30.207400000000145</c:v>
                </c:pt>
                <c:pt idx="467">
                  <c:v>30.207500000000145</c:v>
                </c:pt>
                <c:pt idx="468">
                  <c:v>30.207600000000145</c:v>
                </c:pt>
                <c:pt idx="469">
                  <c:v>30.207700000000145</c:v>
                </c:pt>
                <c:pt idx="470">
                  <c:v>30.207800000000145</c:v>
                </c:pt>
                <c:pt idx="471">
                  <c:v>30.207900000000144</c:v>
                </c:pt>
                <c:pt idx="472">
                  <c:v>30.208000000000144</c:v>
                </c:pt>
                <c:pt idx="473">
                  <c:v>30.208100000000144</c:v>
                </c:pt>
                <c:pt idx="474">
                  <c:v>30.208200000000144</c:v>
                </c:pt>
                <c:pt idx="475">
                  <c:v>30.208300000000143</c:v>
                </c:pt>
                <c:pt idx="476">
                  <c:v>30.208400000000143</c:v>
                </c:pt>
                <c:pt idx="477">
                  <c:v>30.208500000000143</c:v>
                </c:pt>
                <c:pt idx="478">
                  <c:v>30.208600000000143</c:v>
                </c:pt>
                <c:pt idx="479">
                  <c:v>30.208700000000142</c:v>
                </c:pt>
                <c:pt idx="480">
                  <c:v>30.208800000000142</c:v>
                </c:pt>
                <c:pt idx="481">
                  <c:v>30.208900000000142</c:v>
                </c:pt>
                <c:pt idx="482">
                  <c:v>30.209000000000142</c:v>
                </c:pt>
                <c:pt idx="483">
                  <c:v>30.209100000000142</c:v>
                </c:pt>
                <c:pt idx="484">
                  <c:v>30.209200000000141</c:v>
                </c:pt>
                <c:pt idx="485">
                  <c:v>30.209300000000141</c:v>
                </c:pt>
                <c:pt idx="486">
                  <c:v>30.209400000000141</c:v>
                </c:pt>
                <c:pt idx="487">
                  <c:v>30.209500000000141</c:v>
                </c:pt>
                <c:pt idx="488">
                  <c:v>30.20960000000014</c:v>
                </c:pt>
                <c:pt idx="489">
                  <c:v>30.20970000000014</c:v>
                </c:pt>
                <c:pt idx="490">
                  <c:v>30.20980000000014</c:v>
                </c:pt>
                <c:pt idx="491">
                  <c:v>30.20990000000014</c:v>
                </c:pt>
                <c:pt idx="492">
                  <c:v>30.210000000000139</c:v>
                </c:pt>
                <c:pt idx="493">
                  <c:v>30.210100000000139</c:v>
                </c:pt>
                <c:pt idx="494">
                  <c:v>30.210200000000139</c:v>
                </c:pt>
                <c:pt idx="495">
                  <c:v>30.210300000000139</c:v>
                </c:pt>
                <c:pt idx="496">
                  <c:v>30.210400000000138</c:v>
                </c:pt>
                <c:pt idx="497">
                  <c:v>30.210500000000138</c:v>
                </c:pt>
                <c:pt idx="498">
                  <c:v>30.210600000000138</c:v>
                </c:pt>
                <c:pt idx="499">
                  <c:v>30.210700000000138</c:v>
                </c:pt>
                <c:pt idx="500">
                  <c:v>30.210800000000138</c:v>
                </c:pt>
                <c:pt idx="501">
                  <c:v>30.210900000000137</c:v>
                </c:pt>
                <c:pt idx="502">
                  <c:v>30.211000000000137</c:v>
                </c:pt>
                <c:pt idx="503">
                  <c:v>30.211100000000137</c:v>
                </c:pt>
                <c:pt idx="504">
                  <c:v>30.211200000000137</c:v>
                </c:pt>
                <c:pt idx="505">
                  <c:v>30.211300000000136</c:v>
                </c:pt>
                <c:pt idx="506">
                  <c:v>30.211400000000136</c:v>
                </c:pt>
                <c:pt idx="507">
                  <c:v>30.211500000000136</c:v>
                </c:pt>
                <c:pt idx="508">
                  <c:v>30.211600000000136</c:v>
                </c:pt>
                <c:pt idx="509">
                  <c:v>30.211700000000135</c:v>
                </c:pt>
                <c:pt idx="510">
                  <c:v>30.211800000000135</c:v>
                </c:pt>
                <c:pt idx="511">
                  <c:v>30.211900000000135</c:v>
                </c:pt>
                <c:pt idx="512">
                  <c:v>30.212000000000135</c:v>
                </c:pt>
                <c:pt idx="513">
                  <c:v>30.212100000000135</c:v>
                </c:pt>
                <c:pt idx="514">
                  <c:v>30.212200000000134</c:v>
                </c:pt>
                <c:pt idx="515">
                  <c:v>30.212300000000134</c:v>
                </c:pt>
                <c:pt idx="516">
                  <c:v>30.212400000000134</c:v>
                </c:pt>
                <c:pt idx="517">
                  <c:v>30.212500000000134</c:v>
                </c:pt>
                <c:pt idx="518">
                  <c:v>30.212600000000133</c:v>
                </c:pt>
                <c:pt idx="519">
                  <c:v>30.212700000000133</c:v>
                </c:pt>
                <c:pt idx="520">
                  <c:v>30.212800000000133</c:v>
                </c:pt>
                <c:pt idx="521">
                  <c:v>30.212900000000133</c:v>
                </c:pt>
                <c:pt idx="522">
                  <c:v>30.213000000000132</c:v>
                </c:pt>
                <c:pt idx="523">
                  <c:v>30.213100000000132</c:v>
                </c:pt>
                <c:pt idx="524">
                  <c:v>30.213200000000132</c:v>
                </c:pt>
                <c:pt idx="525">
                  <c:v>30.213300000000132</c:v>
                </c:pt>
                <c:pt idx="526">
                  <c:v>30.213400000000131</c:v>
                </c:pt>
                <c:pt idx="527">
                  <c:v>30.213500000000131</c:v>
                </c:pt>
                <c:pt idx="528">
                  <c:v>30.213600000000131</c:v>
                </c:pt>
                <c:pt idx="529">
                  <c:v>30.213700000000131</c:v>
                </c:pt>
                <c:pt idx="530">
                  <c:v>30.213800000000131</c:v>
                </c:pt>
                <c:pt idx="531">
                  <c:v>30.21390000000013</c:v>
                </c:pt>
                <c:pt idx="532">
                  <c:v>30.21400000000013</c:v>
                </c:pt>
                <c:pt idx="533">
                  <c:v>30.21410000000013</c:v>
                </c:pt>
                <c:pt idx="534">
                  <c:v>30.21420000000013</c:v>
                </c:pt>
                <c:pt idx="535">
                  <c:v>30.214300000000129</c:v>
                </c:pt>
                <c:pt idx="536">
                  <c:v>30.214400000000129</c:v>
                </c:pt>
                <c:pt idx="537">
                  <c:v>30.214500000000129</c:v>
                </c:pt>
                <c:pt idx="538">
                  <c:v>30.214600000000129</c:v>
                </c:pt>
                <c:pt idx="539">
                  <c:v>30.214700000000128</c:v>
                </c:pt>
                <c:pt idx="540">
                  <c:v>30.214800000000128</c:v>
                </c:pt>
                <c:pt idx="541">
                  <c:v>30.214900000000128</c:v>
                </c:pt>
                <c:pt idx="542">
                  <c:v>30.215000000000128</c:v>
                </c:pt>
                <c:pt idx="543">
                  <c:v>30.215100000000128</c:v>
                </c:pt>
                <c:pt idx="544">
                  <c:v>30.215200000000127</c:v>
                </c:pt>
                <c:pt idx="545">
                  <c:v>30.215300000000127</c:v>
                </c:pt>
                <c:pt idx="546">
                  <c:v>30.215400000000127</c:v>
                </c:pt>
                <c:pt idx="547">
                  <c:v>30.215500000000127</c:v>
                </c:pt>
                <c:pt idx="548">
                  <c:v>30.215600000000126</c:v>
                </c:pt>
                <c:pt idx="549">
                  <c:v>30.215700000000126</c:v>
                </c:pt>
                <c:pt idx="550">
                  <c:v>30.215800000000126</c:v>
                </c:pt>
                <c:pt idx="551">
                  <c:v>30.215900000000126</c:v>
                </c:pt>
                <c:pt idx="552">
                  <c:v>30.216000000000125</c:v>
                </c:pt>
                <c:pt idx="553">
                  <c:v>30.216100000000125</c:v>
                </c:pt>
                <c:pt idx="554">
                  <c:v>30.216200000000125</c:v>
                </c:pt>
                <c:pt idx="555">
                  <c:v>30.216300000000125</c:v>
                </c:pt>
                <c:pt idx="556">
                  <c:v>30.216400000000124</c:v>
                </c:pt>
                <c:pt idx="557">
                  <c:v>30.216500000000124</c:v>
                </c:pt>
                <c:pt idx="558">
                  <c:v>30.216600000000124</c:v>
                </c:pt>
                <c:pt idx="559">
                  <c:v>30.216700000000124</c:v>
                </c:pt>
                <c:pt idx="560">
                  <c:v>30.216800000000124</c:v>
                </c:pt>
                <c:pt idx="561">
                  <c:v>30.216900000000123</c:v>
                </c:pt>
                <c:pt idx="562">
                  <c:v>30.217000000000123</c:v>
                </c:pt>
                <c:pt idx="563">
                  <c:v>30.217100000000123</c:v>
                </c:pt>
                <c:pt idx="564">
                  <c:v>30.217200000000123</c:v>
                </c:pt>
                <c:pt idx="565">
                  <c:v>30.217300000000122</c:v>
                </c:pt>
                <c:pt idx="566">
                  <c:v>30.217400000000122</c:v>
                </c:pt>
                <c:pt idx="567">
                  <c:v>30.217500000000122</c:v>
                </c:pt>
                <c:pt idx="568">
                  <c:v>30.217600000000122</c:v>
                </c:pt>
                <c:pt idx="569">
                  <c:v>30.217700000000121</c:v>
                </c:pt>
                <c:pt idx="570">
                  <c:v>30.217800000000121</c:v>
                </c:pt>
                <c:pt idx="571">
                  <c:v>30.217900000000121</c:v>
                </c:pt>
                <c:pt idx="572">
                  <c:v>30.218000000000121</c:v>
                </c:pt>
                <c:pt idx="573">
                  <c:v>30.218100000000121</c:v>
                </c:pt>
                <c:pt idx="574">
                  <c:v>30.21820000000012</c:v>
                </c:pt>
                <c:pt idx="575">
                  <c:v>30.21830000000012</c:v>
                </c:pt>
                <c:pt idx="576">
                  <c:v>30.21840000000012</c:v>
                </c:pt>
                <c:pt idx="577">
                  <c:v>30.21850000000012</c:v>
                </c:pt>
                <c:pt idx="578">
                  <c:v>30.218600000000119</c:v>
                </c:pt>
                <c:pt idx="579">
                  <c:v>30.218700000000119</c:v>
                </c:pt>
                <c:pt idx="580">
                  <c:v>30.218800000000119</c:v>
                </c:pt>
                <c:pt idx="581">
                  <c:v>30.218900000000119</c:v>
                </c:pt>
                <c:pt idx="582">
                  <c:v>30.219000000000118</c:v>
                </c:pt>
                <c:pt idx="583">
                  <c:v>30.219100000000118</c:v>
                </c:pt>
                <c:pt idx="584">
                  <c:v>30.219200000000118</c:v>
                </c:pt>
                <c:pt idx="585">
                  <c:v>30.219300000000118</c:v>
                </c:pt>
                <c:pt idx="586">
                  <c:v>30.219400000000118</c:v>
                </c:pt>
                <c:pt idx="587">
                  <c:v>30.219500000000117</c:v>
                </c:pt>
                <c:pt idx="588">
                  <c:v>30.219600000000117</c:v>
                </c:pt>
                <c:pt idx="589">
                  <c:v>30.219700000000117</c:v>
                </c:pt>
                <c:pt idx="590">
                  <c:v>30.219800000000117</c:v>
                </c:pt>
                <c:pt idx="591">
                  <c:v>30.219900000000116</c:v>
                </c:pt>
                <c:pt idx="592">
                  <c:v>30.220000000000116</c:v>
                </c:pt>
                <c:pt idx="593">
                  <c:v>30.220100000000116</c:v>
                </c:pt>
                <c:pt idx="594">
                  <c:v>30.220200000000116</c:v>
                </c:pt>
                <c:pt idx="595">
                  <c:v>30.220300000000115</c:v>
                </c:pt>
                <c:pt idx="596">
                  <c:v>30.220400000000115</c:v>
                </c:pt>
                <c:pt idx="597">
                  <c:v>30.220500000000115</c:v>
                </c:pt>
                <c:pt idx="598">
                  <c:v>30.220600000000115</c:v>
                </c:pt>
                <c:pt idx="599">
                  <c:v>30.220700000000114</c:v>
                </c:pt>
                <c:pt idx="600">
                  <c:v>30.220800000000114</c:v>
                </c:pt>
                <c:pt idx="601">
                  <c:v>30.220900000000114</c:v>
                </c:pt>
                <c:pt idx="602">
                  <c:v>30.221000000000114</c:v>
                </c:pt>
                <c:pt idx="603">
                  <c:v>30.221100000000114</c:v>
                </c:pt>
                <c:pt idx="604">
                  <c:v>30.221200000000113</c:v>
                </c:pt>
                <c:pt idx="605">
                  <c:v>30.221300000000113</c:v>
                </c:pt>
                <c:pt idx="606">
                  <c:v>30.221400000000113</c:v>
                </c:pt>
                <c:pt idx="607">
                  <c:v>30.221500000000113</c:v>
                </c:pt>
                <c:pt idx="608">
                  <c:v>30.221600000000112</c:v>
                </c:pt>
                <c:pt idx="609">
                  <c:v>30.221700000000112</c:v>
                </c:pt>
                <c:pt idx="610">
                  <c:v>30.221800000000112</c:v>
                </c:pt>
                <c:pt idx="611">
                  <c:v>30.221900000000112</c:v>
                </c:pt>
                <c:pt idx="612">
                  <c:v>30.222000000000111</c:v>
                </c:pt>
                <c:pt idx="613">
                  <c:v>30.222100000000111</c:v>
                </c:pt>
                <c:pt idx="614">
                  <c:v>30.222200000000111</c:v>
                </c:pt>
                <c:pt idx="615">
                  <c:v>30.222300000000111</c:v>
                </c:pt>
                <c:pt idx="616">
                  <c:v>30.222400000000111</c:v>
                </c:pt>
                <c:pt idx="617">
                  <c:v>30.22250000000011</c:v>
                </c:pt>
                <c:pt idx="618">
                  <c:v>30.22260000000011</c:v>
                </c:pt>
                <c:pt idx="619">
                  <c:v>30.22270000000011</c:v>
                </c:pt>
                <c:pt idx="620">
                  <c:v>30.22280000000011</c:v>
                </c:pt>
                <c:pt idx="621">
                  <c:v>30.222900000000109</c:v>
                </c:pt>
                <c:pt idx="622">
                  <c:v>30.223000000000109</c:v>
                </c:pt>
                <c:pt idx="623">
                  <c:v>30.223100000000109</c:v>
                </c:pt>
                <c:pt idx="624">
                  <c:v>30.223200000000109</c:v>
                </c:pt>
                <c:pt idx="625">
                  <c:v>30.223300000000108</c:v>
                </c:pt>
                <c:pt idx="626">
                  <c:v>30.223400000000108</c:v>
                </c:pt>
                <c:pt idx="627">
                  <c:v>30.223500000000108</c:v>
                </c:pt>
                <c:pt idx="628">
                  <c:v>30.223600000000108</c:v>
                </c:pt>
                <c:pt idx="629">
                  <c:v>30.223700000000107</c:v>
                </c:pt>
                <c:pt idx="630">
                  <c:v>30.223800000000107</c:v>
                </c:pt>
                <c:pt idx="631">
                  <c:v>30.223900000000107</c:v>
                </c:pt>
                <c:pt idx="632">
                  <c:v>30.224000000000107</c:v>
                </c:pt>
                <c:pt idx="633">
                  <c:v>30.224100000000107</c:v>
                </c:pt>
                <c:pt idx="634">
                  <c:v>30.224200000000106</c:v>
                </c:pt>
                <c:pt idx="635">
                  <c:v>30.224300000000106</c:v>
                </c:pt>
                <c:pt idx="636">
                  <c:v>30.224400000000106</c:v>
                </c:pt>
                <c:pt idx="637">
                  <c:v>30.224500000000106</c:v>
                </c:pt>
                <c:pt idx="638">
                  <c:v>30.224600000000105</c:v>
                </c:pt>
                <c:pt idx="639">
                  <c:v>30.224700000000105</c:v>
                </c:pt>
                <c:pt idx="640">
                  <c:v>30.224800000000105</c:v>
                </c:pt>
                <c:pt idx="641">
                  <c:v>30.224900000000105</c:v>
                </c:pt>
                <c:pt idx="642">
                  <c:v>30.225000000000104</c:v>
                </c:pt>
                <c:pt idx="643">
                  <c:v>30.225100000000104</c:v>
                </c:pt>
                <c:pt idx="644">
                  <c:v>30.225200000000104</c:v>
                </c:pt>
                <c:pt idx="645">
                  <c:v>30.225300000000104</c:v>
                </c:pt>
                <c:pt idx="646">
                  <c:v>30.225400000000104</c:v>
                </c:pt>
                <c:pt idx="647">
                  <c:v>30.225500000000103</c:v>
                </c:pt>
                <c:pt idx="648">
                  <c:v>30.225600000000103</c:v>
                </c:pt>
                <c:pt idx="649">
                  <c:v>30.225700000000103</c:v>
                </c:pt>
                <c:pt idx="650">
                  <c:v>30.225800000000103</c:v>
                </c:pt>
                <c:pt idx="651">
                  <c:v>30.225900000000102</c:v>
                </c:pt>
                <c:pt idx="652">
                  <c:v>30.226000000000102</c:v>
                </c:pt>
                <c:pt idx="653">
                  <c:v>30.226100000000102</c:v>
                </c:pt>
                <c:pt idx="654">
                  <c:v>30.226200000000102</c:v>
                </c:pt>
                <c:pt idx="655">
                  <c:v>30.226300000000101</c:v>
                </c:pt>
                <c:pt idx="656">
                  <c:v>30.226400000000101</c:v>
                </c:pt>
                <c:pt idx="657">
                  <c:v>30.226500000000101</c:v>
                </c:pt>
                <c:pt idx="658">
                  <c:v>30.226600000000101</c:v>
                </c:pt>
                <c:pt idx="659">
                  <c:v>30.2267000000001</c:v>
                </c:pt>
                <c:pt idx="660">
                  <c:v>30.2268000000001</c:v>
                </c:pt>
                <c:pt idx="661">
                  <c:v>30.2269000000001</c:v>
                </c:pt>
                <c:pt idx="662">
                  <c:v>30.2270000000001</c:v>
                </c:pt>
                <c:pt idx="663">
                  <c:v>30.2271000000001</c:v>
                </c:pt>
                <c:pt idx="664">
                  <c:v>30.227200000000099</c:v>
                </c:pt>
                <c:pt idx="665">
                  <c:v>30.227300000000099</c:v>
                </c:pt>
                <c:pt idx="666">
                  <c:v>30.227400000000099</c:v>
                </c:pt>
                <c:pt idx="667">
                  <c:v>30.227500000000099</c:v>
                </c:pt>
                <c:pt idx="668">
                  <c:v>30.227600000000098</c:v>
                </c:pt>
                <c:pt idx="669">
                  <c:v>30.227700000000098</c:v>
                </c:pt>
                <c:pt idx="670">
                  <c:v>30.227800000000098</c:v>
                </c:pt>
                <c:pt idx="671">
                  <c:v>30.227900000000098</c:v>
                </c:pt>
                <c:pt idx="672">
                  <c:v>30.228000000000097</c:v>
                </c:pt>
                <c:pt idx="673">
                  <c:v>30.228100000000097</c:v>
                </c:pt>
                <c:pt idx="674">
                  <c:v>30.228200000000097</c:v>
                </c:pt>
                <c:pt idx="675">
                  <c:v>30.228300000000097</c:v>
                </c:pt>
                <c:pt idx="676">
                  <c:v>30.228400000000097</c:v>
                </c:pt>
                <c:pt idx="677">
                  <c:v>30.228500000000096</c:v>
                </c:pt>
                <c:pt idx="678">
                  <c:v>30.228600000000096</c:v>
                </c:pt>
                <c:pt idx="679">
                  <c:v>30.228700000000096</c:v>
                </c:pt>
                <c:pt idx="680">
                  <c:v>30.228800000000096</c:v>
                </c:pt>
                <c:pt idx="681">
                  <c:v>30.228900000000095</c:v>
                </c:pt>
                <c:pt idx="682">
                  <c:v>30.229000000000095</c:v>
                </c:pt>
                <c:pt idx="683">
                  <c:v>30.229100000000095</c:v>
                </c:pt>
                <c:pt idx="684">
                  <c:v>30.229200000000095</c:v>
                </c:pt>
                <c:pt idx="685">
                  <c:v>30.229300000000094</c:v>
                </c:pt>
                <c:pt idx="686">
                  <c:v>30.229400000000094</c:v>
                </c:pt>
                <c:pt idx="687">
                  <c:v>30.229500000000094</c:v>
                </c:pt>
                <c:pt idx="688">
                  <c:v>30.229600000000094</c:v>
                </c:pt>
                <c:pt idx="689">
                  <c:v>30.229700000000093</c:v>
                </c:pt>
                <c:pt idx="690">
                  <c:v>30.229800000000093</c:v>
                </c:pt>
                <c:pt idx="691">
                  <c:v>30.229900000000093</c:v>
                </c:pt>
                <c:pt idx="692">
                  <c:v>30.230000000000093</c:v>
                </c:pt>
                <c:pt idx="693">
                  <c:v>30.230100000000093</c:v>
                </c:pt>
                <c:pt idx="694">
                  <c:v>30.230200000000092</c:v>
                </c:pt>
                <c:pt idx="695">
                  <c:v>30.230300000000092</c:v>
                </c:pt>
                <c:pt idx="696">
                  <c:v>30.230400000000092</c:v>
                </c:pt>
                <c:pt idx="697">
                  <c:v>30.230500000000092</c:v>
                </c:pt>
                <c:pt idx="698">
                  <c:v>30.230600000000091</c:v>
                </c:pt>
                <c:pt idx="699">
                  <c:v>30.230700000000091</c:v>
                </c:pt>
                <c:pt idx="700">
                  <c:v>30.230800000000091</c:v>
                </c:pt>
                <c:pt idx="701">
                  <c:v>30.230900000000091</c:v>
                </c:pt>
                <c:pt idx="702">
                  <c:v>30.23100000000009</c:v>
                </c:pt>
                <c:pt idx="703">
                  <c:v>30.23110000000009</c:v>
                </c:pt>
                <c:pt idx="704">
                  <c:v>30.23120000000009</c:v>
                </c:pt>
                <c:pt idx="705">
                  <c:v>30.23130000000009</c:v>
                </c:pt>
                <c:pt idx="706">
                  <c:v>30.23140000000009</c:v>
                </c:pt>
                <c:pt idx="707">
                  <c:v>30.231500000000089</c:v>
                </c:pt>
                <c:pt idx="708">
                  <c:v>30.231600000000089</c:v>
                </c:pt>
                <c:pt idx="709">
                  <c:v>30.231700000000089</c:v>
                </c:pt>
                <c:pt idx="710">
                  <c:v>30.231800000000089</c:v>
                </c:pt>
                <c:pt idx="711">
                  <c:v>30.231900000000088</c:v>
                </c:pt>
                <c:pt idx="712">
                  <c:v>30.232000000000088</c:v>
                </c:pt>
                <c:pt idx="713">
                  <c:v>30.232100000000088</c:v>
                </c:pt>
                <c:pt idx="714">
                  <c:v>30.232200000000088</c:v>
                </c:pt>
                <c:pt idx="715">
                  <c:v>30.232300000000087</c:v>
                </c:pt>
                <c:pt idx="716">
                  <c:v>30.232400000000087</c:v>
                </c:pt>
                <c:pt idx="717">
                  <c:v>30.232500000000087</c:v>
                </c:pt>
                <c:pt idx="718">
                  <c:v>30.232600000000087</c:v>
                </c:pt>
                <c:pt idx="719">
                  <c:v>30.232700000000087</c:v>
                </c:pt>
                <c:pt idx="720">
                  <c:v>30.232800000000086</c:v>
                </c:pt>
                <c:pt idx="721">
                  <c:v>30.232900000000086</c:v>
                </c:pt>
                <c:pt idx="722">
                  <c:v>30.233000000000086</c:v>
                </c:pt>
                <c:pt idx="723">
                  <c:v>30.233100000000086</c:v>
                </c:pt>
                <c:pt idx="724">
                  <c:v>30.233200000000085</c:v>
                </c:pt>
                <c:pt idx="725">
                  <c:v>30.233300000000085</c:v>
                </c:pt>
                <c:pt idx="726">
                  <c:v>30.233400000000085</c:v>
                </c:pt>
                <c:pt idx="727">
                  <c:v>30.233500000000085</c:v>
                </c:pt>
                <c:pt idx="728">
                  <c:v>30.233600000000084</c:v>
                </c:pt>
                <c:pt idx="729">
                  <c:v>30.233700000000084</c:v>
                </c:pt>
                <c:pt idx="730">
                  <c:v>30.233800000000084</c:v>
                </c:pt>
                <c:pt idx="731">
                  <c:v>30.233900000000084</c:v>
                </c:pt>
                <c:pt idx="732">
                  <c:v>30.234000000000083</c:v>
                </c:pt>
                <c:pt idx="733">
                  <c:v>30.234100000000083</c:v>
                </c:pt>
                <c:pt idx="734">
                  <c:v>30.234200000000083</c:v>
                </c:pt>
                <c:pt idx="735">
                  <c:v>30.234300000000083</c:v>
                </c:pt>
                <c:pt idx="736">
                  <c:v>30.234400000000083</c:v>
                </c:pt>
                <c:pt idx="737">
                  <c:v>30.234500000000082</c:v>
                </c:pt>
                <c:pt idx="738">
                  <c:v>30.234600000000082</c:v>
                </c:pt>
                <c:pt idx="739">
                  <c:v>30.234700000000082</c:v>
                </c:pt>
                <c:pt idx="740">
                  <c:v>30.234800000000082</c:v>
                </c:pt>
                <c:pt idx="741">
                  <c:v>30.234900000000081</c:v>
                </c:pt>
                <c:pt idx="742">
                  <c:v>30.235000000000081</c:v>
                </c:pt>
                <c:pt idx="743">
                  <c:v>30.235100000000081</c:v>
                </c:pt>
                <c:pt idx="744">
                  <c:v>30.235200000000081</c:v>
                </c:pt>
                <c:pt idx="745">
                  <c:v>30.23530000000008</c:v>
                </c:pt>
                <c:pt idx="746">
                  <c:v>30.23540000000008</c:v>
                </c:pt>
                <c:pt idx="747">
                  <c:v>30.23550000000008</c:v>
                </c:pt>
                <c:pt idx="748">
                  <c:v>30.23560000000008</c:v>
                </c:pt>
                <c:pt idx="749">
                  <c:v>30.23570000000008</c:v>
                </c:pt>
                <c:pt idx="750">
                  <c:v>30.235800000000079</c:v>
                </c:pt>
                <c:pt idx="751">
                  <c:v>30.235900000000079</c:v>
                </c:pt>
                <c:pt idx="752">
                  <c:v>30.236000000000079</c:v>
                </c:pt>
                <c:pt idx="753">
                  <c:v>30.236100000000079</c:v>
                </c:pt>
                <c:pt idx="754">
                  <c:v>30.236200000000078</c:v>
                </c:pt>
                <c:pt idx="755">
                  <c:v>30.236300000000078</c:v>
                </c:pt>
                <c:pt idx="756">
                  <c:v>30.236400000000078</c:v>
                </c:pt>
                <c:pt idx="757">
                  <c:v>30.236500000000078</c:v>
                </c:pt>
                <c:pt idx="758">
                  <c:v>30.236600000000077</c:v>
                </c:pt>
                <c:pt idx="759">
                  <c:v>30.236700000000077</c:v>
                </c:pt>
                <c:pt idx="760">
                  <c:v>30.236800000000077</c:v>
                </c:pt>
                <c:pt idx="761">
                  <c:v>30.236900000000077</c:v>
                </c:pt>
                <c:pt idx="762">
                  <c:v>30.237000000000076</c:v>
                </c:pt>
                <c:pt idx="763">
                  <c:v>30.237100000000076</c:v>
                </c:pt>
                <c:pt idx="764">
                  <c:v>30.237200000000076</c:v>
                </c:pt>
                <c:pt idx="765">
                  <c:v>30.237300000000076</c:v>
                </c:pt>
                <c:pt idx="766">
                  <c:v>30.237400000000076</c:v>
                </c:pt>
                <c:pt idx="767">
                  <c:v>30.237500000000075</c:v>
                </c:pt>
                <c:pt idx="768">
                  <c:v>30.237600000000075</c:v>
                </c:pt>
                <c:pt idx="769">
                  <c:v>30.237700000000075</c:v>
                </c:pt>
                <c:pt idx="770">
                  <c:v>30.237800000000075</c:v>
                </c:pt>
                <c:pt idx="771">
                  <c:v>30.237900000000074</c:v>
                </c:pt>
                <c:pt idx="772">
                  <c:v>30.238000000000074</c:v>
                </c:pt>
                <c:pt idx="773">
                  <c:v>30.238100000000074</c:v>
                </c:pt>
                <c:pt idx="774">
                  <c:v>30.238200000000074</c:v>
                </c:pt>
                <c:pt idx="775">
                  <c:v>30.238300000000073</c:v>
                </c:pt>
                <c:pt idx="776">
                  <c:v>30.238400000000073</c:v>
                </c:pt>
                <c:pt idx="777">
                  <c:v>30.238500000000073</c:v>
                </c:pt>
                <c:pt idx="778">
                  <c:v>30.238600000000073</c:v>
                </c:pt>
                <c:pt idx="779">
                  <c:v>30.238700000000073</c:v>
                </c:pt>
                <c:pt idx="780">
                  <c:v>30.238800000000072</c:v>
                </c:pt>
                <c:pt idx="781">
                  <c:v>30.238900000000072</c:v>
                </c:pt>
                <c:pt idx="782">
                  <c:v>30.239000000000072</c:v>
                </c:pt>
                <c:pt idx="783">
                  <c:v>30.239100000000072</c:v>
                </c:pt>
                <c:pt idx="784">
                  <c:v>30.239200000000071</c:v>
                </c:pt>
                <c:pt idx="785">
                  <c:v>30.239300000000071</c:v>
                </c:pt>
                <c:pt idx="786">
                  <c:v>30.239400000000071</c:v>
                </c:pt>
                <c:pt idx="787">
                  <c:v>30.239500000000071</c:v>
                </c:pt>
                <c:pt idx="788">
                  <c:v>30.23960000000007</c:v>
                </c:pt>
                <c:pt idx="789">
                  <c:v>30.23970000000007</c:v>
                </c:pt>
                <c:pt idx="790">
                  <c:v>30.23980000000007</c:v>
                </c:pt>
                <c:pt idx="791">
                  <c:v>30.23990000000007</c:v>
                </c:pt>
                <c:pt idx="792">
                  <c:v>30.240000000000069</c:v>
                </c:pt>
                <c:pt idx="793">
                  <c:v>30.240100000000069</c:v>
                </c:pt>
                <c:pt idx="794">
                  <c:v>30.240200000000069</c:v>
                </c:pt>
                <c:pt idx="795">
                  <c:v>30.240300000000069</c:v>
                </c:pt>
                <c:pt idx="796">
                  <c:v>30.240400000000069</c:v>
                </c:pt>
                <c:pt idx="797">
                  <c:v>30.240500000000068</c:v>
                </c:pt>
                <c:pt idx="798">
                  <c:v>30.240600000000068</c:v>
                </c:pt>
                <c:pt idx="799">
                  <c:v>30.240700000000068</c:v>
                </c:pt>
                <c:pt idx="800">
                  <c:v>30.240800000000068</c:v>
                </c:pt>
                <c:pt idx="801">
                  <c:v>30.240900000000067</c:v>
                </c:pt>
                <c:pt idx="802">
                  <c:v>30.241000000000067</c:v>
                </c:pt>
                <c:pt idx="803">
                  <c:v>30.241100000000067</c:v>
                </c:pt>
                <c:pt idx="804">
                  <c:v>30.241200000000067</c:v>
                </c:pt>
                <c:pt idx="805">
                  <c:v>30.241300000000066</c:v>
                </c:pt>
                <c:pt idx="806">
                  <c:v>30.241400000000066</c:v>
                </c:pt>
                <c:pt idx="807">
                  <c:v>30.241500000000066</c:v>
                </c:pt>
                <c:pt idx="808">
                  <c:v>30.241600000000066</c:v>
                </c:pt>
                <c:pt idx="809">
                  <c:v>30.241700000000066</c:v>
                </c:pt>
                <c:pt idx="810">
                  <c:v>30.241800000000065</c:v>
                </c:pt>
                <c:pt idx="811">
                  <c:v>30.241900000000065</c:v>
                </c:pt>
                <c:pt idx="812">
                  <c:v>30.242000000000065</c:v>
                </c:pt>
                <c:pt idx="813">
                  <c:v>30.242100000000065</c:v>
                </c:pt>
                <c:pt idx="814">
                  <c:v>30.242200000000064</c:v>
                </c:pt>
                <c:pt idx="815">
                  <c:v>30.242300000000064</c:v>
                </c:pt>
                <c:pt idx="816">
                  <c:v>30.242400000000064</c:v>
                </c:pt>
                <c:pt idx="817">
                  <c:v>30.242500000000064</c:v>
                </c:pt>
                <c:pt idx="818">
                  <c:v>30.242600000000063</c:v>
                </c:pt>
                <c:pt idx="819">
                  <c:v>30.242700000000063</c:v>
                </c:pt>
                <c:pt idx="820">
                  <c:v>30.242800000000063</c:v>
                </c:pt>
                <c:pt idx="821">
                  <c:v>30.242900000000063</c:v>
                </c:pt>
                <c:pt idx="822">
                  <c:v>30.243000000000062</c:v>
                </c:pt>
                <c:pt idx="823">
                  <c:v>30.243100000000062</c:v>
                </c:pt>
                <c:pt idx="824">
                  <c:v>30.243200000000062</c:v>
                </c:pt>
                <c:pt idx="825">
                  <c:v>30.243300000000062</c:v>
                </c:pt>
                <c:pt idx="826">
                  <c:v>30.243400000000062</c:v>
                </c:pt>
                <c:pt idx="827">
                  <c:v>30.243500000000061</c:v>
                </c:pt>
                <c:pt idx="828">
                  <c:v>30.243600000000061</c:v>
                </c:pt>
                <c:pt idx="829">
                  <c:v>30.243700000000061</c:v>
                </c:pt>
                <c:pt idx="830">
                  <c:v>30.243800000000061</c:v>
                </c:pt>
                <c:pt idx="831">
                  <c:v>30.24390000000006</c:v>
                </c:pt>
                <c:pt idx="832">
                  <c:v>30.24400000000006</c:v>
                </c:pt>
                <c:pt idx="833">
                  <c:v>30.24410000000006</c:v>
                </c:pt>
                <c:pt idx="834">
                  <c:v>30.24420000000006</c:v>
                </c:pt>
                <c:pt idx="835">
                  <c:v>30.244300000000059</c:v>
                </c:pt>
                <c:pt idx="836">
                  <c:v>30.244400000000059</c:v>
                </c:pt>
                <c:pt idx="837">
                  <c:v>30.244500000000059</c:v>
                </c:pt>
                <c:pt idx="838">
                  <c:v>30.244600000000059</c:v>
                </c:pt>
                <c:pt idx="839">
                  <c:v>30.244700000000059</c:v>
                </c:pt>
                <c:pt idx="840">
                  <c:v>30.244800000000058</c:v>
                </c:pt>
                <c:pt idx="841">
                  <c:v>30.244900000000058</c:v>
                </c:pt>
                <c:pt idx="842">
                  <c:v>30.245000000000058</c:v>
                </c:pt>
                <c:pt idx="843">
                  <c:v>30.245100000000058</c:v>
                </c:pt>
                <c:pt idx="844">
                  <c:v>30.245200000000057</c:v>
                </c:pt>
                <c:pt idx="845">
                  <c:v>30.245300000000057</c:v>
                </c:pt>
                <c:pt idx="846">
                  <c:v>30.245400000000057</c:v>
                </c:pt>
                <c:pt idx="847">
                  <c:v>30.245500000000057</c:v>
                </c:pt>
                <c:pt idx="848">
                  <c:v>30.245600000000056</c:v>
                </c:pt>
                <c:pt idx="849">
                  <c:v>30.245700000000056</c:v>
                </c:pt>
                <c:pt idx="850">
                  <c:v>30.245800000000056</c:v>
                </c:pt>
                <c:pt idx="851">
                  <c:v>30.245900000000056</c:v>
                </c:pt>
                <c:pt idx="852">
                  <c:v>30.246000000000056</c:v>
                </c:pt>
                <c:pt idx="853">
                  <c:v>30.246100000000055</c:v>
                </c:pt>
                <c:pt idx="854">
                  <c:v>30.246200000000055</c:v>
                </c:pt>
                <c:pt idx="855">
                  <c:v>30.246300000000055</c:v>
                </c:pt>
                <c:pt idx="856">
                  <c:v>30.246400000000055</c:v>
                </c:pt>
                <c:pt idx="857">
                  <c:v>30.246500000000054</c:v>
                </c:pt>
                <c:pt idx="858">
                  <c:v>30.246600000000054</c:v>
                </c:pt>
                <c:pt idx="859">
                  <c:v>30.246700000000054</c:v>
                </c:pt>
                <c:pt idx="860">
                  <c:v>30.246800000000054</c:v>
                </c:pt>
                <c:pt idx="861">
                  <c:v>30.246900000000053</c:v>
                </c:pt>
                <c:pt idx="862">
                  <c:v>30.247000000000053</c:v>
                </c:pt>
                <c:pt idx="863">
                  <c:v>30.247100000000053</c:v>
                </c:pt>
                <c:pt idx="864">
                  <c:v>30.247200000000053</c:v>
                </c:pt>
                <c:pt idx="865">
                  <c:v>30.247300000000052</c:v>
                </c:pt>
                <c:pt idx="866">
                  <c:v>30.247400000000052</c:v>
                </c:pt>
                <c:pt idx="867">
                  <c:v>30.247500000000052</c:v>
                </c:pt>
                <c:pt idx="868">
                  <c:v>30.247600000000052</c:v>
                </c:pt>
                <c:pt idx="869">
                  <c:v>30.247700000000052</c:v>
                </c:pt>
                <c:pt idx="870">
                  <c:v>30.247800000000051</c:v>
                </c:pt>
                <c:pt idx="871">
                  <c:v>30.247900000000051</c:v>
                </c:pt>
                <c:pt idx="872">
                  <c:v>30.248000000000051</c:v>
                </c:pt>
                <c:pt idx="873">
                  <c:v>30.248100000000051</c:v>
                </c:pt>
                <c:pt idx="874">
                  <c:v>30.24820000000005</c:v>
                </c:pt>
                <c:pt idx="875">
                  <c:v>30.24830000000005</c:v>
                </c:pt>
                <c:pt idx="876">
                  <c:v>30.24840000000005</c:v>
                </c:pt>
                <c:pt idx="877">
                  <c:v>30.24850000000005</c:v>
                </c:pt>
                <c:pt idx="878">
                  <c:v>30.248600000000049</c:v>
                </c:pt>
                <c:pt idx="879">
                  <c:v>30.248700000000049</c:v>
                </c:pt>
                <c:pt idx="880">
                  <c:v>30.248800000000049</c:v>
                </c:pt>
                <c:pt idx="881">
                  <c:v>30.248900000000049</c:v>
                </c:pt>
                <c:pt idx="882">
                  <c:v>30.249000000000049</c:v>
                </c:pt>
                <c:pt idx="883">
                  <c:v>30.249100000000048</c:v>
                </c:pt>
                <c:pt idx="884">
                  <c:v>30.249200000000048</c:v>
                </c:pt>
                <c:pt idx="885">
                  <c:v>30.249300000000048</c:v>
                </c:pt>
                <c:pt idx="886">
                  <c:v>30.249400000000048</c:v>
                </c:pt>
                <c:pt idx="887">
                  <c:v>30.249500000000047</c:v>
                </c:pt>
                <c:pt idx="888">
                  <c:v>30.249600000000047</c:v>
                </c:pt>
                <c:pt idx="889">
                  <c:v>30.249700000000047</c:v>
                </c:pt>
                <c:pt idx="890">
                  <c:v>30.249800000000047</c:v>
                </c:pt>
                <c:pt idx="891">
                  <c:v>30.249900000000046</c:v>
                </c:pt>
                <c:pt idx="892">
                  <c:v>30.250000000000046</c:v>
                </c:pt>
                <c:pt idx="893">
                  <c:v>30.250100000000046</c:v>
                </c:pt>
                <c:pt idx="894">
                  <c:v>30.250200000000046</c:v>
                </c:pt>
                <c:pt idx="895">
                  <c:v>30.250300000000045</c:v>
                </c:pt>
                <c:pt idx="896">
                  <c:v>30.250400000000045</c:v>
                </c:pt>
                <c:pt idx="897">
                  <c:v>30.250500000000045</c:v>
                </c:pt>
                <c:pt idx="898">
                  <c:v>30.250600000000045</c:v>
                </c:pt>
                <c:pt idx="899">
                  <c:v>30.250700000000045</c:v>
                </c:pt>
                <c:pt idx="900">
                  <c:v>30.250800000000044</c:v>
                </c:pt>
                <c:pt idx="901">
                  <c:v>30.250900000000044</c:v>
                </c:pt>
                <c:pt idx="902">
                  <c:v>30.251000000000044</c:v>
                </c:pt>
                <c:pt idx="903">
                  <c:v>30.251100000000044</c:v>
                </c:pt>
                <c:pt idx="904">
                  <c:v>30.251200000000043</c:v>
                </c:pt>
                <c:pt idx="905">
                  <c:v>30.251300000000043</c:v>
                </c:pt>
                <c:pt idx="906">
                  <c:v>30.251400000000043</c:v>
                </c:pt>
                <c:pt idx="907">
                  <c:v>30.251500000000043</c:v>
                </c:pt>
                <c:pt idx="908">
                  <c:v>30.251600000000042</c:v>
                </c:pt>
                <c:pt idx="909">
                  <c:v>30.251700000000042</c:v>
                </c:pt>
                <c:pt idx="910">
                  <c:v>30.251800000000042</c:v>
                </c:pt>
                <c:pt idx="911">
                  <c:v>30.251900000000042</c:v>
                </c:pt>
                <c:pt idx="912">
                  <c:v>30.252000000000042</c:v>
                </c:pt>
                <c:pt idx="913">
                  <c:v>30.252100000000041</c:v>
                </c:pt>
                <c:pt idx="914">
                  <c:v>30.252200000000041</c:v>
                </c:pt>
                <c:pt idx="915">
                  <c:v>30.252300000000041</c:v>
                </c:pt>
                <c:pt idx="916">
                  <c:v>30.252400000000041</c:v>
                </c:pt>
                <c:pt idx="917">
                  <c:v>30.25250000000004</c:v>
                </c:pt>
                <c:pt idx="918">
                  <c:v>30.25260000000004</c:v>
                </c:pt>
                <c:pt idx="919">
                  <c:v>30.25270000000004</c:v>
                </c:pt>
                <c:pt idx="920">
                  <c:v>30.25280000000004</c:v>
                </c:pt>
                <c:pt idx="921">
                  <c:v>30.252900000000039</c:v>
                </c:pt>
                <c:pt idx="922">
                  <c:v>30.253000000000039</c:v>
                </c:pt>
                <c:pt idx="923">
                  <c:v>30.253100000000039</c:v>
                </c:pt>
                <c:pt idx="924">
                  <c:v>30.253200000000039</c:v>
                </c:pt>
                <c:pt idx="925">
                  <c:v>30.253300000000038</c:v>
                </c:pt>
                <c:pt idx="926">
                  <c:v>30.253400000000038</c:v>
                </c:pt>
                <c:pt idx="927">
                  <c:v>30.253500000000038</c:v>
                </c:pt>
                <c:pt idx="928">
                  <c:v>30.253600000000038</c:v>
                </c:pt>
                <c:pt idx="929">
                  <c:v>30.253700000000038</c:v>
                </c:pt>
                <c:pt idx="930">
                  <c:v>30.253800000000037</c:v>
                </c:pt>
                <c:pt idx="931">
                  <c:v>30.253900000000037</c:v>
                </c:pt>
                <c:pt idx="932">
                  <c:v>30.254000000000037</c:v>
                </c:pt>
                <c:pt idx="933">
                  <c:v>30.254100000000037</c:v>
                </c:pt>
                <c:pt idx="934">
                  <c:v>30.254200000000036</c:v>
                </c:pt>
                <c:pt idx="935">
                  <c:v>30.254300000000036</c:v>
                </c:pt>
                <c:pt idx="936">
                  <c:v>30.254400000000036</c:v>
                </c:pt>
                <c:pt idx="937">
                  <c:v>30.254500000000036</c:v>
                </c:pt>
                <c:pt idx="938">
                  <c:v>30.254600000000035</c:v>
                </c:pt>
                <c:pt idx="939">
                  <c:v>30.254700000000035</c:v>
                </c:pt>
                <c:pt idx="940">
                  <c:v>30.254800000000035</c:v>
                </c:pt>
                <c:pt idx="941">
                  <c:v>30.254900000000035</c:v>
                </c:pt>
                <c:pt idx="942">
                  <c:v>30.255000000000035</c:v>
                </c:pt>
                <c:pt idx="943">
                  <c:v>30.255100000000034</c:v>
                </c:pt>
                <c:pt idx="944">
                  <c:v>30.255200000000034</c:v>
                </c:pt>
                <c:pt idx="945">
                  <c:v>30.255300000000034</c:v>
                </c:pt>
                <c:pt idx="946">
                  <c:v>30.255400000000034</c:v>
                </c:pt>
                <c:pt idx="947">
                  <c:v>30.255500000000033</c:v>
                </c:pt>
                <c:pt idx="948">
                  <c:v>30.255600000000033</c:v>
                </c:pt>
                <c:pt idx="949">
                  <c:v>30.255700000000033</c:v>
                </c:pt>
                <c:pt idx="950">
                  <c:v>30.255800000000033</c:v>
                </c:pt>
                <c:pt idx="951">
                  <c:v>30.255900000000032</c:v>
                </c:pt>
                <c:pt idx="952">
                  <c:v>30.256000000000032</c:v>
                </c:pt>
                <c:pt idx="953">
                  <c:v>30.256100000000032</c:v>
                </c:pt>
                <c:pt idx="954">
                  <c:v>30.256200000000032</c:v>
                </c:pt>
                <c:pt idx="955">
                  <c:v>30.256300000000032</c:v>
                </c:pt>
                <c:pt idx="956">
                  <c:v>30.256400000000031</c:v>
                </c:pt>
                <c:pt idx="957">
                  <c:v>30.256500000000031</c:v>
                </c:pt>
                <c:pt idx="958">
                  <c:v>30.256600000000031</c:v>
                </c:pt>
                <c:pt idx="959">
                  <c:v>30.256700000000031</c:v>
                </c:pt>
                <c:pt idx="960">
                  <c:v>30.25680000000003</c:v>
                </c:pt>
                <c:pt idx="961">
                  <c:v>30.25690000000003</c:v>
                </c:pt>
                <c:pt idx="962">
                  <c:v>30.25700000000003</c:v>
                </c:pt>
                <c:pt idx="963">
                  <c:v>30.25710000000003</c:v>
                </c:pt>
                <c:pt idx="964">
                  <c:v>30.257200000000029</c:v>
                </c:pt>
                <c:pt idx="965">
                  <c:v>30.257300000000029</c:v>
                </c:pt>
                <c:pt idx="966">
                  <c:v>30.257400000000029</c:v>
                </c:pt>
                <c:pt idx="967">
                  <c:v>30.257500000000029</c:v>
                </c:pt>
                <c:pt idx="968">
                  <c:v>30.257600000000028</c:v>
                </c:pt>
                <c:pt idx="969">
                  <c:v>30.257700000000028</c:v>
                </c:pt>
                <c:pt idx="970">
                  <c:v>30.257800000000028</c:v>
                </c:pt>
                <c:pt idx="971">
                  <c:v>30.257900000000028</c:v>
                </c:pt>
                <c:pt idx="972">
                  <c:v>30.258000000000028</c:v>
                </c:pt>
                <c:pt idx="973">
                  <c:v>30.258100000000027</c:v>
                </c:pt>
                <c:pt idx="974">
                  <c:v>30.258200000000027</c:v>
                </c:pt>
                <c:pt idx="975">
                  <c:v>30.258300000000027</c:v>
                </c:pt>
                <c:pt idx="976">
                  <c:v>30.258400000000027</c:v>
                </c:pt>
                <c:pt idx="977">
                  <c:v>30.258500000000026</c:v>
                </c:pt>
                <c:pt idx="978">
                  <c:v>30.258600000000026</c:v>
                </c:pt>
                <c:pt idx="979">
                  <c:v>30.258700000000026</c:v>
                </c:pt>
                <c:pt idx="980">
                  <c:v>30.258800000000026</c:v>
                </c:pt>
                <c:pt idx="981">
                  <c:v>30.258900000000025</c:v>
                </c:pt>
                <c:pt idx="982">
                  <c:v>30.259000000000025</c:v>
                </c:pt>
                <c:pt idx="983">
                  <c:v>30.259100000000025</c:v>
                </c:pt>
                <c:pt idx="984">
                  <c:v>30.259200000000025</c:v>
                </c:pt>
                <c:pt idx="985">
                  <c:v>30.259300000000025</c:v>
                </c:pt>
                <c:pt idx="986">
                  <c:v>30.259400000000024</c:v>
                </c:pt>
                <c:pt idx="987">
                  <c:v>30.259500000000024</c:v>
                </c:pt>
                <c:pt idx="988">
                  <c:v>30.259600000000024</c:v>
                </c:pt>
                <c:pt idx="989">
                  <c:v>30.259700000000024</c:v>
                </c:pt>
                <c:pt idx="990">
                  <c:v>30.259800000000023</c:v>
                </c:pt>
                <c:pt idx="991">
                  <c:v>30.259900000000023</c:v>
                </c:pt>
                <c:pt idx="992">
                  <c:v>30.260000000000023</c:v>
                </c:pt>
                <c:pt idx="993">
                  <c:v>30.260100000000023</c:v>
                </c:pt>
                <c:pt idx="994">
                  <c:v>30.260200000000022</c:v>
                </c:pt>
                <c:pt idx="995">
                  <c:v>30.260300000000022</c:v>
                </c:pt>
                <c:pt idx="996">
                  <c:v>30.260400000000022</c:v>
                </c:pt>
                <c:pt idx="997">
                  <c:v>30.260500000000022</c:v>
                </c:pt>
                <c:pt idx="998">
                  <c:v>30.260600000000021</c:v>
                </c:pt>
                <c:pt idx="999">
                  <c:v>30.260700000000021</c:v>
                </c:pt>
                <c:pt idx="1000">
                  <c:v>30.260800000000021</c:v>
                </c:pt>
              </c:numCache>
            </c:numRef>
          </c:xVal>
          <c:yVal>
            <c:numRef>
              <c:f>Calculs!$AH$4:$AH$1004</c:f>
              <c:numCache>
                <c:formatCode>0.00</c:formatCode>
                <c:ptCount val="1001"/>
                <c:pt idx="0">
                  <c:v>0</c:v>
                </c:pt>
                <c:pt idx="1">
                  <c:v>-21.371848217921841</c:v>
                </c:pt>
                <c:pt idx="2">
                  <c:v>-21.29210361993055</c:v>
                </c:pt>
                <c:pt idx="3">
                  <c:v>-21.212726788398623</c:v>
                </c:pt>
                <c:pt idx="4">
                  <c:v>-21.133715472546928</c:v>
                </c:pt>
                <c:pt idx="5">
                  <c:v>-21.055067438924755</c:v>
                </c:pt>
                <c:pt idx="6">
                  <c:v>-20.976780471249434</c:v>
                </c:pt>
                <c:pt idx="7">
                  <c:v>-20.898852370247923</c:v>
                </c:pt>
                <c:pt idx="8">
                  <c:v>-20.821280953499908</c:v>
                </c:pt>
                <c:pt idx="9">
                  <c:v>-20.744064055282784</c:v>
                </c:pt>
                <c:pt idx="10">
                  <c:v>-20.667199526418059</c:v>
                </c:pt>
                <c:pt idx="11">
                  <c:v>-20.590877991747735</c:v>
                </c:pt>
                <c:pt idx="12">
                  <c:v>-20.515092879990021</c:v>
                </c:pt>
                <c:pt idx="13">
                  <c:v>-20.439644921132544</c:v>
                </c:pt>
                <c:pt idx="14">
                  <c:v>-20.3645321455088</c:v>
                </c:pt>
                <c:pt idx="15">
                  <c:v>-20.289752597992049</c:v>
                </c:pt>
                <c:pt idx="16">
                  <c:v>-20.215304337866183</c:v>
                </c:pt>
                <c:pt idx="17">
                  <c:v>-20.141185438698209</c:v>
                </c:pt>
                <c:pt idx="18">
                  <c:v>-20.067393988211794</c:v>
                </c:pt>
                <c:pt idx="19">
                  <c:v>-19.993928088162338</c:v>
                </c:pt>
                <c:pt idx="20">
                  <c:v>-19.920785854213118</c:v>
                </c:pt>
                <c:pt idx="21">
                  <c:v>-19.847868963142719</c:v>
                </c:pt>
                <c:pt idx="22">
                  <c:v>-19.775177710047107</c:v>
                </c:pt>
                <c:pt idx="23">
                  <c:v>-19.702808835427891</c:v>
                </c:pt>
                <c:pt idx="24">
                  <c:v>-19.630760454550984</c:v>
                </c:pt>
                <c:pt idx="25">
                  <c:v>-19.559030696580127</c:v>
                </c:pt>
                <c:pt idx="26">
                  <c:v>-19.487617704453879</c:v>
                </c:pt>
                <c:pt idx="27">
                  <c:v>-19.416519634763656</c:v>
                </c:pt>
                <c:pt idx="28">
                  <c:v>-19.345734657633251</c:v>
                </c:pt>
                <c:pt idx="29">
                  <c:v>-19.275260956599464</c:v>
                </c:pt>
                <c:pt idx="30">
                  <c:v>-19.205096728493988</c:v>
                </c:pt>
                <c:pt idx="31">
                  <c:v>-19.13524018332657</c:v>
                </c:pt>
                <c:pt idx="32">
                  <c:v>-19.065689544169224</c:v>
                </c:pt>
                <c:pt idx="33">
                  <c:v>-18.996443047041847</c:v>
                </c:pt>
                <c:pt idx="34">
                  <c:v>-18.927498940798817</c:v>
                </c:pt>
                <c:pt idx="35">
                  <c:v>-18.858855487016825</c:v>
                </c:pt>
                <c:pt idx="36">
                  <c:v>-18.790510959883889</c:v>
                </c:pt>
                <c:pt idx="37">
                  <c:v>-18.722463646089409</c:v>
                </c:pt>
                <c:pt idx="38">
                  <c:v>-18.654711844715461</c:v>
                </c:pt>
                <c:pt idx="39">
                  <c:v>-18.587253867129036</c:v>
                </c:pt>
                <c:pt idx="40">
                  <c:v>-18.520088036875524</c:v>
                </c:pt>
                <c:pt idx="41">
                  <c:v>-18.45321268957326</c:v>
                </c:pt>
                <c:pt idx="42">
                  <c:v>-18.386626172808974</c:v>
                </c:pt>
                <c:pt idx="43">
                  <c:v>-18.320326846034522</c:v>
                </c:pt>
                <c:pt idx="44">
                  <c:v>-18.25431308046451</c:v>
                </c:pt>
                <c:pt idx="45">
                  <c:v>-18.188583258975015</c:v>
                </c:pt>
                <c:pt idx="46">
                  <c:v>-18.123135776003284</c:v>
                </c:pt>
                <c:pt idx="47">
                  <c:v>-18.057969037448476</c:v>
                </c:pt>
                <c:pt idx="48">
                  <c:v>-17.993081460573386</c:v>
                </c:pt>
                <c:pt idx="49">
                  <c:v>-17.928471473907141</c:v>
                </c:pt>
                <c:pt idx="50">
                  <c:v>-17.864137517148897</c:v>
                </c:pt>
                <c:pt idx="51">
                  <c:v>-17.80007804107246</c:v>
                </c:pt>
                <c:pt idx="52">
                  <c:v>-17.736291507431911</c:v>
                </c:pt>
                <c:pt idx="53">
                  <c:v>-17.672776388868101</c:v>
                </c:pt>
                <c:pt idx="54">
                  <c:v>-17.609531168816158</c:v>
                </c:pt>
                <c:pt idx="55">
                  <c:v>-17.546554341413827</c:v>
                </c:pt>
                <c:pt idx="56">
                  <c:v>-17.483844411410807</c:v>
                </c:pt>
                <c:pt idx="57">
                  <c:v>-17.421399894078885</c:v>
                </c:pt>
                <c:pt idx="58">
                  <c:v>-17.359219315123074</c:v>
                </c:pt>
                <c:pt idx="59">
                  <c:v>-17.297301210593496</c:v>
                </c:pt>
                <c:pt idx="60">
                  <c:v>-17.235644126798302</c:v>
                </c:pt>
                <c:pt idx="61">
                  <c:v>-17.174246620217254</c:v>
                </c:pt>
                <c:pt idx="62">
                  <c:v>-17.113107257416324</c:v>
                </c:pt>
                <c:pt idx="63">
                  <c:v>-17.052224614963023</c:v>
                </c:pt>
                <c:pt idx="64">
                  <c:v>-16.991597279342653</c:v>
                </c:pt>
                <c:pt idx="65">
                  <c:v>-16.931223846875231</c:v>
                </c:pt>
                <c:pt idx="66">
                  <c:v>-16.871102923633426</c:v>
                </c:pt>
                <c:pt idx="67">
                  <c:v>-16.811233125361145</c:v>
                </c:pt>
                <c:pt idx="68">
                  <c:v>-16.751613077392939</c:v>
                </c:pt>
                <c:pt idx="69">
                  <c:v>-16.69224141457423</c:v>
                </c:pt>
                <c:pt idx="70">
                  <c:v>-16.633116781182338</c:v>
                </c:pt>
                <c:pt idx="71">
                  <c:v>-16.574237830848151</c:v>
                </c:pt>
                <c:pt idx="72">
                  <c:v>-16.515603226478721</c:v>
                </c:pt>
                <c:pt idx="73">
                  <c:v>-16.457211640180454</c:v>
                </c:pt>
                <c:pt idx="74">
                  <c:v>-16.399061753183169</c:v>
                </c:pt>
                <c:pt idx="75">
                  <c:v>-16.341152255764811</c:v>
                </c:pt>
                <c:pt idx="76">
                  <c:v>-16.283481847176898</c:v>
                </c:pt>
                <c:pt idx="77">
                  <c:v>-16.226049235570745</c:v>
                </c:pt>
                <c:pt idx="78">
                  <c:v>-16.168853137924287</c:v>
                </c:pt>
                <c:pt idx="79">
                  <c:v>-16.111892279969755</c:v>
                </c:pt>
                <c:pt idx="80">
                  <c:v>-16.055165396121893</c:v>
                </c:pt>
                <c:pt idx="81">
                  <c:v>-15.99867122940695</c:v>
                </c:pt>
                <c:pt idx="82">
                  <c:v>-15.942408531392323</c:v>
                </c:pt>
                <c:pt idx="83">
                  <c:v>-15.886376062116929</c:v>
                </c:pt>
                <c:pt idx="84">
                  <c:v>-15.830572590022101</c:v>
                </c:pt>
                <c:pt idx="85">
                  <c:v>-15.774996891883337</c:v>
                </c:pt>
                <c:pt idx="86">
                  <c:v>-15.719647752742496</c:v>
                </c:pt>
                <c:pt idx="87">
                  <c:v>-15.664523965840798</c:v>
                </c:pt>
                <c:pt idx="88">
                  <c:v>-15.609624332552393</c:v>
                </c:pt>
                <c:pt idx="89">
                  <c:v>-15.554947662318476</c:v>
                </c:pt>
                <c:pt idx="90">
                  <c:v>-15.500492772582275</c:v>
                </c:pt>
                <c:pt idx="91">
                  <c:v>-15.446258488724309</c:v>
                </c:pt>
                <c:pt idx="92">
                  <c:v>-15.392243643998585</c:v>
                </c:pt>
                <c:pt idx="93">
                  <c:v>-15.33844707946912</c:v>
                </c:pt>
                <c:pt idx="94">
                  <c:v>-15.284867643947285</c:v>
                </c:pt>
                <c:pt idx="95">
                  <c:v>-15.231504193929604</c:v>
                </c:pt>
                <c:pt idx="96">
                  <c:v>-15.178355593536146</c:v>
                </c:pt>
                <c:pt idx="97">
                  <c:v>-15.125420714449566</c:v>
                </c:pt>
                <c:pt idx="98">
                  <c:v>-15.072698435854603</c:v>
                </c:pt>
                <c:pt idx="99">
                  <c:v>-15.020187644378307</c:v>
                </c:pt>
                <c:pt idx="100">
                  <c:v>-14.967887234030622</c:v>
                </c:pt>
                <c:pt idx="101">
                  <c:v>-14.915796106145695</c:v>
                </c:pt>
                <c:pt idx="102">
                  <c:v>-14.40154363267159</c:v>
                </c:pt>
                <c:pt idx="103">
                  <c:v>-13.907498623669929</c:v>
                </c:pt>
                <c:pt idx="104">
                  <c:v>-13.432637141081289</c:v>
                </c:pt>
                <c:pt idx="105">
                  <c:v>-12.976000369175267</c:v>
                </c:pt>
                <c:pt idx="106">
                  <c:v>-12.536689693966037</c:v>
                </c:pt>
                <c:pt idx="107">
                  <c:v>-12.113862212864403</c:v>
                </c:pt>
                <c:pt idx="108">
                  <c:v>-11.706726631989319</c:v>
                </c:pt>
                <c:pt idx="109">
                  <c:v>-11.314539513256232</c:v>
                </c:pt>
                <c:pt idx="110">
                  <c:v>-10.93660183748284</c:v>
                </c:pt>
                <c:pt idx="111">
                  <c:v>-10.572255853384206</c:v>
                </c:pt>
                <c:pt idx="112">
                  <c:v>-10.220882185529577</c:v>
                </c:pt>
                <c:pt idx="113">
                  <c:v>-9.8818971771601767</c:v>
                </c:pt>
                <c:pt idx="114">
                  <c:v>-9.5547504462676738</c:v>
                </c:pt>
                <c:pt idx="115">
                  <c:v>-9.2389226355475742</c:v>
                </c:pt>
                <c:pt idx="116">
                  <c:v>-8.9339233388068244</c:v>
                </c:pt>
                <c:pt idx="117">
                  <c:v>-8.6392891881504852</c:v>
                </c:pt>
                <c:pt idx="118">
                  <c:v>-8.3545820878253672</c:v>
                </c:pt>
                <c:pt idx="119">
                  <c:v>-8.0793875819823064</c:v>
                </c:pt>
                <c:pt idx="120">
                  <c:v>-7.813313344852947</c:v>
                </c:pt>
                <c:pt idx="121">
                  <c:v>-7.5559877829396855</c:v>
                </c:pt>
                <c:pt idx="122">
                  <c:v>-7.3070587398036801</c:v>
                </c:pt>
                <c:pt idx="123">
                  <c:v>-7.0661922949189542</c:v>
                </c:pt>
                <c:pt idx="124">
                  <c:v>-6.8330716488527479</c:v>
                </c:pt>
                <c:pt idx="125">
                  <c:v>-6.6073960877431546</c:v>
                </c:pt>
                <c:pt idx="126">
                  <c:v>-6.3888800206841347</c:v>
                </c:pt>
                <c:pt idx="127">
                  <c:v>-6.1772520842030296</c:v>
                </c:pt>
                <c:pt idx="128">
                  <c:v>-5.9722543085336532</c:v>
                </c:pt>
                <c:pt idx="129">
                  <c:v>-5.7736413408552005</c:v>
                </c:pt>
                <c:pt idx="130">
                  <c:v>-5.5811797210890068</c:v>
                </c:pt>
                <c:pt idx="131">
                  <c:v>-5.394647206226141</c:v>
                </c:pt>
                <c:pt idx="132">
                  <c:v>-5.2138321395039542</c:v>
                </c:pt>
                <c:pt idx="133">
                  <c:v>-5.0385328610616229</c:v>
                </c:pt>
                <c:pt idx="134">
                  <c:v>-4.8685571569880697</c:v>
                </c:pt>
                <c:pt idx="135">
                  <c:v>-4.7037217439323458</c:v>
                </c:pt>
                <c:pt idx="136">
                  <c:v>-4.5438517866799222</c:v>
                </c:pt>
                <c:pt idx="137">
                  <c:v>-4.3887804463103688</c:v>
                </c:pt>
                <c:pt idx="138">
                  <c:v>-4.2383484567449177</c:v>
                </c:pt>
                <c:pt idx="139">
                  <c:v>-4.09240372766814</c:v>
                </c:pt>
                <c:pt idx="140">
                  <c:v>-3.9508009719681709</c:v>
                </c:pt>
                <c:pt idx="141">
                  <c:v>-3.8134013559860804</c:v>
                </c:pt>
                <c:pt idx="142">
                  <c:v>-3.6800721709984678</c:v>
                </c:pt>
                <c:pt idx="143">
                  <c:v>-3.5506865244792714</c:v>
                </c:pt>
                <c:pt idx="144">
                  <c:v>-3.425123049798378</c:v>
                </c:pt>
                <c:pt idx="145">
                  <c:v>-3.3032656331166832</c:v>
                </c:pt>
                <c:pt idx="146">
                  <c:v>-3.1850031563308101</c:v>
                </c:pt>
                <c:pt idx="147">
                  <c:v>-3.0702292550063599</c:v>
                </c:pt>
                <c:pt idx="148">
                  <c:v>-2.9588420903173147</c:v>
                </c:pt>
                <c:pt idx="149">
                  <c:v>-2.8507441340813378</c:v>
                </c:pt>
                <c:pt idx="150">
                  <c:v>-2.7458419660470916</c:v>
                </c:pt>
                <c:pt idx="151">
                  <c:v>-2.6440460826506533</c:v>
                </c:pt>
                <c:pt idx="152">
                  <c:v>-2.5452707165142101</c:v>
                </c:pt>
                <c:pt idx="153">
                  <c:v>-2.4494336660118647</c:v>
                </c:pt>
                <c:pt idx="154">
                  <c:v>-2.3564561342748931</c:v>
                </c:pt>
                <c:pt idx="155">
                  <c:v>-2.2662625770526659</c:v>
                </c:pt>
                <c:pt idx="156">
                  <c:v>-2.1787805588858125</c:v>
                </c:pt>
                <c:pt idx="157">
                  <c:v>-2.0939406170854808</c:v>
                </c:pt>
                <c:pt idx="158">
                  <c:v>-2.0116761330469646</c:v>
                </c:pt>
                <c:pt idx="159">
                  <c:v>-1.9319232104576487</c:v>
                </c:pt>
                <c:pt idx="160">
                  <c:v>-1.8546205599886125</c:v>
                </c:pt>
                <c:pt idx="161">
                  <c:v>-1.7797093900862346</c:v>
                </c:pt>
                <c:pt idx="162">
                  <c:v>-1.707133303505167</c:v>
                </c:pt>
                <c:pt idx="163">
                  <c:v>-1.6368381992471324</c:v>
                </c:pt>
                <c:pt idx="164">
                  <c:v>-1.5687721795912926</c:v>
                </c:pt>
                <c:pt idx="165">
                  <c:v>-1.5028854619215928</c:v>
                </c:pt>
                <c:pt idx="166">
                  <c:v>-1.4391302950746361</c:v>
                </c:pt>
                <c:pt idx="167">
                  <c:v>-1.3774608799482837</c:v>
                </c:pt>
                <c:pt idx="168">
                  <c:v>-1.3178332941265882</c:v>
                </c:pt>
                <c:pt idx="169">
                  <c:v>-1.2602054202906616</c:v>
                </c:pt>
                <c:pt idx="170">
                  <c:v>-1.2045368781980315</c:v>
                </c:pt>
                <c:pt idx="171">
                  <c:v>-1.150788960024709</c:v>
                </c:pt>
                <c:pt idx="172">
                  <c:v>-1.0989245688748772</c:v>
                </c:pt>
                <c:pt idx="173">
                  <c:v>-1.0489081602726515</c:v>
                </c:pt>
                <c:pt idx="174">
                  <c:v>-1.0007056864589312</c:v>
                </c:pt>
                <c:pt idx="175">
                  <c:v>-0.95428454332389501</c:v>
                </c:pt>
                <c:pt idx="176">
                  <c:v>-0.90961351981223748</c:v>
                </c:pt>
                <c:pt idx="177">
                  <c:v>-0.86666274964376899</c:v>
                </c:pt>
                <c:pt idx="178">
                  <c:v>-0.82540366519655384</c:v>
                </c:pt>
                <c:pt idx="179">
                  <c:v>-0.78580895340325574</c:v>
                </c:pt>
                <c:pt idx="180">
                  <c:v>-0.74785251351384141</c:v>
                </c:pt>
                <c:pt idx="181">
                  <c:v>-0.71150941657917832</c:v>
                </c:pt>
                <c:pt idx="182">
                  <c:v>-0.67675586651037267</c:v>
                </c:pt>
                <c:pt idx="183">
                  <c:v>-0.64356916256785179</c:v>
                </c:pt>
                <c:pt idx="184">
                  <c:v>-0.61192766313222402</c:v>
                </c:pt>
                <c:pt idx="185">
                  <c:v>-0.58181075060580068</c:v>
                </c:pt>
                <c:pt idx="186">
                  <c:v>-0.55319879728938792</c:v>
                </c:pt>
                <c:pt idx="187">
                  <c:v>-0.52607313207358131</c:v>
                </c:pt>
                <c:pt idx="188">
                  <c:v>-0.50041600777742801</c:v>
                </c:pt>
                <c:pt idx="189">
                  <c:v>-0.47621056896016639</c:v>
                </c:pt>
                <c:pt idx="190">
                  <c:v>-0.45344082002404273</c:v>
                </c:pt>
                <c:pt idx="191">
                  <c:v>-0.4320915934183957</c:v>
                </c:pt>
                <c:pt idx="192">
                  <c:v>-0.41214851774782807</c:v>
                </c:pt>
                <c:pt idx="193">
                  <c:v>-0.39359798558110715</c:v>
                </c:pt>
                <c:pt idx="194">
                  <c:v>-0.3764271207534331</c:v>
                </c:pt>
                <c:pt idx="195">
                  <c:v>-0.36062374495407284</c:v>
                </c:pt>
                <c:pt idx="196">
                  <c:v>-0.34617634339547465</c:v>
                </c:pt>
                <c:pt idx="197">
                  <c:v>-0.33307402937043051</c:v>
                </c:pt>
                <c:pt idx="198">
                  <c:v>-0.32130650752226808</c:v>
                </c:pt>
                <c:pt idx="199">
                  <c:v>-0.3108640356809752</c:v>
                </c:pt>
                <c:pt idx="200">
                  <c:v>-0.30173738515683135</c:v>
                </c:pt>
                <c:pt idx="201">
                  <c:v>-0.29391779943318125</c:v>
                </c:pt>
                <c:pt idx="202">
                  <c:v>-0.28739695126124332</c:v>
                </c:pt>
                <c:pt idx="203">
                  <c:v>-0.28216689823088653</c:v>
                </c:pt>
                <c:pt idx="204">
                  <c:v>-0.27822003696944753</c:v>
                </c:pt>
                <c:pt idx="205">
                  <c:v>-0.27554905620179443</c:v>
                </c:pt>
                <c:pt idx="206">
                  <c:v>-0.27414688898372602</c:v>
                </c:pt>
                <c:pt idx="207">
                  <c:v>-0.27400666449150396</c:v>
                </c:pt>
                <c:pt idx="208">
                  <c:v>-0.27512165980689246</c:v>
                </c:pt>
                <c:pt idx="209">
                  <c:v>-0.27748525217437114</c:v>
                </c:pt>
                <c:pt idx="210">
                  <c:v>-0.28109087222165036</c:v>
                </c:pt>
                <c:pt idx="211">
                  <c:v>-0.28593195862482634</c:v>
                </c:pt>
                <c:pt idx="212">
                  <c:v>-0.29200191466647124</c:v>
                </c:pt>
                <c:pt idx="213">
                  <c:v>-0.29929406708190465</c:v>
                </c:pt>
                <c:pt idx="214">
                  <c:v>-0.30780162752077206</c:v>
                </c:pt>
                <c:pt idx="215">
                  <c:v>-0.31751765687380551</c:v>
                </c:pt>
                <c:pt idx="216">
                  <c:v>-0.32843503263430257</c:v>
                </c:pt>
                <c:pt idx="217">
                  <c:v>-0.34054641938590707</c:v>
                </c:pt>
                <c:pt idx="218">
                  <c:v>-0.35384424243707474</c:v>
                </c:pt>
                <c:pt idx="219">
                  <c:v>-0.36832066456114648</c:v>
                </c:pt>
                <c:pt idx="220">
                  <c:v>-0.38396756575084851</c:v>
                </c:pt>
                <c:pt idx="221">
                  <c:v>-0.40077652585768364</c:v>
                </c:pt>
                <c:pt idx="222">
                  <c:v>-0.418738809959526</c:v>
                </c:pt>
                <c:pt idx="223">
                  <c:v>-0.43784535628256899</c:v>
                </c:pt>
                <c:pt idx="224">
                  <c:v>-0.4580867664950839</c:v>
                </c:pt>
                <c:pt idx="225">
                  <c:v>-0.47945329818853816</c:v>
                </c:pt>
                <c:pt idx="226">
                  <c:v>-0.5019348593648828</c:v>
                </c:pt>
                <c:pt idx="227">
                  <c:v>-0.52552100475580577</c:v>
                </c:pt>
                <c:pt idx="228">
                  <c:v>-0.55020093380921498</c:v>
                </c:pt>
                <c:pt idx="229">
                  <c:v>-0.57596349018914184</c:v>
                </c:pt>
                <c:pt idx="230">
                  <c:v>-0.60279716264689676</c:v>
                </c:pt>
                <c:pt idx="231">
                  <c:v>-0.63069008713303254</c:v>
                </c:pt>
                <c:pt idx="232">
                  <c:v>-0.65963005003112984</c:v>
                </c:pt>
                <c:pt idx="233">
                  <c:v>-0.68960449240525512</c:v>
                </c:pt>
                <c:pt idx="234">
                  <c:v>-0.72060051516308909</c:v>
                </c:pt>
                <c:pt idx="235">
                  <c:v>-0.75260488504599488</c:v>
                </c:pt>
                <c:pt idx="236">
                  <c:v>-0.78560404136574202</c:v>
                </c:pt>
                <c:pt idx="237">
                  <c:v>-0.81958410341517263</c:v>
                </c:pt>
                <c:pt idx="238">
                  <c:v>-0.85453087848688891</c:v>
                </c:pt>
                <c:pt idx="239">
                  <c:v>-0.89042987044005562</c:v>
                </c:pt>
                <c:pt idx="240">
                  <c:v>-0.92726628876073658</c:v>
                </c:pt>
                <c:pt idx="241">
                  <c:v>-0.96502505806590044</c:v>
                </c:pt>
                <c:pt idx="242">
                  <c:v>-1.0036908280053671</c:v>
                </c:pt>
                <c:pt idx="243">
                  <c:v>-1.0432479835196293</c:v>
                </c:pt>
                <c:pt idx="244">
                  <c:v>-1.0836806554146794</c:v>
                </c:pt>
                <c:pt idx="245">
                  <c:v>-1.1249727312178341</c:v>
                </c:pt>
                <c:pt idx="246">
                  <c:v>-1.1671078662810133</c:v>
                </c:pt>
                <c:pt idx="247">
                  <c:v>-1.2100694951001878</c:v>
                </c:pt>
                <c:pt idx="248">
                  <c:v>-1.2538408428216359</c:v>
                </c:pt>
                <c:pt idx="249">
                  <c:v>-1.2984049369074266</c:v>
                </c:pt>
                <c:pt idx="250">
                  <c:v>-1.3437446189341098</c:v>
                </c:pt>
                <c:pt idx="251">
                  <c:v>-1.3898425565000019</c:v>
                </c:pt>
                <c:pt idx="252">
                  <c:v>-1.4366812552177388</c:v>
                </c:pt>
                <c:pt idx="253">
                  <c:v>-1.4842430707699266</c:v>
                </c:pt>
                <c:pt idx="254">
                  <c:v>-1.5325102210067978</c:v>
                </c:pt>
                <c:pt idx="255">
                  <c:v>-1.5814647980657626</c:v>
                </c:pt>
                <c:pt idx="256">
                  <c:v>-1.6310887804936394</c:v>
                </c:pt>
                <c:pt idx="257">
                  <c:v>-1.6813640453532659</c:v>
                </c:pt>
                <c:pt idx="258">
                  <c:v>-1.7322723802969069</c:v>
                </c:pt>
                <c:pt idx="259">
                  <c:v>-1.7837954955897517</c:v>
                </c:pt>
                <c:pt idx="260">
                  <c:v>-1.8359150360674157</c:v>
                </c:pt>
                <c:pt idx="261">
                  <c:v>-1.8886125930121618</c:v>
                </c:pt>
                <c:pt idx="262">
                  <c:v>-1.9418697159331517</c:v>
                </c:pt>
                <c:pt idx="263">
                  <c:v>-1.9956679242367539</c:v>
                </c:pt>
                <c:pt idx="264">
                  <c:v>-2.0499887187735419</c:v>
                </c:pt>
                <c:pt idx="265">
                  <c:v>-2.1048135932492475</c:v>
                </c:pt>
                <c:pt idx="266">
                  <c:v>-2.1601240454875454</c:v>
                </c:pt>
                <c:pt idx="267">
                  <c:v>-2.2159015885331552</c:v>
                </c:pt>
                <c:pt idx="268">
                  <c:v>-2.2721277615843078</c:v>
                </c:pt>
                <c:pt idx="269">
                  <c:v>-2.3287841407442413</c:v>
                </c:pt>
                <c:pt idx="270">
                  <c:v>-2.3858523495819464</c:v>
                </c:pt>
                <c:pt idx="271">
                  <c:v>-2.4433140694929332</c:v>
                </c:pt>
                <c:pt idx="272">
                  <c:v>-2.5011510498513783</c:v>
                </c:pt>
                <c:pt idx="273">
                  <c:v>-2.5593451179455502</c:v>
                </c:pt>
                <c:pt idx="274">
                  <c:v>-2.6178781886889451</c:v>
                </c:pt>
                <c:pt idx="275">
                  <c:v>-2.6767322741001287</c:v>
                </c:pt>
                <c:pt idx="276">
                  <c:v>-2.7358894925447861</c:v>
                </c:pt>
                <c:pt idx="277">
                  <c:v>-2.7953320777340207</c:v>
                </c:pt>
                <c:pt idx="278">
                  <c:v>-2.8550423874734485</c:v>
                </c:pt>
                <c:pt idx="279">
                  <c:v>-2.9150029121581804</c:v>
                </c:pt>
                <c:pt idx="280">
                  <c:v>-2.9751962830092014</c:v>
                </c:pt>
                <c:pt idx="281">
                  <c:v>-3.0356052800472622</c:v>
                </c:pt>
                <c:pt idx="282">
                  <c:v>-3.0962128398007813</c:v>
                </c:pt>
                <c:pt idx="283">
                  <c:v>-3.1570020627447928</c:v>
                </c:pt>
                <c:pt idx="284">
                  <c:v>-3.2179562204683894</c:v>
                </c:pt>
                <c:pt idx="285">
                  <c:v>-3.279058762568646</c:v>
                </c:pt>
                <c:pt idx="286">
                  <c:v>-3.3402933232693206</c:v>
                </c:pt>
                <c:pt idx="287">
                  <c:v>-3.4016437277632185</c:v>
                </c:pt>
                <c:pt idx="288">
                  <c:v>-3.4630939982773881</c:v>
                </c:pt>
                <c:pt idx="289">
                  <c:v>-3.5246283598608157</c:v>
                </c:pt>
                <c:pt idx="290">
                  <c:v>-3.5862312458946461</c:v>
                </c:pt>
                <c:pt idx="291">
                  <c:v>-3.6478873033253318</c:v>
                </c:pt>
                <c:pt idx="292">
                  <c:v>-3.7095813976215419</c:v>
                </c:pt>
                <c:pt idx="293">
                  <c:v>-3.7712986174559169</c:v>
                </c:pt>
                <c:pt idx="294">
                  <c:v>-3.8330242791132396</c:v>
                </c:pt>
                <c:pt idx="295">
                  <c:v>-3.8947439306267868</c:v>
                </c:pt>
                <c:pt idx="296">
                  <c:v>-3.9564433556450376</c:v>
                </c:pt>
                <c:pt idx="297">
                  <c:v>-4.0181085770311951</c:v>
                </c:pt>
                <c:pt idx="298">
                  <c:v>-4.0797258601982609</c:v>
                </c:pt>
                <c:pt idx="299">
                  <c:v>-4.1412817161826583</c:v>
                </c:pt>
                <c:pt idx="300">
                  <c:v>-4.2027629044597639</c:v>
                </c:pt>
                <c:pt idx="301">
                  <c:v>-4.264156435504785</c:v>
                </c:pt>
                <c:pt idx="302">
                  <c:v>-4.3254495731028397</c:v>
                </c:pt>
                <c:pt idx="303">
                  <c:v>-4.3866298364121974</c:v>
                </c:pt>
                <c:pt idx="304">
                  <c:v>-4.447685001784877</c:v>
                </c:pt>
                <c:pt idx="305">
                  <c:v>-4.5086031043490413</c:v>
                </c:pt>
                <c:pt idx="306">
                  <c:v>-4.5693724393577275</c:v>
                </c:pt>
                <c:pt idx="307">
                  <c:v>-4.6299815633086849</c:v>
                </c:pt>
                <c:pt idx="308">
                  <c:v>-4.6904192948402326</c:v>
                </c:pt>
                <c:pt idx="309">
                  <c:v>-4.7506747154081568</c:v>
                </c:pt>
                <c:pt idx="310">
                  <c:v>-4.8107371697488617</c:v>
                </c:pt>
                <c:pt idx="311">
                  <c:v>-4.8705962661340223</c:v>
                </c:pt>
                <c:pt idx="312">
                  <c:v>-4.9302418764221905</c:v>
                </c:pt>
                <c:pt idx="313">
                  <c:v>-4.9896641359128084</c:v>
                </c:pt>
                <c:pt idx="314">
                  <c:v>-5.048853443008178</c:v>
                </c:pt>
                <c:pt idx="315">
                  <c:v>-5.107800458689109</c:v>
                </c:pt>
                <c:pt idx="316">
                  <c:v>-5.1664961058098493</c:v>
                </c:pt>
                <c:pt idx="317">
                  <c:v>-5.224931568218099</c:v>
                </c:pt>
                <c:pt idx="318">
                  <c:v>-5.2830982897058751</c:v>
                </c:pt>
                <c:pt idx="319">
                  <c:v>-5.3409879727970289</c:v>
                </c:pt>
                <c:pt idx="320">
                  <c:v>-5.3985925773772419</c:v>
                </c:pt>
                <c:pt idx="321">
                  <c:v>-5.455904319172352</c:v>
                </c:pt>
                <c:pt idx="322">
                  <c:v>-5.5129156680807929</c:v>
                </c:pt>
                <c:pt idx="323">
                  <c:v>-5.56961934636601</c:v>
                </c:pt>
                <c:pt idx="324">
                  <c:v>-5.6260083267146372</c:v>
                </c:pt>
                <c:pt idx="325">
                  <c:v>-5.6820758301661849</c:v>
                </c:pt>
                <c:pt idx="326">
                  <c:v>-5.7378153239200156</c:v>
                </c:pt>
                <c:pt idx="327">
                  <c:v>-5.7932205190252501</c:v>
                </c:pt>
                <c:pt idx="328">
                  <c:v>-5.8482853679593063</c:v>
                </c:pt>
                <c:pt idx="329">
                  <c:v>-5.9030040621006137</c:v>
                </c:pt>
                <c:pt idx="330">
                  <c:v>-5.9573710291010489</c:v>
                </c:pt>
                <c:pt idx="331">
                  <c:v>-6.0113809301635523</c:v>
                </c:pt>
                <c:pt idx="332">
                  <c:v>-6.0650286572303056</c:v>
                </c:pt>
                <c:pt idx="333">
                  <c:v>-6.1183093300867988</c:v>
                </c:pt>
                <c:pt idx="334">
                  <c:v>-6.1712182933869633</c:v>
                </c:pt>
                <c:pt idx="335">
                  <c:v>-6.2237511136045667</c:v>
                </c:pt>
                <c:pt idx="336">
                  <c:v>-6.2759035759158763</c:v>
                </c:pt>
                <c:pt idx="337">
                  <c:v>-6.3276716810185398</c:v>
                </c:pt>
                <c:pt idx="338">
                  <c:v>-6.3790516418915884</c:v>
                </c:pt>
                <c:pt idx="339">
                  <c:v>-6.4300398805012104</c:v>
                </c:pt>
                <c:pt idx="340">
                  <c:v>-6.480633024457048</c:v>
                </c:pt>
                <c:pt idx="341">
                  <c:v>-6.5308279036234982</c:v>
                </c:pt>
                <c:pt idx="342">
                  <c:v>-6.5806215466904314</c:v>
                </c:pt>
                <c:pt idx="343">
                  <c:v>-6.6300111777077033</c:v>
                </c:pt>
                <c:pt idx="344">
                  <c:v>-6.678994212587595</c:v>
                </c:pt>
                <c:pt idx="345">
                  <c:v>-6.727568255579353</c:v>
                </c:pt>
                <c:pt idx="346">
                  <c:v>-6.7757310957196886</c:v>
                </c:pt>
                <c:pt idx="347">
                  <c:v>-6.8234807032632325</c:v>
                </c:pt>
                <c:pt idx="348">
                  <c:v>-6.870815226096564</c:v>
                </c:pt>
                <c:pt idx="349">
                  <c:v>-6.9177329861395309</c:v>
                </c:pt>
                <c:pt idx="350">
                  <c:v>-6.9642324757372762</c:v>
                </c:pt>
                <c:pt idx="351">
                  <c:v>-7.0103123540464454</c:v>
                </c:pt>
                <c:pt idx="352">
                  <c:v>-7.0559714434188159</c:v>
                </c:pt>
                <c:pt idx="353">
                  <c:v>-7.1012087257854368</c:v>
                </c:pt>
                <c:pt idx="354">
                  <c:v>-7.1460233390444285</c:v>
                </c:pt>
                <c:pt idx="355">
                  <c:v>-7.1904145734552847</c:v>
                </c:pt>
                <c:pt idx="356">
                  <c:v>-7.2343818680425054</c:v>
                </c:pt>
                <c:pt idx="357">
                  <c:v>-7.2779248070112326</c:v>
                </c:pt>
                <c:pt idx="358">
                  <c:v>-7.3210431161775142</c:v>
                </c:pt>
                <c:pt idx="359">
                  <c:v>-7.3637366594156175</c:v>
                </c:pt>
                <c:pt idx="360">
                  <c:v>-7.4060054351247571</c:v>
                </c:pt>
                <c:pt idx="361">
                  <c:v>-7.4478495727174998</c:v>
                </c:pt>
                <c:pt idx="362">
                  <c:v>-7.4892693291319761</c:v>
                </c:pt>
                <c:pt idx="363">
                  <c:v>-7.5302650853699493</c:v>
                </c:pt>
                <c:pt idx="364">
                  <c:v>-7.5708373430626246</c:v>
                </c:pt>
                <c:pt idx="365">
                  <c:v>-7.6109867210660971</c:v>
                </c:pt>
                <c:pt idx="366">
                  <c:v>-7.6507139520881138</c:v>
                </c:pt>
                <c:pt idx="367">
                  <c:v>-7.6900198793477976</c:v>
                </c:pt>
                <c:pt idx="368">
                  <c:v>-7.7289054532698849</c:v>
                </c:pt>
                <c:pt idx="369">
                  <c:v>-7.7673717282148997</c:v>
                </c:pt>
                <c:pt idx="370">
                  <c:v>-7.8054198592465829</c:v>
                </c:pt>
                <c:pt idx="371">
                  <c:v>-7.8430510989379538</c:v>
                </c:pt>
                <c:pt idx="372">
                  <c:v>-7.8802667942170146</c:v>
                </c:pt>
                <c:pt idx="373">
                  <c:v>-7.9170683832533024</c:v>
                </c:pt>
                <c:pt idx="374">
                  <c:v>-7.9534573923862766</c:v>
                </c:pt>
                <c:pt idx="375">
                  <c:v>-7.9894354330964292</c:v>
                </c:pt>
                <c:pt idx="376">
                  <c:v>-8.0250041990199907</c:v>
                </c:pt>
                <c:pt idx="377">
                  <c:v>-8.0601654630080173</c:v>
                </c:pt>
                <c:pt idx="378">
                  <c:v>-8.0949210742305215</c:v>
                </c:pt>
                <c:pt idx="379">
                  <c:v>-8.1292729553263126</c:v>
                </c:pt>
                <c:pt idx="380">
                  <c:v>-8.1632230995990849</c:v>
                </c:pt>
                <c:pt idx="381">
                  <c:v>-8.1967735682602463</c:v>
                </c:pt>
                <c:pt idx="382">
                  <c:v>-8.2299264877188918</c:v>
                </c:pt>
                <c:pt idx="383">
                  <c:v>-8.2626840469193858</c:v>
                </c:pt>
                <c:pt idx="384">
                  <c:v>-8.2950484947267267</c:v>
                </c:pt>
                <c:pt idx="385">
                  <c:v>-8.3270221373600108</c:v>
                </c:pt>
                <c:pt idx="386">
                  <c:v>-8.3586073358742379</c:v>
                </c:pt>
                <c:pt idx="387">
                  <c:v>-8.389806503690469</c:v>
                </c:pt>
                <c:pt idx="388">
                  <c:v>-8.4206221041745906</c:v>
                </c:pt>
                <c:pt idx="389">
                  <c:v>-8.4510566482645704</c:v>
                </c:pt>
                <c:pt idx="390">
                  <c:v>-8.4811126921463149</c:v>
                </c:pt>
                <c:pt idx="391">
                  <c:v>-8.5107928349780178</c:v>
                </c:pt>
                <c:pt idx="392">
                  <c:v>-8.5400997166629438</c:v>
                </c:pt>
                <c:pt idx="393">
                  <c:v>-8.5690360156704664</c:v>
                </c:pt>
                <c:pt idx="394">
                  <c:v>-8.5690645380909167</c:v>
                </c:pt>
                <c:pt idx="395">
                  <c:v>-8.5690930601489157</c:v>
                </c:pt>
                <c:pt idx="396">
                  <c:v>-8.569121581844465</c:v>
                </c:pt>
                <c:pt idx="397">
                  <c:v>-8.5691501031775665</c:v>
                </c:pt>
                <c:pt idx="398">
                  <c:v>-8.569178624148222</c:v>
                </c:pt>
                <c:pt idx="399">
                  <c:v>-8.5692071447564402</c:v>
                </c:pt>
                <c:pt idx="400">
                  <c:v>-8.5692356650022141</c:v>
                </c:pt>
                <c:pt idx="401">
                  <c:v>-8.569264184885558</c:v>
                </c:pt>
                <c:pt idx="402">
                  <c:v>-8.5692927044064628</c:v>
                </c:pt>
                <c:pt idx="403">
                  <c:v>-8.5693212235649412</c:v>
                </c:pt>
                <c:pt idx="404">
                  <c:v>-8.5693497423609948</c:v>
                </c:pt>
                <c:pt idx="405">
                  <c:v>-8.5693782607946183</c:v>
                </c:pt>
                <c:pt idx="406">
                  <c:v>-8.5694067788658188</c:v>
                </c:pt>
                <c:pt idx="407">
                  <c:v>-8.5694352965746035</c:v>
                </c:pt>
                <c:pt idx="408">
                  <c:v>-8.5694638139209669</c:v>
                </c:pt>
                <c:pt idx="409">
                  <c:v>-8.5694923309049145</c:v>
                </c:pt>
                <c:pt idx="410">
                  <c:v>-8.569520847526455</c:v>
                </c:pt>
                <c:pt idx="411">
                  <c:v>-8.5695493637855815</c:v>
                </c:pt>
                <c:pt idx="412">
                  <c:v>-8.5695778796823046</c:v>
                </c:pt>
                <c:pt idx="413">
                  <c:v>-8.5696063952166224</c:v>
                </c:pt>
                <c:pt idx="414">
                  <c:v>-8.5696349103885439</c:v>
                </c:pt>
                <c:pt idx="415">
                  <c:v>-8.5696634251980619</c:v>
                </c:pt>
                <c:pt idx="416">
                  <c:v>-8.5696919396451854</c:v>
                </c:pt>
                <c:pt idx="417">
                  <c:v>-8.5697204537299161</c:v>
                </c:pt>
                <c:pt idx="418">
                  <c:v>-8.5697489674522576</c:v>
                </c:pt>
                <c:pt idx="419">
                  <c:v>-8.5697774808122116</c:v>
                </c:pt>
                <c:pt idx="420">
                  <c:v>-8.5698059938097764</c:v>
                </c:pt>
                <c:pt idx="421">
                  <c:v>-8.5698345064449626</c:v>
                </c:pt>
                <c:pt idx="422">
                  <c:v>-8.569863018717772</c:v>
                </c:pt>
                <c:pt idx="423">
                  <c:v>-8.5698915306281958</c:v>
                </c:pt>
                <c:pt idx="424">
                  <c:v>-8.5699200421762534</c:v>
                </c:pt>
                <c:pt idx="425">
                  <c:v>-8.569948553361936</c:v>
                </c:pt>
                <c:pt idx="426">
                  <c:v>-8.5699770641852506</c:v>
                </c:pt>
                <c:pt idx="427">
                  <c:v>-8.5700055746461992</c:v>
                </c:pt>
                <c:pt idx="428">
                  <c:v>-8.5700340847447816</c:v>
                </c:pt>
                <c:pt idx="429">
                  <c:v>-8.5700625944810049</c:v>
                </c:pt>
                <c:pt idx="430">
                  <c:v>-8.5700911038548746</c:v>
                </c:pt>
                <c:pt idx="431">
                  <c:v>-8.5701196128663835</c:v>
                </c:pt>
                <c:pt idx="432">
                  <c:v>-8.5701481215155422</c:v>
                </c:pt>
                <c:pt idx="433">
                  <c:v>-8.5701766298023543</c:v>
                </c:pt>
                <c:pt idx="434">
                  <c:v>-8.5702051377268127</c:v>
                </c:pt>
                <c:pt idx="435">
                  <c:v>-8.5702336452889263</c:v>
                </c:pt>
                <c:pt idx="436">
                  <c:v>-8.5702621524887057</c:v>
                </c:pt>
                <c:pt idx="437">
                  <c:v>-8.5702906593261385</c:v>
                </c:pt>
                <c:pt idx="438">
                  <c:v>-8.5703191658012354</c:v>
                </c:pt>
                <c:pt idx="439">
                  <c:v>-8.5703476719139999</c:v>
                </c:pt>
                <c:pt idx="440">
                  <c:v>-8.570376177664432</c:v>
                </c:pt>
                <c:pt idx="441">
                  <c:v>-8.5704046830525318</c:v>
                </c:pt>
                <c:pt idx="442">
                  <c:v>-8.5704331880783151</c:v>
                </c:pt>
                <c:pt idx="443">
                  <c:v>-8.5704616927417661</c:v>
                </c:pt>
                <c:pt idx="444">
                  <c:v>-8.5704901970429042</c:v>
                </c:pt>
                <c:pt idx="445">
                  <c:v>-8.5705187009817188</c:v>
                </c:pt>
                <c:pt idx="446">
                  <c:v>-8.5705472045582205</c:v>
                </c:pt>
                <c:pt idx="447">
                  <c:v>-8.5705757077724112</c:v>
                </c:pt>
                <c:pt idx="448">
                  <c:v>-8.570604210624289</c:v>
                </c:pt>
                <c:pt idx="449">
                  <c:v>-8.5706327131138593</c:v>
                </c:pt>
                <c:pt idx="450">
                  <c:v>-8.5706612152411292</c:v>
                </c:pt>
                <c:pt idx="451">
                  <c:v>-8.5706897170060916</c:v>
                </c:pt>
                <c:pt idx="452">
                  <c:v>-8.5707182184087642</c:v>
                </c:pt>
                <c:pt idx="453">
                  <c:v>-8.5707467194491329</c:v>
                </c:pt>
                <c:pt idx="454">
                  <c:v>-8.5707752201272118</c:v>
                </c:pt>
                <c:pt idx="455">
                  <c:v>-8.570803720443001</c:v>
                </c:pt>
                <c:pt idx="456">
                  <c:v>-8.5708322203965004</c:v>
                </c:pt>
                <c:pt idx="457">
                  <c:v>-8.5708607199877154</c:v>
                </c:pt>
                <c:pt idx="458">
                  <c:v>-8.5708892192166388</c:v>
                </c:pt>
                <c:pt idx="459">
                  <c:v>-8.5709177180832938</c:v>
                </c:pt>
                <c:pt idx="460">
                  <c:v>-8.5709462165876662</c:v>
                </c:pt>
                <c:pt idx="461">
                  <c:v>-8.5709747147297666</c:v>
                </c:pt>
                <c:pt idx="462">
                  <c:v>-8.5710032125095861</c:v>
                </c:pt>
                <c:pt idx="463">
                  <c:v>-8.571031709927146</c:v>
                </c:pt>
                <c:pt idx="464">
                  <c:v>-8.571060206982434</c:v>
                </c:pt>
                <c:pt idx="465">
                  <c:v>-8.5710887036754642</c:v>
                </c:pt>
                <c:pt idx="466">
                  <c:v>-8.5711172000062277</c:v>
                </c:pt>
                <c:pt idx="467">
                  <c:v>-8.5711456959747334</c:v>
                </c:pt>
                <c:pt idx="468">
                  <c:v>-8.5711741915809831</c:v>
                </c:pt>
                <c:pt idx="469">
                  <c:v>-8.5712026868249804</c:v>
                </c:pt>
                <c:pt idx="470">
                  <c:v>-8.5712311817067217</c:v>
                </c:pt>
                <c:pt idx="471">
                  <c:v>-8.5712596762262265</c:v>
                </c:pt>
                <c:pt idx="472">
                  <c:v>-8.5712881703834753</c:v>
                </c:pt>
                <c:pt idx="473">
                  <c:v>-8.5713166641784859</c:v>
                </c:pt>
                <c:pt idx="474">
                  <c:v>-8.5713451576112565</c:v>
                </c:pt>
                <c:pt idx="475">
                  <c:v>-8.5713736506817906</c:v>
                </c:pt>
                <c:pt idx="476">
                  <c:v>-8.57140214339009</c:v>
                </c:pt>
                <c:pt idx="477">
                  <c:v>-8.5714306357361565</c:v>
                </c:pt>
                <c:pt idx="478">
                  <c:v>-8.5714591277199972</c:v>
                </c:pt>
                <c:pt idx="479">
                  <c:v>-8.5714876193416085</c:v>
                </c:pt>
                <c:pt idx="480">
                  <c:v>-8.5715161106009923</c:v>
                </c:pt>
                <c:pt idx="481">
                  <c:v>-8.5715446014981609</c:v>
                </c:pt>
                <c:pt idx="482">
                  <c:v>-8.5715730920331108</c:v>
                </c:pt>
                <c:pt idx="483">
                  <c:v>-8.5716015822058456</c:v>
                </c:pt>
                <c:pt idx="484">
                  <c:v>-8.5716300720163634</c:v>
                </c:pt>
                <c:pt idx="485">
                  <c:v>-8.5716585614646732</c:v>
                </c:pt>
                <c:pt idx="486">
                  <c:v>-8.571687050550775</c:v>
                </c:pt>
                <c:pt idx="487">
                  <c:v>-8.5717155392746722</c:v>
                </c:pt>
                <c:pt idx="488">
                  <c:v>-8.5717440276363686</c:v>
                </c:pt>
                <c:pt idx="489">
                  <c:v>-8.5717725156358622</c:v>
                </c:pt>
                <c:pt idx="490">
                  <c:v>-8.571801003273162</c:v>
                </c:pt>
                <c:pt idx="491">
                  <c:v>-8.5718294905482697</c:v>
                </c:pt>
                <c:pt idx="492">
                  <c:v>-8.5718579774611818</c:v>
                </c:pt>
                <c:pt idx="493">
                  <c:v>-8.571886464011909</c:v>
                </c:pt>
                <c:pt idx="494">
                  <c:v>-8.5719149502004441</c:v>
                </c:pt>
                <c:pt idx="495">
                  <c:v>-8.5719434360267979</c:v>
                </c:pt>
                <c:pt idx="496">
                  <c:v>-8.5719719214909738</c:v>
                </c:pt>
                <c:pt idx="497">
                  <c:v>-8.57200040659297</c:v>
                </c:pt>
                <c:pt idx="498">
                  <c:v>-8.5720288913327902</c:v>
                </c:pt>
                <c:pt idx="499">
                  <c:v>-8.5720573757104397</c:v>
                </c:pt>
                <c:pt idx="500">
                  <c:v>-8.5720858597259237</c:v>
                </c:pt>
                <c:pt idx="501">
                  <c:v>-8.5721143433792317</c:v>
                </c:pt>
                <c:pt idx="502">
                  <c:v>-8.5721428266703779</c:v>
                </c:pt>
                <c:pt idx="503">
                  <c:v>-8.5721713095993675</c:v>
                </c:pt>
                <c:pt idx="504">
                  <c:v>-8.5721997921661952</c:v>
                </c:pt>
                <c:pt idx="505">
                  <c:v>-8.5722282743708629</c:v>
                </c:pt>
                <c:pt idx="506">
                  <c:v>-8.5722567562133793</c:v>
                </c:pt>
                <c:pt idx="507">
                  <c:v>-8.5722852376937411</c:v>
                </c:pt>
                <c:pt idx="508">
                  <c:v>-8.5723137188119551</c:v>
                </c:pt>
                <c:pt idx="509">
                  <c:v>-8.5723421995680269</c:v>
                </c:pt>
                <c:pt idx="510">
                  <c:v>-8.5723706799619581</c:v>
                </c:pt>
                <c:pt idx="511">
                  <c:v>-8.5723991599937452</c:v>
                </c:pt>
                <c:pt idx="512">
                  <c:v>-8.5724276396633936</c:v>
                </c:pt>
                <c:pt idx="513">
                  <c:v>-8.5724561189709085</c:v>
                </c:pt>
                <c:pt idx="514">
                  <c:v>-8.57248459791629</c:v>
                </c:pt>
                <c:pt idx="515">
                  <c:v>-8.572513076499547</c:v>
                </c:pt>
                <c:pt idx="516">
                  <c:v>-8.572541554720674</c:v>
                </c:pt>
                <c:pt idx="517">
                  <c:v>-8.5725700325796783</c:v>
                </c:pt>
                <c:pt idx="518">
                  <c:v>-8.5725985100765563</c:v>
                </c:pt>
                <c:pt idx="519">
                  <c:v>-8.5726269872113203</c:v>
                </c:pt>
                <c:pt idx="520">
                  <c:v>-8.5726554639839652</c:v>
                </c:pt>
                <c:pt idx="521">
                  <c:v>-8.5726839403945014</c:v>
                </c:pt>
                <c:pt idx="522">
                  <c:v>-8.5727124164429203</c:v>
                </c:pt>
                <c:pt idx="523">
                  <c:v>-8.5727408921292376</c:v>
                </c:pt>
                <c:pt idx="524">
                  <c:v>-8.5727693674534446</c:v>
                </c:pt>
                <c:pt idx="525">
                  <c:v>-8.5727978424155502</c:v>
                </c:pt>
                <c:pt idx="526">
                  <c:v>-8.5728263170155579</c:v>
                </c:pt>
                <c:pt idx="527">
                  <c:v>-8.5728547912534641</c:v>
                </c:pt>
                <c:pt idx="528">
                  <c:v>-8.572883265129283</c:v>
                </c:pt>
                <c:pt idx="529">
                  <c:v>-8.572911738643004</c:v>
                </c:pt>
                <c:pt idx="530">
                  <c:v>-8.5729402117946361</c:v>
                </c:pt>
                <c:pt idx="531">
                  <c:v>-8.5729686845841826</c:v>
                </c:pt>
                <c:pt idx="532">
                  <c:v>-8.5729971570116454</c:v>
                </c:pt>
                <c:pt idx="533">
                  <c:v>-8.5730256290770246</c:v>
                </c:pt>
                <c:pt idx="534">
                  <c:v>-8.5730541007803307</c:v>
                </c:pt>
                <c:pt idx="535">
                  <c:v>-8.5730825721215602</c:v>
                </c:pt>
                <c:pt idx="536">
                  <c:v>-8.5731110431007131</c:v>
                </c:pt>
                <c:pt idx="537">
                  <c:v>-8.5731395137177948</c:v>
                </c:pt>
                <c:pt idx="538">
                  <c:v>-8.5731679839728088</c:v>
                </c:pt>
                <c:pt idx="539">
                  <c:v>-8.5731964538657621</c:v>
                </c:pt>
                <c:pt idx="540">
                  <c:v>-8.5732249233966549</c:v>
                </c:pt>
                <c:pt idx="541">
                  <c:v>-8.5732533925654817</c:v>
                </c:pt>
                <c:pt idx="542">
                  <c:v>-8.5732818613722532</c:v>
                </c:pt>
                <c:pt idx="543">
                  <c:v>-8.5733103298169748</c:v>
                </c:pt>
                <c:pt idx="544">
                  <c:v>-8.5733387978996394</c:v>
                </c:pt>
                <c:pt idx="545">
                  <c:v>-8.5733672656202593</c:v>
                </c:pt>
                <c:pt idx="546">
                  <c:v>-8.5733957329788311</c:v>
                </c:pt>
                <c:pt idx="547">
                  <c:v>-8.5734241999753582</c:v>
                </c:pt>
                <c:pt idx="548">
                  <c:v>-8.5734526666098478</c:v>
                </c:pt>
                <c:pt idx="549">
                  <c:v>-8.5734811328822946</c:v>
                </c:pt>
                <c:pt idx="550">
                  <c:v>-8.573509598792711</c:v>
                </c:pt>
                <c:pt idx="551">
                  <c:v>-8.5735380643410899</c:v>
                </c:pt>
                <c:pt idx="552">
                  <c:v>-8.5735665295274419</c:v>
                </c:pt>
                <c:pt idx="553">
                  <c:v>-8.5735949943517653</c:v>
                </c:pt>
                <c:pt idx="554">
                  <c:v>-8.5736234588140672</c:v>
                </c:pt>
                <c:pt idx="555">
                  <c:v>-8.573651922914344</c:v>
                </c:pt>
                <c:pt idx="556">
                  <c:v>-8.5736803866526046</c:v>
                </c:pt>
                <c:pt idx="557">
                  <c:v>-8.5737088500288472</c:v>
                </c:pt>
                <c:pt idx="558">
                  <c:v>-8.5737373130430736</c:v>
                </c:pt>
                <c:pt idx="559">
                  <c:v>-8.5737657756952892</c:v>
                </c:pt>
                <c:pt idx="560">
                  <c:v>-8.573794237985501</c:v>
                </c:pt>
                <c:pt idx="561">
                  <c:v>-8.5738226999137037</c:v>
                </c:pt>
                <c:pt idx="562">
                  <c:v>-8.5738511614799044</c:v>
                </c:pt>
                <c:pt idx="563">
                  <c:v>-8.5738796226841014</c:v>
                </c:pt>
                <c:pt idx="564">
                  <c:v>-8.5739080835263035</c:v>
                </c:pt>
                <c:pt idx="565">
                  <c:v>-8.5739365440065125</c:v>
                </c:pt>
                <c:pt idx="566">
                  <c:v>-8.5739650041247248</c:v>
                </c:pt>
                <c:pt idx="567">
                  <c:v>-8.5739934638809494</c:v>
                </c:pt>
                <c:pt idx="568">
                  <c:v>-8.5740219232751862</c:v>
                </c:pt>
                <c:pt idx="569">
                  <c:v>-8.5740503823074423</c:v>
                </c:pt>
                <c:pt idx="570">
                  <c:v>-8.5740788409777124</c:v>
                </c:pt>
                <c:pt idx="571">
                  <c:v>-8.5741072992860019</c:v>
                </c:pt>
                <c:pt idx="572">
                  <c:v>-8.5741357572323231</c:v>
                </c:pt>
                <c:pt idx="573">
                  <c:v>-8.5741642148166619</c:v>
                </c:pt>
                <c:pt idx="574">
                  <c:v>-8.5741926720390378</c:v>
                </c:pt>
                <c:pt idx="575">
                  <c:v>-8.5742211288994419</c:v>
                </c:pt>
                <c:pt idx="576">
                  <c:v>-8.5742495853978813</c:v>
                </c:pt>
                <c:pt idx="577">
                  <c:v>-8.5742780415343596</c:v>
                </c:pt>
                <c:pt idx="578">
                  <c:v>-8.574306497308875</c:v>
                </c:pt>
                <c:pt idx="579">
                  <c:v>-8.5743349527214345</c:v>
                </c:pt>
                <c:pt idx="580">
                  <c:v>-8.5743634077720383</c:v>
                </c:pt>
                <c:pt idx="581">
                  <c:v>-8.5743918624606916</c:v>
                </c:pt>
                <c:pt idx="582">
                  <c:v>-8.5744203167873927</c:v>
                </c:pt>
                <c:pt idx="583">
                  <c:v>-8.5744487707521504</c:v>
                </c:pt>
                <c:pt idx="584">
                  <c:v>-8.5744772243549647</c:v>
                </c:pt>
                <c:pt idx="585">
                  <c:v>-8.5745056775958357</c:v>
                </c:pt>
                <c:pt idx="586">
                  <c:v>-8.5745341304747704</c:v>
                </c:pt>
                <c:pt idx="587">
                  <c:v>-8.5745625829917689</c:v>
                </c:pt>
                <c:pt idx="588">
                  <c:v>-8.5745910351468329</c:v>
                </c:pt>
                <c:pt idx="589">
                  <c:v>-8.5746194869399641</c:v>
                </c:pt>
                <c:pt idx="590">
                  <c:v>-8.5746479383711733</c:v>
                </c:pt>
                <c:pt idx="591">
                  <c:v>-8.5746763894404534</c:v>
                </c:pt>
                <c:pt idx="592">
                  <c:v>-8.5747048401478168</c:v>
                </c:pt>
                <c:pt idx="593">
                  <c:v>-8.5747332904932545</c:v>
                </c:pt>
                <c:pt idx="594">
                  <c:v>-8.5747617404767791</c:v>
                </c:pt>
                <c:pt idx="595">
                  <c:v>-8.5747901900983869</c:v>
                </c:pt>
                <c:pt idx="596">
                  <c:v>-8.5748186393580834</c:v>
                </c:pt>
                <c:pt idx="597">
                  <c:v>-8.5748470882558703</c:v>
                </c:pt>
                <c:pt idx="598">
                  <c:v>-8.5748755367917529</c:v>
                </c:pt>
                <c:pt idx="599">
                  <c:v>-8.5749039849657329</c:v>
                </c:pt>
                <c:pt idx="600">
                  <c:v>-8.5749324327778123</c:v>
                </c:pt>
                <c:pt idx="601">
                  <c:v>-8.5749608802279909</c:v>
                </c:pt>
                <c:pt idx="602">
                  <c:v>-8.5749893273162741</c:v>
                </c:pt>
                <c:pt idx="603">
                  <c:v>-8.5750177740426636</c:v>
                </c:pt>
                <c:pt idx="604">
                  <c:v>-8.5750462204071685</c:v>
                </c:pt>
                <c:pt idx="605">
                  <c:v>-8.5750746664097814</c:v>
                </c:pt>
                <c:pt idx="606">
                  <c:v>-8.5751031120505115</c:v>
                </c:pt>
                <c:pt idx="607">
                  <c:v>-8.5751315573293585</c:v>
                </c:pt>
                <c:pt idx="608">
                  <c:v>-8.5751600022463297</c:v>
                </c:pt>
                <c:pt idx="609">
                  <c:v>-8.5751884468014179</c:v>
                </c:pt>
                <c:pt idx="610">
                  <c:v>-8.5752168909946356</c:v>
                </c:pt>
                <c:pt idx="611">
                  <c:v>-8.5752453348259827</c:v>
                </c:pt>
                <c:pt idx="612">
                  <c:v>-8.5752737782954611</c:v>
                </c:pt>
                <c:pt idx="613">
                  <c:v>-8.5753022214030779</c:v>
                </c:pt>
                <c:pt idx="614">
                  <c:v>-8.5753306641488258</c:v>
                </c:pt>
                <c:pt idx="615">
                  <c:v>-8.5753591065327175</c:v>
                </c:pt>
                <c:pt idx="616">
                  <c:v>-8.5753875485547439</c:v>
                </c:pt>
                <c:pt idx="617">
                  <c:v>-8.5754159902149212</c:v>
                </c:pt>
                <c:pt idx="618">
                  <c:v>-8.5754444315132474</c:v>
                </c:pt>
                <c:pt idx="619">
                  <c:v>-8.5754728724497227</c:v>
                </c:pt>
                <c:pt idx="620">
                  <c:v>-8.5755013130243452</c:v>
                </c:pt>
                <c:pt idx="621">
                  <c:v>-8.5755297532371326</c:v>
                </c:pt>
                <c:pt idx="622">
                  <c:v>-8.5755581930880744</c:v>
                </c:pt>
                <c:pt idx="623">
                  <c:v>-8.5755866325771795</c:v>
                </c:pt>
                <c:pt idx="624">
                  <c:v>-8.5756150717044495</c:v>
                </c:pt>
                <c:pt idx="625">
                  <c:v>-8.5756435104698792</c:v>
                </c:pt>
                <c:pt idx="626">
                  <c:v>-8.5756719488734845</c:v>
                </c:pt>
                <c:pt idx="627">
                  <c:v>-8.5757003869152602</c:v>
                </c:pt>
                <c:pt idx="628">
                  <c:v>-8.5757288245952115</c:v>
                </c:pt>
                <c:pt idx="629">
                  <c:v>-8.5757572619133384</c:v>
                </c:pt>
                <c:pt idx="630">
                  <c:v>-8.5757856988696481</c:v>
                </c:pt>
                <c:pt idx="631">
                  <c:v>-8.5758141354641335</c:v>
                </c:pt>
                <c:pt idx="632">
                  <c:v>-8.5758425716968105</c:v>
                </c:pt>
                <c:pt idx="633">
                  <c:v>-8.5758710075676721</c:v>
                </c:pt>
                <c:pt idx="634">
                  <c:v>-8.5758994430767252</c:v>
                </c:pt>
                <c:pt idx="635">
                  <c:v>-8.5759278782239718</c:v>
                </c:pt>
                <c:pt idx="636">
                  <c:v>-8.5759563130094172</c:v>
                </c:pt>
                <c:pt idx="637">
                  <c:v>-8.5759847474330613</c:v>
                </c:pt>
                <c:pt idx="638">
                  <c:v>-8.5760131814949059</c:v>
                </c:pt>
                <c:pt idx="639">
                  <c:v>-8.5760416151949528</c:v>
                </c:pt>
                <c:pt idx="640">
                  <c:v>-8.5760700485332126</c:v>
                </c:pt>
                <c:pt idx="641">
                  <c:v>-8.5760984815096748</c:v>
                </c:pt>
                <c:pt idx="642">
                  <c:v>-8.5761269141243552</c:v>
                </c:pt>
                <c:pt idx="643">
                  <c:v>-8.5761553463772504</c:v>
                </c:pt>
                <c:pt idx="644">
                  <c:v>-8.5761837782683585</c:v>
                </c:pt>
                <c:pt idx="645">
                  <c:v>-8.5762122097976885</c:v>
                </c:pt>
                <c:pt idx="646">
                  <c:v>-8.5762406409652456</c:v>
                </c:pt>
                <c:pt idx="647">
                  <c:v>-8.5762690717710264</c:v>
                </c:pt>
                <c:pt idx="648">
                  <c:v>-8.5762975022150343</c:v>
                </c:pt>
                <c:pt idx="649">
                  <c:v>-8.5763259322972729</c:v>
                </c:pt>
                <c:pt idx="650">
                  <c:v>-8.5763543620177458</c:v>
                </c:pt>
                <c:pt idx="651">
                  <c:v>-8.5763827913764583</c:v>
                </c:pt>
                <c:pt idx="652">
                  <c:v>-8.5764112203734122</c:v>
                </c:pt>
                <c:pt idx="653">
                  <c:v>-8.5764396490085986</c:v>
                </c:pt>
                <c:pt idx="654">
                  <c:v>-8.576468077282037</c:v>
                </c:pt>
                <c:pt idx="655">
                  <c:v>-8.5764965051937221</c:v>
                </c:pt>
                <c:pt idx="656">
                  <c:v>-8.5765249327436539</c:v>
                </c:pt>
                <c:pt idx="657">
                  <c:v>-8.5765533599318395</c:v>
                </c:pt>
                <c:pt idx="658">
                  <c:v>-8.5765817867582808</c:v>
                </c:pt>
                <c:pt idx="659">
                  <c:v>-8.5766102132229847</c:v>
                </c:pt>
                <c:pt idx="660">
                  <c:v>-8.5766386393259442</c:v>
                </c:pt>
                <c:pt idx="661">
                  <c:v>-8.5766670650671699</c:v>
                </c:pt>
                <c:pt idx="662">
                  <c:v>-8.5766954904466619</c:v>
                </c:pt>
                <c:pt idx="663">
                  <c:v>-8.5767239154644201</c:v>
                </c:pt>
                <c:pt idx="664">
                  <c:v>-8.5767523401204535</c:v>
                </c:pt>
                <c:pt idx="665">
                  <c:v>-8.576780764414762</c:v>
                </c:pt>
                <c:pt idx="666">
                  <c:v>-8.5768091883473421</c:v>
                </c:pt>
                <c:pt idx="667">
                  <c:v>-8.5768376119182062</c:v>
                </c:pt>
                <c:pt idx="668">
                  <c:v>-8.5768660351273489</c:v>
                </c:pt>
                <c:pt idx="669">
                  <c:v>-8.5768944579747775</c:v>
                </c:pt>
                <c:pt idx="670">
                  <c:v>-8.5769228804604989</c:v>
                </c:pt>
                <c:pt idx="671">
                  <c:v>-8.5769513025845043</c:v>
                </c:pt>
                <c:pt idx="672">
                  <c:v>-8.5769797243468044</c:v>
                </c:pt>
                <c:pt idx="673">
                  <c:v>-8.5770081457474028</c:v>
                </c:pt>
                <c:pt idx="674">
                  <c:v>-8.5770365667863047</c:v>
                </c:pt>
                <c:pt idx="675">
                  <c:v>-8.5770649874635012</c:v>
                </c:pt>
                <c:pt idx="676">
                  <c:v>-8.5770934077790013</c:v>
                </c:pt>
                <c:pt idx="677">
                  <c:v>-8.5771218277328103</c:v>
                </c:pt>
                <c:pt idx="678">
                  <c:v>-8.5771502473249281</c:v>
                </c:pt>
                <c:pt idx="679">
                  <c:v>-8.5771786665553567</c:v>
                </c:pt>
                <c:pt idx="680">
                  <c:v>-8.5772070854241012</c:v>
                </c:pt>
                <c:pt idx="681">
                  <c:v>-8.5772355039311652</c:v>
                </c:pt>
                <c:pt idx="682">
                  <c:v>-8.577263922076547</c:v>
                </c:pt>
                <c:pt idx="683">
                  <c:v>-8.5772923398602554</c:v>
                </c:pt>
                <c:pt idx="684">
                  <c:v>-8.5773207572822852</c:v>
                </c:pt>
                <c:pt idx="685">
                  <c:v>-8.5773491743426415</c:v>
                </c:pt>
                <c:pt idx="686">
                  <c:v>-8.5773775910413317</c:v>
                </c:pt>
                <c:pt idx="687">
                  <c:v>-8.577406007378352</c:v>
                </c:pt>
                <c:pt idx="688">
                  <c:v>-8.5774344233537132</c:v>
                </c:pt>
                <c:pt idx="689">
                  <c:v>-8.5774628389674117</c:v>
                </c:pt>
                <c:pt idx="690">
                  <c:v>-8.5774912542194546</c:v>
                </c:pt>
                <c:pt idx="691">
                  <c:v>-8.5775196691098401</c:v>
                </c:pt>
                <c:pt idx="692">
                  <c:v>-8.5775480836385718</c:v>
                </c:pt>
                <c:pt idx="693">
                  <c:v>-8.5775764978056515</c:v>
                </c:pt>
                <c:pt idx="694">
                  <c:v>-8.577604911611088</c:v>
                </c:pt>
                <c:pt idx="695">
                  <c:v>-8.577633325054876</c:v>
                </c:pt>
                <c:pt idx="696">
                  <c:v>-8.5776617381370261</c:v>
                </c:pt>
                <c:pt idx="697">
                  <c:v>-8.5776901508575349</c:v>
                </c:pt>
                <c:pt idx="698">
                  <c:v>-8.5777185632164041</c:v>
                </c:pt>
                <c:pt idx="699">
                  <c:v>-8.577746975213639</c:v>
                </c:pt>
                <c:pt idx="700">
                  <c:v>-8.5777753868492486</c:v>
                </c:pt>
                <c:pt idx="701">
                  <c:v>-8.5778037981232202</c:v>
                </c:pt>
                <c:pt idx="702">
                  <c:v>-8.5778322090355754</c:v>
                </c:pt>
                <c:pt idx="703">
                  <c:v>-8.5778606195863052</c:v>
                </c:pt>
                <c:pt idx="704">
                  <c:v>-8.5778890297754149</c:v>
                </c:pt>
                <c:pt idx="705">
                  <c:v>-8.5779174396029045</c:v>
                </c:pt>
                <c:pt idx="706">
                  <c:v>-8.5779458490687759</c:v>
                </c:pt>
                <c:pt idx="707">
                  <c:v>-8.5779742581730396</c:v>
                </c:pt>
                <c:pt idx="708">
                  <c:v>-8.5780026669156868</c:v>
                </c:pt>
                <c:pt idx="709">
                  <c:v>-8.578031075296737</c:v>
                </c:pt>
                <c:pt idx="710">
                  <c:v>-8.5780594833161778</c:v>
                </c:pt>
                <c:pt idx="711">
                  <c:v>-8.5780878909740181</c:v>
                </c:pt>
                <c:pt idx="712">
                  <c:v>-8.5781162982702579</c:v>
                </c:pt>
                <c:pt idx="713">
                  <c:v>-8.5781447052049025</c:v>
                </c:pt>
                <c:pt idx="714">
                  <c:v>-8.5781731117779501</c:v>
                </c:pt>
                <c:pt idx="715">
                  <c:v>-8.5782015179894149</c:v>
                </c:pt>
                <c:pt idx="716">
                  <c:v>-8.5782299238392863</c:v>
                </c:pt>
                <c:pt idx="717">
                  <c:v>-8.5782583293275732</c:v>
                </c:pt>
                <c:pt idx="718">
                  <c:v>-8.5782867344542755</c:v>
                </c:pt>
                <c:pt idx="719">
                  <c:v>-8.5783151392194004</c:v>
                </c:pt>
                <c:pt idx="720">
                  <c:v>-8.5783435436229443</c:v>
                </c:pt>
                <c:pt idx="721">
                  <c:v>-8.5783719476649196</c:v>
                </c:pt>
                <c:pt idx="722">
                  <c:v>-8.578400351345314</c:v>
                </c:pt>
                <c:pt idx="723">
                  <c:v>-8.5784287546641469</c:v>
                </c:pt>
                <c:pt idx="724">
                  <c:v>-8.5784571576214113</c:v>
                </c:pt>
                <c:pt idx="725">
                  <c:v>-8.5784855602171124</c:v>
                </c:pt>
                <c:pt idx="726">
                  <c:v>-8.5785139624512521</c:v>
                </c:pt>
                <c:pt idx="727">
                  <c:v>-8.5785423643238321</c:v>
                </c:pt>
                <c:pt idx="728">
                  <c:v>-8.5785707658348596</c:v>
                </c:pt>
                <c:pt idx="729">
                  <c:v>-8.5785991669843327</c:v>
                </c:pt>
                <c:pt idx="730">
                  <c:v>-8.5786275677722514</c:v>
                </c:pt>
                <c:pt idx="731">
                  <c:v>-8.578655968198623</c:v>
                </c:pt>
                <c:pt idx="732">
                  <c:v>-8.5786843682634544</c:v>
                </c:pt>
                <c:pt idx="733">
                  <c:v>-8.5787127679667368</c:v>
                </c:pt>
                <c:pt idx="734">
                  <c:v>-8.5787411673084843</c:v>
                </c:pt>
                <c:pt idx="735">
                  <c:v>-8.5787695662886954</c:v>
                </c:pt>
                <c:pt idx="736">
                  <c:v>-8.5787979649073733</c:v>
                </c:pt>
                <c:pt idx="737">
                  <c:v>-8.578826363164513</c:v>
                </c:pt>
                <c:pt idx="738">
                  <c:v>-8.5788547610601338</c:v>
                </c:pt>
                <c:pt idx="739">
                  <c:v>-8.5788831585942198</c:v>
                </c:pt>
                <c:pt idx="740">
                  <c:v>-8.5789115557667834</c:v>
                </c:pt>
                <c:pt idx="741">
                  <c:v>-8.57893995257783</c:v>
                </c:pt>
                <c:pt idx="742">
                  <c:v>-8.5789683490273543</c:v>
                </c:pt>
                <c:pt idx="743">
                  <c:v>-8.5789967451153686</c:v>
                </c:pt>
                <c:pt idx="744">
                  <c:v>-8.5790251408418623</c:v>
                </c:pt>
                <c:pt idx="745">
                  <c:v>-8.5790535362068532</c:v>
                </c:pt>
                <c:pt idx="746">
                  <c:v>-8.5790819312103377</c:v>
                </c:pt>
                <c:pt idx="747">
                  <c:v>-8.5791103258523123</c:v>
                </c:pt>
                <c:pt idx="748">
                  <c:v>-8.5791387201327876</c:v>
                </c:pt>
                <c:pt idx="749">
                  <c:v>-8.57916711405176</c:v>
                </c:pt>
                <c:pt idx="750">
                  <c:v>-8.5791955076092385</c:v>
                </c:pt>
                <c:pt idx="751">
                  <c:v>-8.5792239008052285</c:v>
                </c:pt>
                <c:pt idx="752">
                  <c:v>-8.5792522936397209</c:v>
                </c:pt>
                <c:pt idx="753">
                  <c:v>-8.5792806861127247</c:v>
                </c:pt>
                <c:pt idx="754">
                  <c:v>-8.5793090782242469</c:v>
                </c:pt>
                <c:pt idx="755">
                  <c:v>-8.5793374699742859</c:v>
                </c:pt>
                <c:pt idx="756">
                  <c:v>-8.5793658613628399</c:v>
                </c:pt>
                <c:pt idx="757">
                  <c:v>-8.5793942523899229</c:v>
                </c:pt>
                <c:pt idx="758">
                  <c:v>-8.579422643055528</c:v>
                </c:pt>
                <c:pt idx="759">
                  <c:v>-8.5794510333596588</c:v>
                </c:pt>
                <c:pt idx="760">
                  <c:v>-8.5794794233023257</c:v>
                </c:pt>
                <c:pt idx="761">
                  <c:v>-8.5795078128835183</c:v>
                </c:pt>
                <c:pt idx="762">
                  <c:v>-8.5795362021032506</c:v>
                </c:pt>
                <c:pt idx="763">
                  <c:v>-8.5795645909615228</c:v>
                </c:pt>
                <c:pt idx="764">
                  <c:v>-8.5795929794583348</c:v>
                </c:pt>
                <c:pt idx="765">
                  <c:v>-8.5796213675936883</c:v>
                </c:pt>
                <c:pt idx="766">
                  <c:v>-8.5796497553675923</c:v>
                </c:pt>
                <c:pt idx="767">
                  <c:v>-8.579678142780045</c:v>
                </c:pt>
                <c:pt idx="768">
                  <c:v>-8.5797065298310446</c:v>
                </c:pt>
                <c:pt idx="769">
                  <c:v>-8.5797349165206054</c:v>
                </c:pt>
                <c:pt idx="770">
                  <c:v>-8.5797633028487255</c:v>
                </c:pt>
                <c:pt idx="771">
                  <c:v>-8.5797916888154013</c:v>
                </c:pt>
                <c:pt idx="772">
                  <c:v>-8.5798200744206419</c:v>
                </c:pt>
                <c:pt idx="773">
                  <c:v>-8.5798484596644471</c:v>
                </c:pt>
                <c:pt idx="774">
                  <c:v>-8.5798768445468188</c:v>
                </c:pt>
                <c:pt idx="775">
                  <c:v>-8.5799052290677658</c:v>
                </c:pt>
                <c:pt idx="776">
                  <c:v>-8.579933613227281</c:v>
                </c:pt>
                <c:pt idx="777">
                  <c:v>-8.5799619970253787</c:v>
                </c:pt>
                <c:pt idx="778">
                  <c:v>-8.5799903804620534</c:v>
                </c:pt>
                <c:pt idx="779">
                  <c:v>-8.5800187635373089</c:v>
                </c:pt>
                <c:pt idx="780">
                  <c:v>-8.5800471462511485</c:v>
                </c:pt>
                <c:pt idx="781">
                  <c:v>-8.5800755286035777</c:v>
                </c:pt>
                <c:pt idx="782">
                  <c:v>-8.5801039105945964</c:v>
                </c:pt>
                <c:pt idx="783">
                  <c:v>-8.5801322922242065</c:v>
                </c:pt>
                <c:pt idx="784">
                  <c:v>-8.5801606734924096</c:v>
                </c:pt>
                <c:pt idx="785">
                  <c:v>-8.580189054399213</c:v>
                </c:pt>
                <c:pt idx="786">
                  <c:v>-8.5802174349446165</c:v>
                </c:pt>
                <c:pt idx="787">
                  <c:v>-8.5802458151286256</c:v>
                </c:pt>
                <c:pt idx="788">
                  <c:v>-8.5802741949512331</c:v>
                </c:pt>
                <c:pt idx="789">
                  <c:v>-8.5803025744124568</c:v>
                </c:pt>
                <c:pt idx="790">
                  <c:v>-8.5803309535122878</c:v>
                </c:pt>
                <c:pt idx="791">
                  <c:v>-8.5803593322507385</c:v>
                </c:pt>
                <c:pt idx="792">
                  <c:v>-8.5803877106278037</c:v>
                </c:pt>
                <c:pt idx="793">
                  <c:v>-8.5804160886434868</c:v>
                </c:pt>
                <c:pt idx="794">
                  <c:v>-8.5804444662977932</c:v>
                </c:pt>
                <c:pt idx="795">
                  <c:v>-8.5804728435907265</c:v>
                </c:pt>
                <c:pt idx="796">
                  <c:v>-8.580501220522283</c:v>
                </c:pt>
                <c:pt idx="797">
                  <c:v>-8.5805295970924753</c:v>
                </c:pt>
                <c:pt idx="798">
                  <c:v>-8.5805579733012962</c:v>
                </c:pt>
                <c:pt idx="799">
                  <c:v>-8.5805863491487564</c:v>
                </c:pt>
                <c:pt idx="800">
                  <c:v>-8.5806147246348559</c:v>
                </c:pt>
                <c:pt idx="801">
                  <c:v>-8.5806430997595911</c:v>
                </c:pt>
                <c:pt idx="802">
                  <c:v>-8.5806714745229762</c:v>
                </c:pt>
                <c:pt idx="803">
                  <c:v>-8.5806998489250041</c:v>
                </c:pt>
                <c:pt idx="804">
                  <c:v>-8.5807282229656821</c:v>
                </c:pt>
                <c:pt idx="805">
                  <c:v>-8.5807565966450134</c:v>
                </c:pt>
                <c:pt idx="806">
                  <c:v>-8.5807849699629966</c:v>
                </c:pt>
                <c:pt idx="807">
                  <c:v>-8.580813342919642</c:v>
                </c:pt>
                <c:pt idx="808">
                  <c:v>-8.580841715514941</c:v>
                </c:pt>
                <c:pt idx="809">
                  <c:v>-8.5808700877489077</c:v>
                </c:pt>
                <c:pt idx="810">
                  <c:v>-8.5808984596215385</c:v>
                </c:pt>
                <c:pt idx="811">
                  <c:v>-8.5809268311328371</c:v>
                </c:pt>
                <c:pt idx="812">
                  <c:v>-8.5809552022828033</c:v>
                </c:pt>
                <c:pt idx="813">
                  <c:v>-8.5809835730714514</c:v>
                </c:pt>
                <c:pt idx="814">
                  <c:v>-8.5810119434987708</c:v>
                </c:pt>
                <c:pt idx="815">
                  <c:v>-8.5810403135647704</c:v>
                </c:pt>
                <c:pt idx="816">
                  <c:v>-8.5810686832694483</c:v>
                </c:pt>
                <c:pt idx="817">
                  <c:v>-8.5810970526128081</c:v>
                </c:pt>
                <c:pt idx="818">
                  <c:v>-8.5811254215948605</c:v>
                </c:pt>
                <c:pt idx="819">
                  <c:v>-8.5811537902156019</c:v>
                </c:pt>
                <c:pt idx="820">
                  <c:v>-8.5811821584750358</c:v>
                </c:pt>
                <c:pt idx="821">
                  <c:v>-8.5812105263731606</c:v>
                </c:pt>
                <c:pt idx="822">
                  <c:v>-8.5812388939099886</c:v>
                </c:pt>
                <c:pt idx="823">
                  <c:v>-8.5812672610855163</c:v>
                </c:pt>
                <c:pt idx="824">
                  <c:v>-8.5812956278997472</c:v>
                </c:pt>
                <c:pt idx="825">
                  <c:v>-8.5813239943526849</c:v>
                </c:pt>
                <c:pt idx="826">
                  <c:v>-8.5813523604443276</c:v>
                </c:pt>
                <c:pt idx="827">
                  <c:v>-8.5813807261746824</c:v>
                </c:pt>
                <c:pt idx="828">
                  <c:v>-8.5814090915437546</c:v>
                </c:pt>
                <c:pt idx="829">
                  <c:v>-8.5814374565515443</c:v>
                </c:pt>
                <c:pt idx="830">
                  <c:v>-8.5814658211980479</c:v>
                </c:pt>
                <c:pt idx="831">
                  <c:v>-8.581494185483276</c:v>
                </c:pt>
                <c:pt idx="832">
                  <c:v>-8.5815225494072322</c:v>
                </c:pt>
                <c:pt idx="833">
                  <c:v>-8.5815509129699095</c:v>
                </c:pt>
                <c:pt idx="834">
                  <c:v>-8.5815792761713219</c:v>
                </c:pt>
                <c:pt idx="835">
                  <c:v>-8.5816076390114659</c:v>
                </c:pt>
                <c:pt idx="836">
                  <c:v>-8.5816360014903452</c:v>
                </c:pt>
                <c:pt idx="837">
                  <c:v>-8.581664363607965</c:v>
                </c:pt>
                <c:pt idx="838">
                  <c:v>-8.5816927253643254</c:v>
                </c:pt>
                <c:pt idx="839">
                  <c:v>-8.581721086759428</c:v>
                </c:pt>
                <c:pt idx="840">
                  <c:v>-8.5817494477932783</c:v>
                </c:pt>
                <c:pt idx="841">
                  <c:v>-8.5817778084658762</c:v>
                </c:pt>
                <c:pt idx="842">
                  <c:v>-8.5818061687772307</c:v>
                </c:pt>
                <c:pt idx="843">
                  <c:v>-8.5818345287273328</c:v>
                </c:pt>
                <c:pt idx="844">
                  <c:v>-8.5818628883162003</c:v>
                </c:pt>
                <c:pt idx="845">
                  <c:v>-8.5818912475438207</c:v>
                </c:pt>
                <c:pt idx="846">
                  <c:v>-8.5819196064102066</c:v>
                </c:pt>
                <c:pt idx="847">
                  <c:v>-8.5819479649153578</c:v>
                </c:pt>
                <c:pt idx="848">
                  <c:v>-8.581976323059278</c:v>
                </c:pt>
                <c:pt idx="849">
                  <c:v>-8.582004680841969</c:v>
                </c:pt>
                <c:pt idx="850">
                  <c:v>-8.5820330382634324</c:v>
                </c:pt>
                <c:pt idx="851">
                  <c:v>-8.5820613953236666</c:v>
                </c:pt>
                <c:pt idx="852">
                  <c:v>-8.5820897520226858</c:v>
                </c:pt>
                <c:pt idx="853">
                  <c:v>-8.5821181083604881</c:v>
                </c:pt>
                <c:pt idx="854">
                  <c:v>-8.5821464643370735</c:v>
                </c:pt>
                <c:pt idx="855">
                  <c:v>-8.5821748199524421</c:v>
                </c:pt>
                <c:pt idx="856">
                  <c:v>-8.5822031752066064</c:v>
                </c:pt>
                <c:pt idx="857">
                  <c:v>-8.5822315300995573</c:v>
                </c:pt>
                <c:pt idx="858">
                  <c:v>-8.5822598846313056</c:v>
                </c:pt>
                <c:pt idx="859">
                  <c:v>-8.5822882388018495</c:v>
                </c:pt>
                <c:pt idx="860">
                  <c:v>-8.5823165926111962</c:v>
                </c:pt>
                <c:pt idx="861">
                  <c:v>-8.5823449460593437</c:v>
                </c:pt>
                <c:pt idx="862">
                  <c:v>-8.5823732991463046</c:v>
                </c:pt>
                <c:pt idx="863">
                  <c:v>-8.58240165187207</c:v>
                </c:pt>
                <c:pt idx="864">
                  <c:v>-8.5824300042366417</c:v>
                </c:pt>
                <c:pt idx="865">
                  <c:v>-8.5824583562400321</c:v>
                </c:pt>
                <c:pt idx="866">
                  <c:v>-8.5824867078822411</c:v>
                </c:pt>
                <c:pt idx="867">
                  <c:v>-8.5825150591632653</c:v>
                </c:pt>
                <c:pt idx="868">
                  <c:v>-8.5825434100831171</c:v>
                </c:pt>
                <c:pt idx="869">
                  <c:v>-8.5825717606417893</c:v>
                </c:pt>
                <c:pt idx="870">
                  <c:v>-8.5826001108392891</c:v>
                </c:pt>
                <c:pt idx="871">
                  <c:v>-8.5826284606756147</c:v>
                </c:pt>
                <c:pt idx="872">
                  <c:v>-8.5826568101507803</c:v>
                </c:pt>
                <c:pt idx="873">
                  <c:v>-8.5826851592647806</c:v>
                </c:pt>
                <c:pt idx="874">
                  <c:v>-8.5827135080176191</c:v>
                </c:pt>
                <c:pt idx="875">
                  <c:v>-8.5827418564092959</c:v>
                </c:pt>
                <c:pt idx="876">
                  <c:v>-8.5827702044398162</c:v>
                </c:pt>
                <c:pt idx="877">
                  <c:v>-8.5827985521091854</c:v>
                </c:pt>
                <c:pt idx="878">
                  <c:v>-8.5828268994174035</c:v>
                </c:pt>
                <c:pt idx="879">
                  <c:v>-8.5828552463644723</c:v>
                </c:pt>
                <c:pt idx="880">
                  <c:v>-8.5828835929503988</c:v>
                </c:pt>
                <c:pt idx="881">
                  <c:v>-8.5829119391751778</c:v>
                </c:pt>
                <c:pt idx="882">
                  <c:v>-8.5829402850388181</c:v>
                </c:pt>
                <c:pt idx="883">
                  <c:v>-8.5829686305413233</c:v>
                </c:pt>
                <c:pt idx="884">
                  <c:v>-8.5829969756826916</c:v>
                </c:pt>
                <c:pt idx="885">
                  <c:v>-8.5830253204629265</c:v>
                </c:pt>
                <c:pt idx="886">
                  <c:v>-8.5830536648820352</c:v>
                </c:pt>
                <c:pt idx="887">
                  <c:v>-8.5830820089400177</c:v>
                </c:pt>
                <c:pt idx="888">
                  <c:v>-8.5831103526368739</c:v>
                </c:pt>
                <c:pt idx="889">
                  <c:v>-8.583138695972611</c:v>
                </c:pt>
                <c:pt idx="890">
                  <c:v>-8.583167038947229</c:v>
                </c:pt>
                <c:pt idx="891">
                  <c:v>-8.5831953815607349</c:v>
                </c:pt>
                <c:pt idx="892">
                  <c:v>-8.5832237238131199</c:v>
                </c:pt>
                <c:pt idx="893">
                  <c:v>-8.5832520657043982</c:v>
                </c:pt>
                <c:pt idx="894">
                  <c:v>-8.5832804072345681</c:v>
                </c:pt>
                <c:pt idx="895">
                  <c:v>-8.583308748403633</c:v>
                </c:pt>
                <c:pt idx="896">
                  <c:v>-8.583337089211593</c:v>
                </c:pt>
                <c:pt idx="897">
                  <c:v>-8.5833654296584587</c:v>
                </c:pt>
                <c:pt idx="898">
                  <c:v>-8.5833937697442266</c:v>
                </c:pt>
                <c:pt idx="899">
                  <c:v>-8.5834221094689021</c:v>
                </c:pt>
                <c:pt idx="900">
                  <c:v>-8.5834504488324832</c:v>
                </c:pt>
                <c:pt idx="901">
                  <c:v>-8.5834787878349772</c:v>
                </c:pt>
                <c:pt idx="902">
                  <c:v>-8.583507126476384</c:v>
                </c:pt>
                <c:pt idx="903">
                  <c:v>-8.5835354647567055</c:v>
                </c:pt>
                <c:pt idx="904">
                  <c:v>-8.5835638026759487</c:v>
                </c:pt>
                <c:pt idx="905">
                  <c:v>-8.5835921402341135</c:v>
                </c:pt>
                <c:pt idx="906">
                  <c:v>-8.5836204774312073</c:v>
                </c:pt>
                <c:pt idx="907">
                  <c:v>-8.5836488142672245</c:v>
                </c:pt>
                <c:pt idx="908">
                  <c:v>-8.5836771507421741</c:v>
                </c:pt>
                <c:pt idx="909">
                  <c:v>-8.5837054868560543</c:v>
                </c:pt>
                <c:pt idx="910">
                  <c:v>-8.5837338226088704</c:v>
                </c:pt>
                <c:pt idx="911">
                  <c:v>-8.5837621580006243</c:v>
                </c:pt>
                <c:pt idx="912">
                  <c:v>-8.5837904930313194</c:v>
                </c:pt>
                <c:pt idx="913">
                  <c:v>-8.5838188277009575</c:v>
                </c:pt>
                <c:pt idx="914">
                  <c:v>-8.5838471620095458</c:v>
                </c:pt>
                <c:pt idx="915">
                  <c:v>-8.5838754959570807</c:v>
                </c:pt>
                <c:pt idx="916">
                  <c:v>-8.5839038295435639</c:v>
                </c:pt>
                <c:pt idx="917">
                  <c:v>-8.5839321627690026</c:v>
                </c:pt>
                <c:pt idx="918">
                  <c:v>-8.5839604956334057</c:v>
                </c:pt>
                <c:pt idx="919">
                  <c:v>-8.5839888281367642</c:v>
                </c:pt>
                <c:pt idx="920">
                  <c:v>-8.5840171602790853</c:v>
                </c:pt>
                <c:pt idx="921">
                  <c:v>-8.5840454920603744</c:v>
                </c:pt>
                <c:pt idx="922">
                  <c:v>-8.584073823480626</c:v>
                </c:pt>
                <c:pt idx="923">
                  <c:v>-8.5841021545398508</c:v>
                </c:pt>
                <c:pt idx="924">
                  <c:v>-8.5841304852380507</c:v>
                </c:pt>
                <c:pt idx="925">
                  <c:v>-8.5841588155752238</c:v>
                </c:pt>
                <c:pt idx="926">
                  <c:v>-8.5841871455513736</c:v>
                </c:pt>
                <c:pt idx="927">
                  <c:v>-8.5842154751665092</c:v>
                </c:pt>
                <c:pt idx="928">
                  <c:v>-8.5842438044206322</c:v>
                </c:pt>
                <c:pt idx="929">
                  <c:v>-8.5842721333137355</c:v>
                </c:pt>
                <c:pt idx="930">
                  <c:v>-8.5843004618458334</c:v>
                </c:pt>
                <c:pt idx="931">
                  <c:v>-8.5843287900169223</c:v>
                </c:pt>
                <c:pt idx="932">
                  <c:v>-8.5843571178270057</c:v>
                </c:pt>
                <c:pt idx="933">
                  <c:v>-8.5843854452760908</c:v>
                </c:pt>
                <c:pt idx="934">
                  <c:v>-8.5844137723641687</c:v>
                </c:pt>
                <c:pt idx="935">
                  <c:v>-8.5844420990912536</c:v>
                </c:pt>
                <c:pt idx="936">
                  <c:v>-8.5844704254573454</c:v>
                </c:pt>
                <c:pt idx="937">
                  <c:v>-8.584498751462446</c:v>
                </c:pt>
                <c:pt idx="938">
                  <c:v>-8.5845270771065572</c:v>
                </c:pt>
                <c:pt idx="939">
                  <c:v>-8.5845554023896806</c:v>
                </c:pt>
                <c:pt idx="940">
                  <c:v>-8.5845837273118235</c:v>
                </c:pt>
                <c:pt idx="941">
                  <c:v>-8.5846120518729858</c:v>
                </c:pt>
                <c:pt idx="942">
                  <c:v>-8.5846403760731693</c:v>
                </c:pt>
                <c:pt idx="943">
                  <c:v>-8.5846686999123776</c:v>
                </c:pt>
                <c:pt idx="944">
                  <c:v>-8.5846970233906124</c:v>
                </c:pt>
                <c:pt idx="945">
                  <c:v>-8.5847253465078772</c:v>
                </c:pt>
                <c:pt idx="946">
                  <c:v>-8.5847536692641757</c:v>
                </c:pt>
                <c:pt idx="947">
                  <c:v>-8.5847819916595132</c:v>
                </c:pt>
                <c:pt idx="948">
                  <c:v>-8.5848103136938825</c:v>
                </c:pt>
                <c:pt idx="949">
                  <c:v>-8.5848386353672961</c:v>
                </c:pt>
                <c:pt idx="950">
                  <c:v>-8.5848669566797522</c:v>
                </c:pt>
                <c:pt idx="951">
                  <c:v>-8.5848952776312579</c:v>
                </c:pt>
                <c:pt idx="952">
                  <c:v>-8.5849235982218151</c:v>
                </c:pt>
                <c:pt idx="953">
                  <c:v>-8.5849519184514165</c:v>
                </c:pt>
                <c:pt idx="954">
                  <c:v>-8.5849802383200728</c:v>
                </c:pt>
                <c:pt idx="955">
                  <c:v>-8.5850085578277948</c:v>
                </c:pt>
                <c:pt idx="956">
                  <c:v>-8.58503687697457</c:v>
                </c:pt>
                <c:pt idx="957">
                  <c:v>-8.5850651957604054</c:v>
                </c:pt>
                <c:pt idx="958">
                  <c:v>-8.5850935141853135</c:v>
                </c:pt>
                <c:pt idx="959">
                  <c:v>-8.5851218322492855</c:v>
                </c:pt>
                <c:pt idx="960">
                  <c:v>-8.5851501499523302</c:v>
                </c:pt>
                <c:pt idx="961">
                  <c:v>-8.5851784672944458</c:v>
                </c:pt>
                <c:pt idx="962">
                  <c:v>-8.5852067842756412</c:v>
                </c:pt>
                <c:pt idx="963">
                  <c:v>-8.5852351008959147</c:v>
                </c:pt>
                <c:pt idx="964">
                  <c:v>-8.585263417155268</c:v>
                </c:pt>
                <c:pt idx="965">
                  <c:v>-8.5852917330537082</c:v>
                </c:pt>
                <c:pt idx="966">
                  <c:v>-8.58532004859123</c:v>
                </c:pt>
                <c:pt idx="967">
                  <c:v>-8.5853483637678476</c:v>
                </c:pt>
                <c:pt idx="968">
                  <c:v>-8.5853766785835557</c:v>
                </c:pt>
                <c:pt idx="969">
                  <c:v>-8.5854049930383578</c:v>
                </c:pt>
                <c:pt idx="970">
                  <c:v>-8.5854333071322575</c:v>
                </c:pt>
                <c:pt idx="971">
                  <c:v>-8.5854616208652601</c:v>
                </c:pt>
                <c:pt idx="972">
                  <c:v>-8.5854899342373603</c:v>
                </c:pt>
                <c:pt idx="973">
                  <c:v>-8.5855182472485705</c:v>
                </c:pt>
                <c:pt idx="974">
                  <c:v>-8.5855465598988889</c:v>
                </c:pt>
                <c:pt idx="975">
                  <c:v>-8.5855748721883209</c:v>
                </c:pt>
                <c:pt idx="976">
                  <c:v>-8.5856031841168665</c:v>
                </c:pt>
                <c:pt idx="977">
                  <c:v>-8.5856314956845274</c:v>
                </c:pt>
                <c:pt idx="978">
                  <c:v>-8.5856598068913055</c:v>
                </c:pt>
                <c:pt idx="979">
                  <c:v>-8.5856881177372113</c:v>
                </c:pt>
                <c:pt idx="980">
                  <c:v>-8.585716428222236</c:v>
                </c:pt>
                <c:pt idx="981">
                  <c:v>-8.5857447383463921</c:v>
                </c:pt>
                <c:pt idx="982">
                  <c:v>-8.5857730481096795</c:v>
                </c:pt>
                <c:pt idx="983">
                  <c:v>-8.5858013575120946</c:v>
                </c:pt>
                <c:pt idx="984">
                  <c:v>-8.5858296665536464</c:v>
                </c:pt>
                <c:pt idx="985">
                  <c:v>-8.5858579752343402</c:v>
                </c:pt>
                <c:pt idx="986">
                  <c:v>-8.5858862835541778</c:v>
                </c:pt>
                <c:pt idx="987">
                  <c:v>-8.5859145915131503</c:v>
                </c:pt>
                <c:pt idx="988">
                  <c:v>-8.5859428991112772</c:v>
                </c:pt>
                <c:pt idx="989">
                  <c:v>-8.5859712063485549</c:v>
                </c:pt>
                <c:pt idx="990">
                  <c:v>-8.5859995132249765</c:v>
                </c:pt>
                <c:pt idx="991">
                  <c:v>-8.586027819740556</c:v>
                </c:pt>
                <c:pt idx="992">
                  <c:v>-8.5860561258952899</c:v>
                </c:pt>
                <c:pt idx="993">
                  <c:v>-8.5860844316891907</c:v>
                </c:pt>
                <c:pt idx="994">
                  <c:v>-8.5861127371222477</c:v>
                </c:pt>
                <c:pt idx="995">
                  <c:v>-8.586141042194475</c:v>
                </c:pt>
                <c:pt idx="996">
                  <c:v>-8.5861693469058675</c:v>
                </c:pt>
                <c:pt idx="997">
                  <c:v>-8.5861976512564322</c:v>
                </c:pt>
                <c:pt idx="998">
                  <c:v>-8.5862259552461708</c:v>
                </c:pt>
                <c:pt idx="999">
                  <c:v>-8.5862542588750834</c:v>
                </c:pt>
                <c:pt idx="1000">
                  <c:v>-8.5862825621431806</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30.200000000000163</c:v>
                </c:pt>
                <c:pt idx="393">
                  <c:v>30.200100000000162</c:v>
                </c:pt>
                <c:pt idx="394">
                  <c:v>30.200200000000162</c:v>
                </c:pt>
                <c:pt idx="395">
                  <c:v>30.200300000000162</c:v>
                </c:pt>
                <c:pt idx="396">
                  <c:v>30.200400000000162</c:v>
                </c:pt>
                <c:pt idx="397">
                  <c:v>30.200500000000162</c:v>
                </c:pt>
                <c:pt idx="398">
                  <c:v>30.200600000000161</c:v>
                </c:pt>
                <c:pt idx="399">
                  <c:v>30.200700000000161</c:v>
                </c:pt>
                <c:pt idx="400">
                  <c:v>30.200800000000161</c:v>
                </c:pt>
                <c:pt idx="401">
                  <c:v>30.200900000000161</c:v>
                </c:pt>
                <c:pt idx="402">
                  <c:v>30.20100000000016</c:v>
                </c:pt>
                <c:pt idx="403">
                  <c:v>30.20110000000016</c:v>
                </c:pt>
                <c:pt idx="404">
                  <c:v>30.20120000000016</c:v>
                </c:pt>
                <c:pt idx="405">
                  <c:v>30.20130000000016</c:v>
                </c:pt>
                <c:pt idx="406">
                  <c:v>30.201400000000159</c:v>
                </c:pt>
                <c:pt idx="407">
                  <c:v>30.201500000000159</c:v>
                </c:pt>
                <c:pt idx="408">
                  <c:v>30.201600000000159</c:v>
                </c:pt>
                <c:pt idx="409">
                  <c:v>30.201700000000159</c:v>
                </c:pt>
                <c:pt idx="410">
                  <c:v>30.201800000000159</c:v>
                </c:pt>
                <c:pt idx="411">
                  <c:v>30.201900000000158</c:v>
                </c:pt>
                <c:pt idx="412">
                  <c:v>30.202000000000158</c:v>
                </c:pt>
                <c:pt idx="413">
                  <c:v>30.202100000000158</c:v>
                </c:pt>
                <c:pt idx="414">
                  <c:v>30.202200000000158</c:v>
                </c:pt>
                <c:pt idx="415">
                  <c:v>30.202300000000157</c:v>
                </c:pt>
                <c:pt idx="416">
                  <c:v>30.202400000000157</c:v>
                </c:pt>
                <c:pt idx="417">
                  <c:v>30.202500000000157</c:v>
                </c:pt>
                <c:pt idx="418">
                  <c:v>30.202600000000157</c:v>
                </c:pt>
                <c:pt idx="419">
                  <c:v>30.202700000000156</c:v>
                </c:pt>
                <c:pt idx="420">
                  <c:v>30.202800000000156</c:v>
                </c:pt>
                <c:pt idx="421">
                  <c:v>30.202900000000156</c:v>
                </c:pt>
                <c:pt idx="422">
                  <c:v>30.203000000000156</c:v>
                </c:pt>
                <c:pt idx="423">
                  <c:v>30.203100000000155</c:v>
                </c:pt>
                <c:pt idx="424">
                  <c:v>30.203200000000155</c:v>
                </c:pt>
                <c:pt idx="425">
                  <c:v>30.203300000000155</c:v>
                </c:pt>
                <c:pt idx="426">
                  <c:v>30.203400000000155</c:v>
                </c:pt>
                <c:pt idx="427">
                  <c:v>30.203500000000155</c:v>
                </c:pt>
                <c:pt idx="428">
                  <c:v>30.203600000000154</c:v>
                </c:pt>
                <c:pt idx="429">
                  <c:v>30.203700000000154</c:v>
                </c:pt>
                <c:pt idx="430">
                  <c:v>30.203800000000154</c:v>
                </c:pt>
                <c:pt idx="431">
                  <c:v>30.203900000000154</c:v>
                </c:pt>
                <c:pt idx="432">
                  <c:v>30.204000000000153</c:v>
                </c:pt>
                <c:pt idx="433">
                  <c:v>30.204100000000153</c:v>
                </c:pt>
                <c:pt idx="434">
                  <c:v>30.204200000000153</c:v>
                </c:pt>
                <c:pt idx="435">
                  <c:v>30.204300000000153</c:v>
                </c:pt>
                <c:pt idx="436">
                  <c:v>30.204400000000152</c:v>
                </c:pt>
                <c:pt idx="437">
                  <c:v>30.204500000000152</c:v>
                </c:pt>
                <c:pt idx="438">
                  <c:v>30.204600000000152</c:v>
                </c:pt>
                <c:pt idx="439">
                  <c:v>30.204700000000152</c:v>
                </c:pt>
                <c:pt idx="440">
                  <c:v>30.204800000000152</c:v>
                </c:pt>
                <c:pt idx="441">
                  <c:v>30.204900000000151</c:v>
                </c:pt>
                <c:pt idx="442">
                  <c:v>30.205000000000151</c:v>
                </c:pt>
                <c:pt idx="443">
                  <c:v>30.205100000000151</c:v>
                </c:pt>
                <c:pt idx="444">
                  <c:v>30.205200000000151</c:v>
                </c:pt>
                <c:pt idx="445">
                  <c:v>30.20530000000015</c:v>
                </c:pt>
                <c:pt idx="446">
                  <c:v>30.20540000000015</c:v>
                </c:pt>
                <c:pt idx="447">
                  <c:v>30.20550000000015</c:v>
                </c:pt>
                <c:pt idx="448">
                  <c:v>30.20560000000015</c:v>
                </c:pt>
                <c:pt idx="449">
                  <c:v>30.205700000000149</c:v>
                </c:pt>
                <c:pt idx="450">
                  <c:v>30.205800000000149</c:v>
                </c:pt>
                <c:pt idx="451">
                  <c:v>30.205900000000149</c:v>
                </c:pt>
                <c:pt idx="452">
                  <c:v>30.206000000000149</c:v>
                </c:pt>
                <c:pt idx="453">
                  <c:v>30.206100000000148</c:v>
                </c:pt>
                <c:pt idx="454">
                  <c:v>30.206200000000148</c:v>
                </c:pt>
                <c:pt idx="455">
                  <c:v>30.206300000000148</c:v>
                </c:pt>
                <c:pt idx="456">
                  <c:v>30.206400000000148</c:v>
                </c:pt>
                <c:pt idx="457">
                  <c:v>30.206500000000148</c:v>
                </c:pt>
                <c:pt idx="458">
                  <c:v>30.206600000000147</c:v>
                </c:pt>
                <c:pt idx="459">
                  <c:v>30.206700000000147</c:v>
                </c:pt>
                <c:pt idx="460">
                  <c:v>30.206800000000147</c:v>
                </c:pt>
                <c:pt idx="461">
                  <c:v>30.206900000000147</c:v>
                </c:pt>
                <c:pt idx="462">
                  <c:v>30.207000000000146</c:v>
                </c:pt>
                <c:pt idx="463">
                  <c:v>30.207100000000146</c:v>
                </c:pt>
                <c:pt idx="464">
                  <c:v>30.207200000000146</c:v>
                </c:pt>
                <c:pt idx="465">
                  <c:v>30.207300000000146</c:v>
                </c:pt>
                <c:pt idx="466">
                  <c:v>30.207400000000145</c:v>
                </c:pt>
                <c:pt idx="467">
                  <c:v>30.207500000000145</c:v>
                </c:pt>
                <c:pt idx="468">
                  <c:v>30.207600000000145</c:v>
                </c:pt>
                <c:pt idx="469">
                  <c:v>30.207700000000145</c:v>
                </c:pt>
                <c:pt idx="470">
                  <c:v>30.207800000000145</c:v>
                </c:pt>
                <c:pt idx="471">
                  <c:v>30.207900000000144</c:v>
                </c:pt>
                <c:pt idx="472">
                  <c:v>30.208000000000144</c:v>
                </c:pt>
                <c:pt idx="473">
                  <c:v>30.208100000000144</c:v>
                </c:pt>
                <c:pt idx="474">
                  <c:v>30.208200000000144</c:v>
                </c:pt>
                <c:pt idx="475">
                  <c:v>30.208300000000143</c:v>
                </c:pt>
                <c:pt idx="476">
                  <c:v>30.208400000000143</c:v>
                </c:pt>
                <c:pt idx="477">
                  <c:v>30.208500000000143</c:v>
                </c:pt>
                <c:pt idx="478">
                  <c:v>30.208600000000143</c:v>
                </c:pt>
                <c:pt idx="479">
                  <c:v>30.208700000000142</c:v>
                </c:pt>
                <c:pt idx="480">
                  <c:v>30.208800000000142</c:v>
                </c:pt>
                <c:pt idx="481">
                  <c:v>30.208900000000142</c:v>
                </c:pt>
                <c:pt idx="482">
                  <c:v>30.209000000000142</c:v>
                </c:pt>
                <c:pt idx="483">
                  <c:v>30.209100000000142</c:v>
                </c:pt>
                <c:pt idx="484">
                  <c:v>30.209200000000141</c:v>
                </c:pt>
                <c:pt idx="485">
                  <c:v>30.209300000000141</c:v>
                </c:pt>
                <c:pt idx="486">
                  <c:v>30.209400000000141</c:v>
                </c:pt>
                <c:pt idx="487">
                  <c:v>30.209500000000141</c:v>
                </c:pt>
                <c:pt idx="488">
                  <c:v>30.20960000000014</c:v>
                </c:pt>
                <c:pt idx="489">
                  <c:v>30.20970000000014</c:v>
                </c:pt>
                <c:pt idx="490">
                  <c:v>30.20980000000014</c:v>
                </c:pt>
                <c:pt idx="491">
                  <c:v>30.20990000000014</c:v>
                </c:pt>
                <c:pt idx="492">
                  <c:v>30.210000000000139</c:v>
                </c:pt>
                <c:pt idx="493">
                  <c:v>30.210100000000139</c:v>
                </c:pt>
                <c:pt idx="494">
                  <c:v>30.210200000000139</c:v>
                </c:pt>
                <c:pt idx="495">
                  <c:v>30.210300000000139</c:v>
                </c:pt>
                <c:pt idx="496">
                  <c:v>30.210400000000138</c:v>
                </c:pt>
                <c:pt idx="497">
                  <c:v>30.210500000000138</c:v>
                </c:pt>
                <c:pt idx="498">
                  <c:v>30.210600000000138</c:v>
                </c:pt>
                <c:pt idx="499">
                  <c:v>30.210700000000138</c:v>
                </c:pt>
                <c:pt idx="500">
                  <c:v>30.210800000000138</c:v>
                </c:pt>
                <c:pt idx="501">
                  <c:v>30.210900000000137</c:v>
                </c:pt>
                <c:pt idx="502">
                  <c:v>30.211000000000137</c:v>
                </c:pt>
                <c:pt idx="503">
                  <c:v>30.211100000000137</c:v>
                </c:pt>
                <c:pt idx="504">
                  <c:v>30.211200000000137</c:v>
                </c:pt>
                <c:pt idx="505">
                  <c:v>30.211300000000136</c:v>
                </c:pt>
                <c:pt idx="506">
                  <c:v>30.211400000000136</c:v>
                </c:pt>
                <c:pt idx="507">
                  <c:v>30.211500000000136</c:v>
                </c:pt>
                <c:pt idx="508">
                  <c:v>30.211600000000136</c:v>
                </c:pt>
                <c:pt idx="509">
                  <c:v>30.211700000000135</c:v>
                </c:pt>
                <c:pt idx="510">
                  <c:v>30.211800000000135</c:v>
                </c:pt>
                <c:pt idx="511">
                  <c:v>30.211900000000135</c:v>
                </c:pt>
                <c:pt idx="512">
                  <c:v>30.212000000000135</c:v>
                </c:pt>
                <c:pt idx="513">
                  <c:v>30.212100000000135</c:v>
                </c:pt>
                <c:pt idx="514">
                  <c:v>30.212200000000134</c:v>
                </c:pt>
                <c:pt idx="515">
                  <c:v>30.212300000000134</c:v>
                </c:pt>
                <c:pt idx="516">
                  <c:v>30.212400000000134</c:v>
                </c:pt>
                <c:pt idx="517">
                  <c:v>30.212500000000134</c:v>
                </c:pt>
                <c:pt idx="518">
                  <c:v>30.212600000000133</c:v>
                </c:pt>
                <c:pt idx="519">
                  <c:v>30.212700000000133</c:v>
                </c:pt>
                <c:pt idx="520">
                  <c:v>30.212800000000133</c:v>
                </c:pt>
                <c:pt idx="521">
                  <c:v>30.212900000000133</c:v>
                </c:pt>
                <c:pt idx="522">
                  <c:v>30.213000000000132</c:v>
                </c:pt>
                <c:pt idx="523">
                  <c:v>30.213100000000132</c:v>
                </c:pt>
                <c:pt idx="524">
                  <c:v>30.213200000000132</c:v>
                </c:pt>
                <c:pt idx="525">
                  <c:v>30.213300000000132</c:v>
                </c:pt>
                <c:pt idx="526">
                  <c:v>30.213400000000131</c:v>
                </c:pt>
                <c:pt idx="527">
                  <c:v>30.213500000000131</c:v>
                </c:pt>
                <c:pt idx="528">
                  <c:v>30.213600000000131</c:v>
                </c:pt>
                <c:pt idx="529">
                  <c:v>30.213700000000131</c:v>
                </c:pt>
                <c:pt idx="530">
                  <c:v>30.213800000000131</c:v>
                </c:pt>
                <c:pt idx="531">
                  <c:v>30.21390000000013</c:v>
                </c:pt>
                <c:pt idx="532">
                  <c:v>30.21400000000013</c:v>
                </c:pt>
                <c:pt idx="533">
                  <c:v>30.21410000000013</c:v>
                </c:pt>
                <c:pt idx="534">
                  <c:v>30.21420000000013</c:v>
                </c:pt>
                <c:pt idx="535">
                  <c:v>30.214300000000129</c:v>
                </c:pt>
                <c:pt idx="536">
                  <c:v>30.214400000000129</c:v>
                </c:pt>
                <c:pt idx="537">
                  <c:v>30.214500000000129</c:v>
                </c:pt>
                <c:pt idx="538">
                  <c:v>30.214600000000129</c:v>
                </c:pt>
                <c:pt idx="539">
                  <c:v>30.214700000000128</c:v>
                </c:pt>
                <c:pt idx="540">
                  <c:v>30.214800000000128</c:v>
                </c:pt>
                <c:pt idx="541">
                  <c:v>30.214900000000128</c:v>
                </c:pt>
                <c:pt idx="542">
                  <c:v>30.215000000000128</c:v>
                </c:pt>
                <c:pt idx="543">
                  <c:v>30.215100000000128</c:v>
                </c:pt>
                <c:pt idx="544">
                  <c:v>30.215200000000127</c:v>
                </c:pt>
                <c:pt idx="545">
                  <c:v>30.215300000000127</c:v>
                </c:pt>
                <c:pt idx="546">
                  <c:v>30.215400000000127</c:v>
                </c:pt>
                <c:pt idx="547">
                  <c:v>30.215500000000127</c:v>
                </c:pt>
                <c:pt idx="548">
                  <c:v>30.215600000000126</c:v>
                </c:pt>
                <c:pt idx="549">
                  <c:v>30.215700000000126</c:v>
                </c:pt>
                <c:pt idx="550">
                  <c:v>30.215800000000126</c:v>
                </c:pt>
                <c:pt idx="551">
                  <c:v>30.215900000000126</c:v>
                </c:pt>
                <c:pt idx="552">
                  <c:v>30.216000000000125</c:v>
                </c:pt>
                <c:pt idx="553">
                  <c:v>30.216100000000125</c:v>
                </c:pt>
                <c:pt idx="554">
                  <c:v>30.216200000000125</c:v>
                </c:pt>
                <c:pt idx="555">
                  <c:v>30.216300000000125</c:v>
                </c:pt>
                <c:pt idx="556">
                  <c:v>30.216400000000124</c:v>
                </c:pt>
                <c:pt idx="557">
                  <c:v>30.216500000000124</c:v>
                </c:pt>
                <c:pt idx="558">
                  <c:v>30.216600000000124</c:v>
                </c:pt>
                <c:pt idx="559">
                  <c:v>30.216700000000124</c:v>
                </c:pt>
                <c:pt idx="560">
                  <c:v>30.216800000000124</c:v>
                </c:pt>
                <c:pt idx="561">
                  <c:v>30.216900000000123</c:v>
                </c:pt>
                <c:pt idx="562">
                  <c:v>30.217000000000123</c:v>
                </c:pt>
                <c:pt idx="563">
                  <c:v>30.217100000000123</c:v>
                </c:pt>
                <c:pt idx="564">
                  <c:v>30.217200000000123</c:v>
                </c:pt>
                <c:pt idx="565">
                  <c:v>30.217300000000122</c:v>
                </c:pt>
                <c:pt idx="566">
                  <c:v>30.217400000000122</c:v>
                </c:pt>
                <c:pt idx="567">
                  <c:v>30.217500000000122</c:v>
                </c:pt>
                <c:pt idx="568">
                  <c:v>30.217600000000122</c:v>
                </c:pt>
                <c:pt idx="569">
                  <c:v>30.217700000000121</c:v>
                </c:pt>
                <c:pt idx="570">
                  <c:v>30.217800000000121</c:v>
                </c:pt>
                <c:pt idx="571">
                  <c:v>30.217900000000121</c:v>
                </c:pt>
                <c:pt idx="572">
                  <c:v>30.218000000000121</c:v>
                </c:pt>
                <c:pt idx="573">
                  <c:v>30.218100000000121</c:v>
                </c:pt>
                <c:pt idx="574">
                  <c:v>30.21820000000012</c:v>
                </c:pt>
                <c:pt idx="575">
                  <c:v>30.21830000000012</c:v>
                </c:pt>
                <c:pt idx="576">
                  <c:v>30.21840000000012</c:v>
                </c:pt>
                <c:pt idx="577">
                  <c:v>30.21850000000012</c:v>
                </c:pt>
                <c:pt idx="578">
                  <c:v>30.218600000000119</c:v>
                </c:pt>
                <c:pt idx="579">
                  <c:v>30.218700000000119</c:v>
                </c:pt>
                <c:pt idx="580">
                  <c:v>30.218800000000119</c:v>
                </c:pt>
                <c:pt idx="581">
                  <c:v>30.218900000000119</c:v>
                </c:pt>
                <c:pt idx="582">
                  <c:v>30.219000000000118</c:v>
                </c:pt>
                <c:pt idx="583">
                  <c:v>30.219100000000118</c:v>
                </c:pt>
                <c:pt idx="584">
                  <c:v>30.219200000000118</c:v>
                </c:pt>
                <c:pt idx="585">
                  <c:v>30.219300000000118</c:v>
                </c:pt>
                <c:pt idx="586">
                  <c:v>30.219400000000118</c:v>
                </c:pt>
                <c:pt idx="587">
                  <c:v>30.219500000000117</c:v>
                </c:pt>
                <c:pt idx="588">
                  <c:v>30.219600000000117</c:v>
                </c:pt>
                <c:pt idx="589">
                  <c:v>30.219700000000117</c:v>
                </c:pt>
                <c:pt idx="590">
                  <c:v>30.219800000000117</c:v>
                </c:pt>
                <c:pt idx="591">
                  <c:v>30.219900000000116</c:v>
                </c:pt>
                <c:pt idx="592">
                  <c:v>30.220000000000116</c:v>
                </c:pt>
                <c:pt idx="593">
                  <c:v>30.220100000000116</c:v>
                </c:pt>
                <c:pt idx="594">
                  <c:v>30.220200000000116</c:v>
                </c:pt>
                <c:pt idx="595">
                  <c:v>30.220300000000115</c:v>
                </c:pt>
                <c:pt idx="596">
                  <c:v>30.220400000000115</c:v>
                </c:pt>
                <c:pt idx="597">
                  <c:v>30.220500000000115</c:v>
                </c:pt>
                <c:pt idx="598">
                  <c:v>30.220600000000115</c:v>
                </c:pt>
                <c:pt idx="599">
                  <c:v>30.220700000000114</c:v>
                </c:pt>
                <c:pt idx="600">
                  <c:v>30.220800000000114</c:v>
                </c:pt>
                <c:pt idx="601">
                  <c:v>30.220900000000114</c:v>
                </c:pt>
                <c:pt idx="602">
                  <c:v>30.221000000000114</c:v>
                </c:pt>
                <c:pt idx="603">
                  <c:v>30.221100000000114</c:v>
                </c:pt>
                <c:pt idx="604">
                  <c:v>30.221200000000113</c:v>
                </c:pt>
                <c:pt idx="605">
                  <c:v>30.221300000000113</c:v>
                </c:pt>
                <c:pt idx="606">
                  <c:v>30.221400000000113</c:v>
                </c:pt>
                <c:pt idx="607">
                  <c:v>30.221500000000113</c:v>
                </c:pt>
                <c:pt idx="608">
                  <c:v>30.221600000000112</c:v>
                </c:pt>
                <c:pt idx="609">
                  <c:v>30.221700000000112</c:v>
                </c:pt>
                <c:pt idx="610">
                  <c:v>30.221800000000112</c:v>
                </c:pt>
                <c:pt idx="611">
                  <c:v>30.221900000000112</c:v>
                </c:pt>
                <c:pt idx="612">
                  <c:v>30.222000000000111</c:v>
                </c:pt>
                <c:pt idx="613">
                  <c:v>30.222100000000111</c:v>
                </c:pt>
                <c:pt idx="614">
                  <c:v>30.222200000000111</c:v>
                </c:pt>
                <c:pt idx="615">
                  <c:v>30.222300000000111</c:v>
                </c:pt>
                <c:pt idx="616">
                  <c:v>30.222400000000111</c:v>
                </c:pt>
                <c:pt idx="617">
                  <c:v>30.22250000000011</c:v>
                </c:pt>
                <c:pt idx="618">
                  <c:v>30.22260000000011</c:v>
                </c:pt>
                <c:pt idx="619">
                  <c:v>30.22270000000011</c:v>
                </c:pt>
                <c:pt idx="620">
                  <c:v>30.22280000000011</c:v>
                </c:pt>
                <c:pt idx="621">
                  <c:v>30.222900000000109</c:v>
                </c:pt>
                <c:pt idx="622">
                  <c:v>30.223000000000109</c:v>
                </c:pt>
                <c:pt idx="623">
                  <c:v>30.223100000000109</c:v>
                </c:pt>
                <c:pt idx="624">
                  <c:v>30.223200000000109</c:v>
                </c:pt>
                <c:pt idx="625">
                  <c:v>30.223300000000108</c:v>
                </c:pt>
                <c:pt idx="626">
                  <c:v>30.223400000000108</c:v>
                </c:pt>
                <c:pt idx="627">
                  <c:v>30.223500000000108</c:v>
                </c:pt>
                <c:pt idx="628">
                  <c:v>30.223600000000108</c:v>
                </c:pt>
                <c:pt idx="629">
                  <c:v>30.223700000000107</c:v>
                </c:pt>
                <c:pt idx="630">
                  <c:v>30.223800000000107</c:v>
                </c:pt>
                <c:pt idx="631">
                  <c:v>30.223900000000107</c:v>
                </c:pt>
                <c:pt idx="632">
                  <c:v>30.224000000000107</c:v>
                </c:pt>
                <c:pt idx="633">
                  <c:v>30.224100000000107</c:v>
                </c:pt>
                <c:pt idx="634">
                  <c:v>30.224200000000106</c:v>
                </c:pt>
                <c:pt idx="635">
                  <c:v>30.224300000000106</c:v>
                </c:pt>
                <c:pt idx="636">
                  <c:v>30.224400000000106</c:v>
                </c:pt>
                <c:pt idx="637">
                  <c:v>30.224500000000106</c:v>
                </c:pt>
                <c:pt idx="638">
                  <c:v>30.224600000000105</c:v>
                </c:pt>
                <c:pt idx="639">
                  <c:v>30.224700000000105</c:v>
                </c:pt>
                <c:pt idx="640">
                  <c:v>30.224800000000105</c:v>
                </c:pt>
                <c:pt idx="641">
                  <c:v>30.224900000000105</c:v>
                </c:pt>
                <c:pt idx="642">
                  <c:v>30.225000000000104</c:v>
                </c:pt>
                <c:pt idx="643">
                  <c:v>30.225100000000104</c:v>
                </c:pt>
                <c:pt idx="644">
                  <c:v>30.225200000000104</c:v>
                </c:pt>
                <c:pt idx="645">
                  <c:v>30.225300000000104</c:v>
                </c:pt>
                <c:pt idx="646">
                  <c:v>30.225400000000104</c:v>
                </c:pt>
                <c:pt idx="647">
                  <c:v>30.225500000000103</c:v>
                </c:pt>
                <c:pt idx="648">
                  <c:v>30.225600000000103</c:v>
                </c:pt>
                <c:pt idx="649">
                  <c:v>30.225700000000103</c:v>
                </c:pt>
                <c:pt idx="650">
                  <c:v>30.225800000000103</c:v>
                </c:pt>
                <c:pt idx="651">
                  <c:v>30.225900000000102</c:v>
                </c:pt>
                <c:pt idx="652">
                  <c:v>30.226000000000102</c:v>
                </c:pt>
                <c:pt idx="653">
                  <c:v>30.226100000000102</c:v>
                </c:pt>
                <c:pt idx="654">
                  <c:v>30.226200000000102</c:v>
                </c:pt>
                <c:pt idx="655">
                  <c:v>30.226300000000101</c:v>
                </c:pt>
                <c:pt idx="656">
                  <c:v>30.226400000000101</c:v>
                </c:pt>
                <c:pt idx="657">
                  <c:v>30.226500000000101</c:v>
                </c:pt>
                <c:pt idx="658">
                  <c:v>30.226600000000101</c:v>
                </c:pt>
                <c:pt idx="659">
                  <c:v>30.2267000000001</c:v>
                </c:pt>
                <c:pt idx="660">
                  <c:v>30.2268000000001</c:v>
                </c:pt>
                <c:pt idx="661">
                  <c:v>30.2269000000001</c:v>
                </c:pt>
                <c:pt idx="662">
                  <c:v>30.2270000000001</c:v>
                </c:pt>
                <c:pt idx="663">
                  <c:v>30.2271000000001</c:v>
                </c:pt>
                <c:pt idx="664">
                  <c:v>30.227200000000099</c:v>
                </c:pt>
                <c:pt idx="665">
                  <c:v>30.227300000000099</c:v>
                </c:pt>
                <c:pt idx="666">
                  <c:v>30.227400000000099</c:v>
                </c:pt>
                <c:pt idx="667">
                  <c:v>30.227500000000099</c:v>
                </c:pt>
                <c:pt idx="668">
                  <c:v>30.227600000000098</c:v>
                </c:pt>
                <c:pt idx="669">
                  <c:v>30.227700000000098</c:v>
                </c:pt>
                <c:pt idx="670">
                  <c:v>30.227800000000098</c:v>
                </c:pt>
                <c:pt idx="671">
                  <c:v>30.227900000000098</c:v>
                </c:pt>
                <c:pt idx="672">
                  <c:v>30.228000000000097</c:v>
                </c:pt>
                <c:pt idx="673">
                  <c:v>30.228100000000097</c:v>
                </c:pt>
                <c:pt idx="674">
                  <c:v>30.228200000000097</c:v>
                </c:pt>
                <c:pt idx="675">
                  <c:v>30.228300000000097</c:v>
                </c:pt>
                <c:pt idx="676">
                  <c:v>30.228400000000097</c:v>
                </c:pt>
                <c:pt idx="677">
                  <c:v>30.228500000000096</c:v>
                </c:pt>
                <c:pt idx="678">
                  <c:v>30.228600000000096</c:v>
                </c:pt>
                <c:pt idx="679">
                  <c:v>30.228700000000096</c:v>
                </c:pt>
                <c:pt idx="680">
                  <c:v>30.228800000000096</c:v>
                </c:pt>
                <c:pt idx="681">
                  <c:v>30.228900000000095</c:v>
                </c:pt>
                <c:pt idx="682">
                  <c:v>30.229000000000095</c:v>
                </c:pt>
                <c:pt idx="683">
                  <c:v>30.229100000000095</c:v>
                </c:pt>
                <c:pt idx="684">
                  <c:v>30.229200000000095</c:v>
                </c:pt>
                <c:pt idx="685">
                  <c:v>30.229300000000094</c:v>
                </c:pt>
                <c:pt idx="686">
                  <c:v>30.229400000000094</c:v>
                </c:pt>
                <c:pt idx="687">
                  <c:v>30.229500000000094</c:v>
                </c:pt>
                <c:pt idx="688">
                  <c:v>30.229600000000094</c:v>
                </c:pt>
                <c:pt idx="689">
                  <c:v>30.229700000000093</c:v>
                </c:pt>
                <c:pt idx="690">
                  <c:v>30.229800000000093</c:v>
                </c:pt>
                <c:pt idx="691">
                  <c:v>30.229900000000093</c:v>
                </c:pt>
                <c:pt idx="692">
                  <c:v>30.230000000000093</c:v>
                </c:pt>
                <c:pt idx="693">
                  <c:v>30.230100000000093</c:v>
                </c:pt>
                <c:pt idx="694">
                  <c:v>30.230200000000092</c:v>
                </c:pt>
                <c:pt idx="695">
                  <c:v>30.230300000000092</c:v>
                </c:pt>
                <c:pt idx="696">
                  <c:v>30.230400000000092</c:v>
                </c:pt>
                <c:pt idx="697">
                  <c:v>30.230500000000092</c:v>
                </c:pt>
                <c:pt idx="698">
                  <c:v>30.230600000000091</c:v>
                </c:pt>
                <c:pt idx="699">
                  <c:v>30.230700000000091</c:v>
                </c:pt>
                <c:pt idx="700">
                  <c:v>30.230800000000091</c:v>
                </c:pt>
                <c:pt idx="701">
                  <c:v>30.230900000000091</c:v>
                </c:pt>
                <c:pt idx="702">
                  <c:v>30.23100000000009</c:v>
                </c:pt>
                <c:pt idx="703">
                  <c:v>30.23110000000009</c:v>
                </c:pt>
                <c:pt idx="704">
                  <c:v>30.23120000000009</c:v>
                </c:pt>
                <c:pt idx="705">
                  <c:v>30.23130000000009</c:v>
                </c:pt>
                <c:pt idx="706">
                  <c:v>30.23140000000009</c:v>
                </c:pt>
                <c:pt idx="707">
                  <c:v>30.231500000000089</c:v>
                </c:pt>
                <c:pt idx="708">
                  <c:v>30.231600000000089</c:v>
                </c:pt>
                <c:pt idx="709">
                  <c:v>30.231700000000089</c:v>
                </c:pt>
                <c:pt idx="710">
                  <c:v>30.231800000000089</c:v>
                </c:pt>
                <c:pt idx="711">
                  <c:v>30.231900000000088</c:v>
                </c:pt>
                <c:pt idx="712">
                  <c:v>30.232000000000088</c:v>
                </c:pt>
                <c:pt idx="713">
                  <c:v>30.232100000000088</c:v>
                </c:pt>
                <c:pt idx="714">
                  <c:v>30.232200000000088</c:v>
                </c:pt>
                <c:pt idx="715">
                  <c:v>30.232300000000087</c:v>
                </c:pt>
                <c:pt idx="716">
                  <c:v>30.232400000000087</c:v>
                </c:pt>
                <c:pt idx="717">
                  <c:v>30.232500000000087</c:v>
                </c:pt>
                <c:pt idx="718">
                  <c:v>30.232600000000087</c:v>
                </c:pt>
                <c:pt idx="719">
                  <c:v>30.232700000000087</c:v>
                </c:pt>
                <c:pt idx="720">
                  <c:v>30.232800000000086</c:v>
                </c:pt>
                <c:pt idx="721">
                  <c:v>30.232900000000086</c:v>
                </c:pt>
                <c:pt idx="722">
                  <c:v>30.233000000000086</c:v>
                </c:pt>
                <c:pt idx="723">
                  <c:v>30.233100000000086</c:v>
                </c:pt>
                <c:pt idx="724">
                  <c:v>30.233200000000085</c:v>
                </c:pt>
                <c:pt idx="725">
                  <c:v>30.233300000000085</c:v>
                </c:pt>
                <c:pt idx="726">
                  <c:v>30.233400000000085</c:v>
                </c:pt>
                <c:pt idx="727">
                  <c:v>30.233500000000085</c:v>
                </c:pt>
                <c:pt idx="728">
                  <c:v>30.233600000000084</c:v>
                </c:pt>
                <c:pt idx="729">
                  <c:v>30.233700000000084</c:v>
                </c:pt>
                <c:pt idx="730">
                  <c:v>30.233800000000084</c:v>
                </c:pt>
                <c:pt idx="731">
                  <c:v>30.233900000000084</c:v>
                </c:pt>
                <c:pt idx="732">
                  <c:v>30.234000000000083</c:v>
                </c:pt>
                <c:pt idx="733">
                  <c:v>30.234100000000083</c:v>
                </c:pt>
                <c:pt idx="734">
                  <c:v>30.234200000000083</c:v>
                </c:pt>
                <c:pt idx="735">
                  <c:v>30.234300000000083</c:v>
                </c:pt>
                <c:pt idx="736">
                  <c:v>30.234400000000083</c:v>
                </c:pt>
                <c:pt idx="737">
                  <c:v>30.234500000000082</c:v>
                </c:pt>
                <c:pt idx="738">
                  <c:v>30.234600000000082</c:v>
                </c:pt>
                <c:pt idx="739">
                  <c:v>30.234700000000082</c:v>
                </c:pt>
                <c:pt idx="740">
                  <c:v>30.234800000000082</c:v>
                </c:pt>
                <c:pt idx="741">
                  <c:v>30.234900000000081</c:v>
                </c:pt>
                <c:pt idx="742">
                  <c:v>30.235000000000081</c:v>
                </c:pt>
                <c:pt idx="743">
                  <c:v>30.235100000000081</c:v>
                </c:pt>
                <c:pt idx="744">
                  <c:v>30.235200000000081</c:v>
                </c:pt>
                <c:pt idx="745">
                  <c:v>30.23530000000008</c:v>
                </c:pt>
                <c:pt idx="746">
                  <c:v>30.23540000000008</c:v>
                </c:pt>
                <c:pt idx="747">
                  <c:v>30.23550000000008</c:v>
                </c:pt>
                <c:pt idx="748">
                  <c:v>30.23560000000008</c:v>
                </c:pt>
                <c:pt idx="749">
                  <c:v>30.23570000000008</c:v>
                </c:pt>
                <c:pt idx="750">
                  <c:v>30.235800000000079</c:v>
                </c:pt>
                <c:pt idx="751">
                  <c:v>30.235900000000079</c:v>
                </c:pt>
                <c:pt idx="752">
                  <c:v>30.236000000000079</c:v>
                </c:pt>
                <c:pt idx="753">
                  <c:v>30.236100000000079</c:v>
                </c:pt>
                <c:pt idx="754">
                  <c:v>30.236200000000078</c:v>
                </c:pt>
                <c:pt idx="755">
                  <c:v>30.236300000000078</c:v>
                </c:pt>
                <c:pt idx="756">
                  <c:v>30.236400000000078</c:v>
                </c:pt>
                <c:pt idx="757">
                  <c:v>30.236500000000078</c:v>
                </c:pt>
                <c:pt idx="758">
                  <c:v>30.236600000000077</c:v>
                </c:pt>
                <c:pt idx="759">
                  <c:v>30.236700000000077</c:v>
                </c:pt>
                <c:pt idx="760">
                  <c:v>30.236800000000077</c:v>
                </c:pt>
                <c:pt idx="761">
                  <c:v>30.236900000000077</c:v>
                </c:pt>
                <c:pt idx="762">
                  <c:v>30.237000000000076</c:v>
                </c:pt>
                <c:pt idx="763">
                  <c:v>30.237100000000076</c:v>
                </c:pt>
                <c:pt idx="764">
                  <c:v>30.237200000000076</c:v>
                </c:pt>
                <c:pt idx="765">
                  <c:v>30.237300000000076</c:v>
                </c:pt>
                <c:pt idx="766">
                  <c:v>30.237400000000076</c:v>
                </c:pt>
                <c:pt idx="767">
                  <c:v>30.237500000000075</c:v>
                </c:pt>
                <c:pt idx="768">
                  <c:v>30.237600000000075</c:v>
                </c:pt>
                <c:pt idx="769">
                  <c:v>30.237700000000075</c:v>
                </c:pt>
                <c:pt idx="770">
                  <c:v>30.237800000000075</c:v>
                </c:pt>
                <c:pt idx="771">
                  <c:v>30.237900000000074</c:v>
                </c:pt>
                <c:pt idx="772">
                  <c:v>30.238000000000074</c:v>
                </c:pt>
                <c:pt idx="773">
                  <c:v>30.238100000000074</c:v>
                </c:pt>
                <c:pt idx="774">
                  <c:v>30.238200000000074</c:v>
                </c:pt>
                <c:pt idx="775">
                  <c:v>30.238300000000073</c:v>
                </c:pt>
                <c:pt idx="776">
                  <c:v>30.238400000000073</c:v>
                </c:pt>
                <c:pt idx="777">
                  <c:v>30.238500000000073</c:v>
                </c:pt>
                <c:pt idx="778">
                  <c:v>30.238600000000073</c:v>
                </c:pt>
                <c:pt idx="779">
                  <c:v>30.238700000000073</c:v>
                </c:pt>
                <c:pt idx="780">
                  <c:v>30.238800000000072</c:v>
                </c:pt>
                <c:pt idx="781">
                  <c:v>30.238900000000072</c:v>
                </c:pt>
                <c:pt idx="782">
                  <c:v>30.239000000000072</c:v>
                </c:pt>
                <c:pt idx="783">
                  <c:v>30.239100000000072</c:v>
                </c:pt>
                <c:pt idx="784">
                  <c:v>30.239200000000071</c:v>
                </c:pt>
                <c:pt idx="785">
                  <c:v>30.239300000000071</c:v>
                </c:pt>
                <c:pt idx="786">
                  <c:v>30.239400000000071</c:v>
                </c:pt>
                <c:pt idx="787">
                  <c:v>30.239500000000071</c:v>
                </c:pt>
                <c:pt idx="788">
                  <c:v>30.23960000000007</c:v>
                </c:pt>
                <c:pt idx="789">
                  <c:v>30.23970000000007</c:v>
                </c:pt>
                <c:pt idx="790">
                  <c:v>30.23980000000007</c:v>
                </c:pt>
                <c:pt idx="791">
                  <c:v>30.23990000000007</c:v>
                </c:pt>
                <c:pt idx="792">
                  <c:v>30.240000000000069</c:v>
                </c:pt>
                <c:pt idx="793">
                  <c:v>30.240100000000069</c:v>
                </c:pt>
                <c:pt idx="794">
                  <c:v>30.240200000000069</c:v>
                </c:pt>
                <c:pt idx="795">
                  <c:v>30.240300000000069</c:v>
                </c:pt>
                <c:pt idx="796">
                  <c:v>30.240400000000069</c:v>
                </c:pt>
                <c:pt idx="797">
                  <c:v>30.240500000000068</c:v>
                </c:pt>
                <c:pt idx="798">
                  <c:v>30.240600000000068</c:v>
                </c:pt>
                <c:pt idx="799">
                  <c:v>30.240700000000068</c:v>
                </c:pt>
                <c:pt idx="800">
                  <c:v>30.240800000000068</c:v>
                </c:pt>
                <c:pt idx="801">
                  <c:v>30.240900000000067</c:v>
                </c:pt>
                <c:pt idx="802">
                  <c:v>30.241000000000067</c:v>
                </c:pt>
                <c:pt idx="803">
                  <c:v>30.241100000000067</c:v>
                </c:pt>
                <c:pt idx="804">
                  <c:v>30.241200000000067</c:v>
                </c:pt>
                <c:pt idx="805">
                  <c:v>30.241300000000066</c:v>
                </c:pt>
                <c:pt idx="806">
                  <c:v>30.241400000000066</c:v>
                </c:pt>
                <c:pt idx="807">
                  <c:v>30.241500000000066</c:v>
                </c:pt>
                <c:pt idx="808">
                  <c:v>30.241600000000066</c:v>
                </c:pt>
                <c:pt idx="809">
                  <c:v>30.241700000000066</c:v>
                </c:pt>
                <c:pt idx="810">
                  <c:v>30.241800000000065</c:v>
                </c:pt>
                <c:pt idx="811">
                  <c:v>30.241900000000065</c:v>
                </c:pt>
                <c:pt idx="812">
                  <c:v>30.242000000000065</c:v>
                </c:pt>
                <c:pt idx="813">
                  <c:v>30.242100000000065</c:v>
                </c:pt>
                <c:pt idx="814">
                  <c:v>30.242200000000064</c:v>
                </c:pt>
                <c:pt idx="815">
                  <c:v>30.242300000000064</c:v>
                </c:pt>
                <c:pt idx="816">
                  <c:v>30.242400000000064</c:v>
                </c:pt>
                <c:pt idx="817">
                  <c:v>30.242500000000064</c:v>
                </c:pt>
                <c:pt idx="818">
                  <c:v>30.242600000000063</c:v>
                </c:pt>
                <c:pt idx="819">
                  <c:v>30.242700000000063</c:v>
                </c:pt>
                <c:pt idx="820">
                  <c:v>30.242800000000063</c:v>
                </c:pt>
                <c:pt idx="821">
                  <c:v>30.242900000000063</c:v>
                </c:pt>
                <c:pt idx="822">
                  <c:v>30.243000000000062</c:v>
                </c:pt>
                <c:pt idx="823">
                  <c:v>30.243100000000062</c:v>
                </c:pt>
                <c:pt idx="824">
                  <c:v>30.243200000000062</c:v>
                </c:pt>
                <c:pt idx="825">
                  <c:v>30.243300000000062</c:v>
                </c:pt>
                <c:pt idx="826">
                  <c:v>30.243400000000062</c:v>
                </c:pt>
                <c:pt idx="827">
                  <c:v>30.243500000000061</c:v>
                </c:pt>
                <c:pt idx="828">
                  <c:v>30.243600000000061</c:v>
                </c:pt>
                <c:pt idx="829">
                  <c:v>30.243700000000061</c:v>
                </c:pt>
                <c:pt idx="830">
                  <c:v>30.243800000000061</c:v>
                </c:pt>
                <c:pt idx="831">
                  <c:v>30.24390000000006</c:v>
                </c:pt>
                <c:pt idx="832">
                  <c:v>30.24400000000006</c:v>
                </c:pt>
                <c:pt idx="833">
                  <c:v>30.24410000000006</c:v>
                </c:pt>
                <c:pt idx="834">
                  <c:v>30.24420000000006</c:v>
                </c:pt>
                <c:pt idx="835">
                  <c:v>30.244300000000059</c:v>
                </c:pt>
                <c:pt idx="836">
                  <c:v>30.244400000000059</c:v>
                </c:pt>
                <c:pt idx="837">
                  <c:v>30.244500000000059</c:v>
                </c:pt>
                <c:pt idx="838">
                  <c:v>30.244600000000059</c:v>
                </c:pt>
                <c:pt idx="839">
                  <c:v>30.244700000000059</c:v>
                </c:pt>
                <c:pt idx="840">
                  <c:v>30.244800000000058</c:v>
                </c:pt>
                <c:pt idx="841">
                  <c:v>30.244900000000058</c:v>
                </c:pt>
                <c:pt idx="842">
                  <c:v>30.245000000000058</c:v>
                </c:pt>
                <c:pt idx="843">
                  <c:v>30.245100000000058</c:v>
                </c:pt>
                <c:pt idx="844">
                  <c:v>30.245200000000057</c:v>
                </c:pt>
                <c:pt idx="845">
                  <c:v>30.245300000000057</c:v>
                </c:pt>
                <c:pt idx="846">
                  <c:v>30.245400000000057</c:v>
                </c:pt>
                <c:pt idx="847">
                  <c:v>30.245500000000057</c:v>
                </c:pt>
                <c:pt idx="848">
                  <c:v>30.245600000000056</c:v>
                </c:pt>
                <c:pt idx="849">
                  <c:v>30.245700000000056</c:v>
                </c:pt>
                <c:pt idx="850">
                  <c:v>30.245800000000056</c:v>
                </c:pt>
                <c:pt idx="851">
                  <c:v>30.245900000000056</c:v>
                </c:pt>
                <c:pt idx="852">
                  <c:v>30.246000000000056</c:v>
                </c:pt>
                <c:pt idx="853">
                  <c:v>30.246100000000055</c:v>
                </c:pt>
                <c:pt idx="854">
                  <c:v>30.246200000000055</c:v>
                </c:pt>
                <c:pt idx="855">
                  <c:v>30.246300000000055</c:v>
                </c:pt>
                <c:pt idx="856">
                  <c:v>30.246400000000055</c:v>
                </c:pt>
                <c:pt idx="857">
                  <c:v>30.246500000000054</c:v>
                </c:pt>
                <c:pt idx="858">
                  <c:v>30.246600000000054</c:v>
                </c:pt>
                <c:pt idx="859">
                  <c:v>30.246700000000054</c:v>
                </c:pt>
                <c:pt idx="860">
                  <c:v>30.246800000000054</c:v>
                </c:pt>
                <c:pt idx="861">
                  <c:v>30.246900000000053</c:v>
                </c:pt>
                <c:pt idx="862">
                  <c:v>30.247000000000053</c:v>
                </c:pt>
                <c:pt idx="863">
                  <c:v>30.247100000000053</c:v>
                </c:pt>
                <c:pt idx="864">
                  <c:v>30.247200000000053</c:v>
                </c:pt>
                <c:pt idx="865">
                  <c:v>30.247300000000052</c:v>
                </c:pt>
                <c:pt idx="866">
                  <c:v>30.247400000000052</c:v>
                </c:pt>
                <c:pt idx="867">
                  <c:v>30.247500000000052</c:v>
                </c:pt>
                <c:pt idx="868">
                  <c:v>30.247600000000052</c:v>
                </c:pt>
                <c:pt idx="869">
                  <c:v>30.247700000000052</c:v>
                </c:pt>
                <c:pt idx="870">
                  <c:v>30.247800000000051</c:v>
                </c:pt>
                <c:pt idx="871">
                  <c:v>30.247900000000051</c:v>
                </c:pt>
                <c:pt idx="872">
                  <c:v>30.248000000000051</c:v>
                </c:pt>
                <c:pt idx="873">
                  <c:v>30.248100000000051</c:v>
                </c:pt>
                <c:pt idx="874">
                  <c:v>30.24820000000005</c:v>
                </c:pt>
                <c:pt idx="875">
                  <c:v>30.24830000000005</c:v>
                </c:pt>
                <c:pt idx="876">
                  <c:v>30.24840000000005</c:v>
                </c:pt>
                <c:pt idx="877">
                  <c:v>30.24850000000005</c:v>
                </c:pt>
                <c:pt idx="878">
                  <c:v>30.248600000000049</c:v>
                </c:pt>
                <c:pt idx="879">
                  <c:v>30.248700000000049</c:v>
                </c:pt>
                <c:pt idx="880">
                  <c:v>30.248800000000049</c:v>
                </c:pt>
                <c:pt idx="881">
                  <c:v>30.248900000000049</c:v>
                </c:pt>
                <c:pt idx="882">
                  <c:v>30.249000000000049</c:v>
                </c:pt>
                <c:pt idx="883">
                  <c:v>30.249100000000048</c:v>
                </c:pt>
                <c:pt idx="884">
                  <c:v>30.249200000000048</c:v>
                </c:pt>
                <c:pt idx="885">
                  <c:v>30.249300000000048</c:v>
                </c:pt>
                <c:pt idx="886">
                  <c:v>30.249400000000048</c:v>
                </c:pt>
                <c:pt idx="887">
                  <c:v>30.249500000000047</c:v>
                </c:pt>
                <c:pt idx="888">
                  <c:v>30.249600000000047</c:v>
                </c:pt>
                <c:pt idx="889">
                  <c:v>30.249700000000047</c:v>
                </c:pt>
                <c:pt idx="890">
                  <c:v>30.249800000000047</c:v>
                </c:pt>
                <c:pt idx="891">
                  <c:v>30.249900000000046</c:v>
                </c:pt>
                <c:pt idx="892">
                  <c:v>30.250000000000046</c:v>
                </c:pt>
                <c:pt idx="893">
                  <c:v>30.250100000000046</c:v>
                </c:pt>
                <c:pt idx="894">
                  <c:v>30.250200000000046</c:v>
                </c:pt>
                <c:pt idx="895">
                  <c:v>30.250300000000045</c:v>
                </c:pt>
                <c:pt idx="896">
                  <c:v>30.250400000000045</c:v>
                </c:pt>
                <c:pt idx="897">
                  <c:v>30.250500000000045</c:v>
                </c:pt>
                <c:pt idx="898">
                  <c:v>30.250600000000045</c:v>
                </c:pt>
                <c:pt idx="899">
                  <c:v>30.250700000000045</c:v>
                </c:pt>
                <c:pt idx="900">
                  <c:v>30.250800000000044</c:v>
                </c:pt>
                <c:pt idx="901">
                  <c:v>30.250900000000044</c:v>
                </c:pt>
                <c:pt idx="902">
                  <c:v>30.251000000000044</c:v>
                </c:pt>
                <c:pt idx="903">
                  <c:v>30.251100000000044</c:v>
                </c:pt>
                <c:pt idx="904">
                  <c:v>30.251200000000043</c:v>
                </c:pt>
                <c:pt idx="905">
                  <c:v>30.251300000000043</c:v>
                </c:pt>
                <c:pt idx="906">
                  <c:v>30.251400000000043</c:v>
                </c:pt>
                <c:pt idx="907">
                  <c:v>30.251500000000043</c:v>
                </c:pt>
                <c:pt idx="908">
                  <c:v>30.251600000000042</c:v>
                </c:pt>
                <c:pt idx="909">
                  <c:v>30.251700000000042</c:v>
                </c:pt>
                <c:pt idx="910">
                  <c:v>30.251800000000042</c:v>
                </c:pt>
                <c:pt idx="911">
                  <c:v>30.251900000000042</c:v>
                </c:pt>
                <c:pt idx="912">
                  <c:v>30.252000000000042</c:v>
                </c:pt>
                <c:pt idx="913">
                  <c:v>30.252100000000041</c:v>
                </c:pt>
                <c:pt idx="914">
                  <c:v>30.252200000000041</c:v>
                </c:pt>
                <c:pt idx="915">
                  <c:v>30.252300000000041</c:v>
                </c:pt>
                <c:pt idx="916">
                  <c:v>30.252400000000041</c:v>
                </c:pt>
                <c:pt idx="917">
                  <c:v>30.25250000000004</c:v>
                </c:pt>
                <c:pt idx="918">
                  <c:v>30.25260000000004</c:v>
                </c:pt>
                <c:pt idx="919">
                  <c:v>30.25270000000004</c:v>
                </c:pt>
                <c:pt idx="920">
                  <c:v>30.25280000000004</c:v>
                </c:pt>
                <c:pt idx="921">
                  <c:v>30.252900000000039</c:v>
                </c:pt>
                <c:pt idx="922">
                  <c:v>30.253000000000039</c:v>
                </c:pt>
                <c:pt idx="923">
                  <c:v>30.253100000000039</c:v>
                </c:pt>
                <c:pt idx="924">
                  <c:v>30.253200000000039</c:v>
                </c:pt>
                <c:pt idx="925">
                  <c:v>30.253300000000038</c:v>
                </c:pt>
                <c:pt idx="926">
                  <c:v>30.253400000000038</c:v>
                </c:pt>
                <c:pt idx="927">
                  <c:v>30.253500000000038</c:v>
                </c:pt>
                <c:pt idx="928">
                  <c:v>30.253600000000038</c:v>
                </c:pt>
                <c:pt idx="929">
                  <c:v>30.253700000000038</c:v>
                </c:pt>
                <c:pt idx="930">
                  <c:v>30.253800000000037</c:v>
                </c:pt>
                <c:pt idx="931">
                  <c:v>30.253900000000037</c:v>
                </c:pt>
                <c:pt idx="932">
                  <c:v>30.254000000000037</c:v>
                </c:pt>
                <c:pt idx="933">
                  <c:v>30.254100000000037</c:v>
                </c:pt>
                <c:pt idx="934">
                  <c:v>30.254200000000036</c:v>
                </c:pt>
                <c:pt idx="935">
                  <c:v>30.254300000000036</c:v>
                </c:pt>
                <c:pt idx="936">
                  <c:v>30.254400000000036</c:v>
                </c:pt>
                <c:pt idx="937">
                  <c:v>30.254500000000036</c:v>
                </c:pt>
                <c:pt idx="938">
                  <c:v>30.254600000000035</c:v>
                </c:pt>
                <c:pt idx="939">
                  <c:v>30.254700000000035</c:v>
                </c:pt>
                <c:pt idx="940">
                  <c:v>30.254800000000035</c:v>
                </c:pt>
                <c:pt idx="941">
                  <c:v>30.254900000000035</c:v>
                </c:pt>
                <c:pt idx="942">
                  <c:v>30.255000000000035</c:v>
                </c:pt>
                <c:pt idx="943">
                  <c:v>30.255100000000034</c:v>
                </c:pt>
                <c:pt idx="944">
                  <c:v>30.255200000000034</c:v>
                </c:pt>
                <c:pt idx="945">
                  <c:v>30.255300000000034</c:v>
                </c:pt>
                <c:pt idx="946">
                  <c:v>30.255400000000034</c:v>
                </c:pt>
                <c:pt idx="947">
                  <c:v>30.255500000000033</c:v>
                </c:pt>
                <c:pt idx="948">
                  <c:v>30.255600000000033</c:v>
                </c:pt>
                <c:pt idx="949">
                  <c:v>30.255700000000033</c:v>
                </c:pt>
                <c:pt idx="950">
                  <c:v>30.255800000000033</c:v>
                </c:pt>
                <c:pt idx="951">
                  <c:v>30.255900000000032</c:v>
                </c:pt>
                <c:pt idx="952">
                  <c:v>30.256000000000032</c:v>
                </c:pt>
                <c:pt idx="953">
                  <c:v>30.256100000000032</c:v>
                </c:pt>
                <c:pt idx="954">
                  <c:v>30.256200000000032</c:v>
                </c:pt>
                <c:pt idx="955">
                  <c:v>30.256300000000032</c:v>
                </c:pt>
                <c:pt idx="956">
                  <c:v>30.256400000000031</c:v>
                </c:pt>
                <c:pt idx="957">
                  <c:v>30.256500000000031</c:v>
                </c:pt>
                <c:pt idx="958">
                  <c:v>30.256600000000031</c:v>
                </c:pt>
                <c:pt idx="959">
                  <c:v>30.256700000000031</c:v>
                </c:pt>
                <c:pt idx="960">
                  <c:v>30.25680000000003</c:v>
                </c:pt>
                <c:pt idx="961">
                  <c:v>30.25690000000003</c:v>
                </c:pt>
                <c:pt idx="962">
                  <c:v>30.25700000000003</c:v>
                </c:pt>
                <c:pt idx="963">
                  <c:v>30.25710000000003</c:v>
                </c:pt>
                <c:pt idx="964">
                  <c:v>30.257200000000029</c:v>
                </c:pt>
                <c:pt idx="965">
                  <c:v>30.257300000000029</c:v>
                </c:pt>
                <c:pt idx="966">
                  <c:v>30.257400000000029</c:v>
                </c:pt>
                <c:pt idx="967">
                  <c:v>30.257500000000029</c:v>
                </c:pt>
                <c:pt idx="968">
                  <c:v>30.257600000000028</c:v>
                </c:pt>
                <c:pt idx="969">
                  <c:v>30.257700000000028</c:v>
                </c:pt>
                <c:pt idx="970">
                  <c:v>30.257800000000028</c:v>
                </c:pt>
                <c:pt idx="971">
                  <c:v>30.257900000000028</c:v>
                </c:pt>
                <c:pt idx="972">
                  <c:v>30.258000000000028</c:v>
                </c:pt>
                <c:pt idx="973">
                  <c:v>30.258100000000027</c:v>
                </c:pt>
                <c:pt idx="974">
                  <c:v>30.258200000000027</c:v>
                </c:pt>
                <c:pt idx="975">
                  <c:v>30.258300000000027</c:v>
                </c:pt>
                <c:pt idx="976">
                  <c:v>30.258400000000027</c:v>
                </c:pt>
                <c:pt idx="977">
                  <c:v>30.258500000000026</c:v>
                </c:pt>
                <c:pt idx="978">
                  <c:v>30.258600000000026</c:v>
                </c:pt>
                <c:pt idx="979">
                  <c:v>30.258700000000026</c:v>
                </c:pt>
                <c:pt idx="980">
                  <c:v>30.258800000000026</c:v>
                </c:pt>
                <c:pt idx="981">
                  <c:v>30.258900000000025</c:v>
                </c:pt>
                <c:pt idx="982">
                  <c:v>30.259000000000025</c:v>
                </c:pt>
                <c:pt idx="983">
                  <c:v>30.259100000000025</c:v>
                </c:pt>
                <c:pt idx="984">
                  <c:v>30.259200000000025</c:v>
                </c:pt>
                <c:pt idx="985">
                  <c:v>30.259300000000025</c:v>
                </c:pt>
                <c:pt idx="986">
                  <c:v>30.259400000000024</c:v>
                </c:pt>
                <c:pt idx="987">
                  <c:v>30.259500000000024</c:v>
                </c:pt>
                <c:pt idx="988">
                  <c:v>30.259600000000024</c:v>
                </c:pt>
                <c:pt idx="989">
                  <c:v>30.259700000000024</c:v>
                </c:pt>
                <c:pt idx="990">
                  <c:v>30.259800000000023</c:v>
                </c:pt>
                <c:pt idx="991">
                  <c:v>30.259900000000023</c:v>
                </c:pt>
                <c:pt idx="992">
                  <c:v>30.260000000000023</c:v>
                </c:pt>
                <c:pt idx="993">
                  <c:v>30.260100000000023</c:v>
                </c:pt>
                <c:pt idx="994">
                  <c:v>30.260200000000022</c:v>
                </c:pt>
                <c:pt idx="995">
                  <c:v>30.260300000000022</c:v>
                </c:pt>
                <c:pt idx="996">
                  <c:v>30.260400000000022</c:v>
                </c:pt>
                <c:pt idx="997">
                  <c:v>30.260500000000022</c:v>
                </c:pt>
                <c:pt idx="998">
                  <c:v>30.260600000000021</c:v>
                </c:pt>
                <c:pt idx="999">
                  <c:v>30.260700000000021</c:v>
                </c:pt>
                <c:pt idx="1000">
                  <c:v>30.260800000000021</c:v>
                </c:pt>
              </c:numCache>
            </c:numRef>
          </c:xVal>
          <c:yVal>
            <c:numRef>
              <c:f>Calculs!$J$4:$J$1004</c:f>
              <c:numCache>
                <c:formatCode>0.00</c:formatCode>
                <c:ptCount val="1001"/>
                <c:pt idx="0">
                  <c:v>98.964688107976272</c:v>
                </c:pt>
                <c:pt idx="1">
                  <c:v>99.334591686111281</c:v>
                </c:pt>
                <c:pt idx="2">
                  <c:v>99.704041657965902</c:v>
                </c:pt>
                <c:pt idx="3">
                  <c:v>100.07303946586897</c:v>
                </c:pt>
                <c:pt idx="4">
                  <c:v>100.44158654563911</c:v>
                </c:pt>
                <c:pt idx="5">
                  <c:v>100.80968432662483</c:v>
                </c:pt>
                <c:pt idx="6">
                  <c:v>101.17733423174423</c:v>
                </c:pt>
                <c:pt idx="7">
                  <c:v>101.54453767752447</c:v>
                </c:pt>
                <c:pt idx="8">
                  <c:v>101.91129607414095</c:v>
                </c:pt>
                <c:pt idx="9">
                  <c:v>102.27761082545609</c:v>
                </c:pt>
                <c:pt idx="10">
                  <c:v>102.64348332905794</c:v>
                </c:pt>
                <c:pt idx="11">
                  <c:v>103.00891497423817</c:v>
                </c:pt>
                <c:pt idx="12">
                  <c:v>103.37390714001387</c:v>
                </c:pt>
                <c:pt idx="13">
                  <c:v>103.73846119731589</c:v>
                </c:pt>
                <c:pt idx="14">
                  <c:v>104.10257851113143</c:v>
                </c:pt>
                <c:pt idx="15">
                  <c:v>104.46626044053905</c:v>
                </c:pt>
                <c:pt idx="16">
                  <c:v>104.82950833874334</c:v>
                </c:pt>
                <c:pt idx="17">
                  <c:v>105.19232355310933</c:v>
                </c:pt>
                <c:pt idx="18">
                  <c:v>105.55470742519672</c:v>
                </c:pt>
                <c:pt idx="19">
                  <c:v>105.91666129079375</c:v>
                </c:pt>
                <c:pt idx="20">
                  <c:v>106.27818647995093</c:v>
                </c:pt>
                <c:pt idx="21">
                  <c:v>106.63928431805118</c:v>
                </c:pt>
                <c:pt idx="22">
                  <c:v>106.99995612685849</c:v>
                </c:pt>
                <c:pt idx="23">
                  <c:v>107.36020322347032</c:v>
                </c:pt>
                <c:pt idx="24">
                  <c:v>107.72002691929167</c:v>
                </c:pt>
                <c:pt idx="25">
                  <c:v>108.07942852006862</c:v>
                </c:pt>
                <c:pt idx="26">
                  <c:v>108.43840932592155</c:v>
                </c:pt>
                <c:pt idx="27">
                  <c:v>108.79697063137819</c:v>
                </c:pt>
                <c:pt idx="28">
                  <c:v>109.15511372540634</c:v>
                </c:pt>
                <c:pt idx="29">
                  <c:v>109.51283989144646</c:v>
                </c:pt>
                <c:pt idx="30">
                  <c:v>109.87015040744392</c:v>
                </c:pt>
                <c:pt idx="31">
                  <c:v>110.22704654588107</c:v>
                </c:pt>
                <c:pt idx="32">
                  <c:v>110.58352957380905</c:v>
                </c:pt>
                <c:pt idx="33">
                  <c:v>110.93960075287941</c:v>
                </c:pt>
                <c:pt idx="34">
                  <c:v>111.29526133937546</c:v>
                </c:pt>
                <c:pt idx="35">
                  <c:v>111.65051258424336</c:v>
                </c:pt>
                <c:pt idx="36">
                  <c:v>112.0053557331231</c:v>
                </c:pt>
                <c:pt idx="37">
                  <c:v>112.35979202637911</c:v>
                </c:pt>
                <c:pt idx="38">
                  <c:v>112.7138226991308</c:v>
                </c:pt>
                <c:pt idx="39">
                  <c:v>113.06744898128274</c:v>
                </c:pt>
                <c:pt idx="40">
                  <c:v>113.42067209755469</c:v>
                </c:pt>
                <c:pt idx="41">
                  <c:v>113.77349326751143</c:v>
                </c:pt>
                <c:pt idx="42">
                  <c:v>114.12591370559235</c:v>
                </c:pt>
                <c:pt idx="43">
                  <c:v>114.47793462114085</c:v>
                </c:pt>
                <c:pt idx="44">
                  <c:v>114.82955721843344</c:v>
                </c:pt>
                <c:pt idx="45">
                  <c:v>115.18078269670877</c:v>
                </c:pt>
                <c:pt idx="46">
                  <c:v>115.53161225019639</c:v>
                </c:pt>
                <c:pt idx="47">
                  <c:v>115.88204706814521</c:v>
                </c:pt>
                <c:pt idx="48">
                  <c:v>116.23208833485197</c:v>
                </c:pt>
                <c:pt idx="49">
                  <c:v>116.58173722968928</c:v>
                </c:pt>
                <c:pt idx="50">
                  <c:v>116.93099492713364</c:v>
                </c:pt>
                <c:pt idx="51">
                  <c:v>117.27986259679314</c:v>
                </c:pt>
                <c:pt idx="52">
                  <c:v>117.628341403435</c:v>
                </c:pt>
                <c:pt idx="53">
                  <c:v>117.976432507013</c:v>
                </c:pt>
                <c:pt idx="54">
                  <c:v>118.32413706269456</c:v>
                </c:pt>
                <c:pt idx="55">
                  <c:v>118.67145622088773</c:v>
                </c:pt>
                <c:pt idx="56">
                  <c:v>119.01839112726802</c:v>
                </c:pt>
                <c:pt idx="57">
                  <c:v>119.3649429228049</c:v>
                </c:pt>
                <c:pt idx="58">
                  <c:v>119.71111274378831</c:v>
                </c:pt>
                <c:pt idx="59">
                  <c:v>120.05690172185479</c:v>
                </c:pt>
                <c:pt idx="60">
                  <c:v>120.40231098401358</c:v>
                </c:pt>
                <c:pt idx="61">
                  <c:v>120.74734165267245</c:v>
                </c:pt>
                <c:pt idx="62">
                  <c:v>121.09199484566334</c:v>
                </c:pt>
                <c:pt idx="63">
                  <c:v>121.43627167626792</c:v>
                </c:pt>
                <c:pt idx="64">
                  <c:v>121.78017325324288</c:v>
                </c:pt>
                <c:pt idx="65">
                  <c:v>122.12370068084505</c:v>
                </c:pt>
                <c:pt idx="66">
                  <c:v>122.46685505885637</c:v>
                </c:pt>
                <c:pt idx="67">
                  <c:v>122.80963748260872</c:v>
                </c:pt>
                <c:pt idx="68">
                  <c:v>123.15204904300853</c:v>
                </c:pt>
                <c:pt idx="69">
                  <c:v>123.49409082656119</c:v>
                </c:pt>
                <c:pt idx="70">
                  <c:v>123.83576391539538</c:v>
                </c:pt>
                <c:pt idx="71">
                  <c:v>124.17706938728716</c:v>
                </c:pt>
                <c:pt idx="72">
                  <c:v>124.51800831568396</c:v>
                </c:pt>
                <c:pt idx="73">
                  <c:v>124.85858176972829</c:v>
                </c:pt>
                <c:pt idx="74">
                  <c:v>125.19879081428144</c:v>
                </c:pt>
                <c:pt idx="75">
                  <c:v>125.53863650994688</c:v>
                </c:pt>
                <c:pt idx="76">
                  <c:v>125.87811991309363</c:v>
                </c:pt>
                <c:pt idx="77">
                  <c:v>126.2172420758793</c:v>
                </c:pt>
                <c:pt idx="78">
                  <c:v>126.55600404627316</c:v>
                </c:pt>
                <c:pt idx="79">
                  <c:v>126.89440686807893</c:v>
                </c:pt>
                <c:pt idx="80">
                  <c:v>127.23245158095745</c:v>
                </c:pt>
                <c:pt idx="81">
                  <c:v>127.57013922044918</c:v>
                </c:pt>
                <c:pt idx="82">
                  <c:v>127.90747081799661</c:v>
                </c:pt>
                <c:pt idx="83">
                  <c:v>128.24444740096644</c:v>
                </c:pt>
                <c:pt idx="84">
                  <c:v>128.58106999267162</c:v>
                </c:pt>
                <c:pt idx="85">
                  <c:v>128.91733961239331</c:v>
                </c:pt>
                <c:pt idx="86">
                  <c:v>129.2532572754026</c:v>
                </c:pt>
                <c:pt idx="87">
                  <c:v>129.58882399298219</c:v>
                </c:pt>
                <c:pt idx="88">
                  <c:v>129.92404077244774</c:v>
                </c:pt>
                <c:pt idx="89">
                  <c:v>130.25890861716937</c:v>
                </c:pt>
                <c:pt idx="90">
                  <c:v>130.5934285265927</c:v>
                </c:pt>
                <c:pt idx="91">
                  <c:v>130.92760149625994</c:v>
                </c:pt>
                <c:pt idx="92">
                  <c:v>131.26142851783081</c:v>
                </c:pt>
                <c:pt idx="93">
                  <c:v>131.59491057910327</c:v>
                </c:pt>
                <c:pt idx="94">
                  <c:v>131.92804866403418</c:v>
                </c:pt>
                <c:pt idx="95">
                  <c:v>132.26084375275974</c:v>
                </c:pt>
                <c:pt idx="96">
                  <c:v>132.59329682161589</c:v>
                </c:pt>
                <c:pt idx="97">
                  <c:v>132.92540884315849</c:v>
                </c:pt>
                <c:pt idx="98">
                  <c:v>133.2571807861834</c:v>
                </c:pt>
                <c:pt idx="99">
                  <c:v>133.5886136157464</c:v>
                </c:pt>
                <c:pt idx="100">
                  <c:v>133.91970829318311</c:v>
                </c:pt>
                <c:pt idx="101">
                  <c:v>137.21213087579829</c:v>
                </c:pt>
                <c:pt idx="102">
                  <c:v>140.47135449535801</c:v>
                </c:pt>
                <c:pt idx="103">
                  <c:v>143.69830670815182</c:v>
                </c:pt>
                <c:pt idx="104">
                  <c:v>146.89388031268533</c:v>
                </c:pt>
                <c:pt idx="105">
                  <c:v>150.05893512351764</c:v>
                </c:pt>
                <c:pt idx="106">
                  <c:v>153.1942996332202</c:v>
                </c:pt>
                <c:pt idx="107">
                  <c:v>156.30077257086194</c:v>
                </c:pt>
                <c:pt idx="108">
                  <c:v>159.37912436469523</c:v>
                </c:pt>
                <c:pt idx="109">
                  <c:v>162.43009851605811</c:v>
                </c:pt>
                <c:pt idx="110">
                  <c:v>165.45441289091337</c:v>
                </c:pt>
                <c:pt idx="111">
                  <c:v>168.45276093490759</c:v>
                </c:pt>
                <c:pt idx="112">
                  <c:v>171.42581281734607</c:v>
                </c:pt>
                <c:pt idx="113">
                  <c:v>174.37421650903866</c:v>
                </c:pt>
                <c:pt idx="114">
                  <c:v>177.29859879857094</c:v>
                </c:pt>
                <c:pt idx="115">
                  <c:v>180.19956625119133</c:v>
                </c:pt>
                <c:pt idx="116">
                  <c:v>183.07770611417382</c:v>
                </c:pt>
                <c:pt idx="117">
                  <c:v>185.93358717221469</c:v>
                </c:pt>
                <c:pt idx="118">
                  <c:v>188.76776055614638</c:v>
                </c:pt>
                <c:pt idx="119">
                  <c:v>191.5807605080017</c:v>
                </c:pt>
                <c:pt idx="120">
                  <c:v>194.37310510523108</c:v>
                </c:pt>
                <c:pt idx="121">
                  <c:v>197.1452969466672</c:v>
                </c:pt>
                <c:pt idx="122">
                  <c:v>199.89782380263856</c:v>
                </c:pt>
                <c:pt idx="123">
                  <c:v>202.63115923145779</c:v>
                </c:pt>
                <c:pt idx="124">
                  <c:v>205.34576316434922</c:v>
                </c:pt>
                <c:pt idx="125">
                  <c:v>208.04208246073168</c:v>
                </c:pt>
                <c:pt idx="126">
                  <c:v>210.7205514356362</c:v>
                </c:pt>
                <c:pt idx="127">
                  <c:v>213.38159236091298</c:v>
                </c:pt>
                <c:pt idx="128">
                  <c:v>216.02561594176632</c:v>
                </c:pt>
                <c:pt idx="129">
                  <c:v>218.65302177004949</c:v>
                </c:pt>
                <c:pt idx="130">
                  <c:v>221.2641987556533</c:v>
                </c:pt>
                <c:pt idx="131">
                  <c:v>223.85952553723121</c:v>
                </c:pt>
                <c:pt idx="132">
                  <c:v>226.43937087341982</c:v>
                </c:pt>
                <c:pt idx="133">
                  <c:v>229.0040940156355</c:v>
                </c:pt>
                <c:pt idx="134">
                  <c:v>231.55404506345619</c:v>
                </c:pt>
                <c:pt idx="135">
                  <c:v>234.08956530353029</c:v>
                </c:pt>
                <c:pt idx="136">
                  <c:v>236.61098753289238</c:v>
                </c:pt>
                <c:pt idx="137">
                  <c:v>239.11863636750786</c:v>
                </c:pt>
                <c:pt idx="138">
                  <c:v>241.61282853681502</c:v>
                </c:pt>
                <c:pt idx="139">
                  <c:v>244.09387316498237</c:v>
                </c:pt>
                <c:pt idx="140">
                  <c:v>246.56207203955313</c:v>
                </c:pt>
                <c:pt idx="141">
                  <c:v>249.01771986810428</c:v>
                </c:pt>
                <c:pt idx="142">
                  <c:v>251.46110452350729</c:v>
                </c:pt>
                <c:pt idx="143">
                  <c:v>253.89250727833902</c:v>
                </c:pt>
                <c:pt idx="144">
                  <c:v>256.31220302895548</c:v>
                </c:pt>
                <c:pt idx="145">
                  <c:v>258.72046050970698</c:v>
                </c:pt>
                <c:pt idx="146">
                  <c:v>261.11754249774185</c:v>
                </c:pt>
                <c:pt idx="147">
                  <c:v>263.50370600881519</c:v>
                </c:pt>
                <c:pt idx="148">
                  <c:v>265.87920248449075</c:v>
                </c:pt>
                <c:pt idx="149">
                  <c:v>268.24427797109746</c:v>
                </c:pt>
                <c:pt idx="150">
                  <c:v>270.5991732907753</c:v>
                </c:pt>
                <c:pt idx="151">
                  <c:v>272.94412420492137</c:v>
                </c:pt>
                <c:pt idx="152">
                  <c:v>275.27936157032298</c:v>
                </c:pt>
                <c:pt idx="153">
                  <c:v>277.60511148824202</c:v>
                </c:pt>
                <c:pt idx="154">
                  <c:v>279.92159544669238</c:v>
                </c:pt>
                <c:pt idx="155">
                  <c:v>282.22903045613145</c:v>
                </c:pt>
                <c:pt idx="156">
                  <c:v>284.52762917876538</c:v>
                </c:pt>
                <c:pt idx="157">
                  <c:v>286.81760005164705</c:v>
                </c:pt>
                <c:pt idx="158">
                  <c:v>289.09914740372636</c:v>
                </c:pt>
                <c:pt idx="159">
                  <c:v>291.37247156699124</c:v>
                </c:pt>
                <c:pt idx="160">
                  <c:v>293.63776898181868</c:v>
                </c:pt>
                <c:pt idx="161">
                  <c:v>295.89523229663433</c:v>
                </c:pt>
                <c:pt idx="162">
                  <c:v>298.14505046195904</c:v>
                </c:pt>
                <c:pt idx="163">
                  <c:v>300.38740881889981</c:v>
                </c:pt>
                <c:pt idx="164">
                  <c:v>302.62248918212237</c:v>
                </c:pt>
                <c:pt idx="165">
                  <c:v>304.85046991731895</c:v>
                </c:pt>
                <c:pt idx="166">
                  <c:v>307.07152601316483</c:v>
                </c:pt>
                <c:pt idx="167">
                  <c:v>309.28582914773136</c:v>
                </c:pt>
                <c:pt idx="168">
                  <c:v>311.493547749301</c:v>
                </c:pt>
                <c:pt idx="169">
                  <c:v>313.69484705150273</c:v>
                </c:pt>
                <c:pt idx="170">
                  <c:v>315.88988914266145</c:v>
                </c:pt>
                <c:pt idx="171">
                  <c:v>318.07883300922504</c:v>
                </c:pt>
                <c:pt idx="172">
                  <c:v>320.26183457310538</c:v>
                </c:pt>
                <c:pt idx="173">
                  <c:v>322.43904672273771</c:v>
                </c:pt>
                <c:pt idx="174">
                  <c:v>324.61061933763148</c:v>
                </c:pt>
                <c:pt idx="175">
                  <c:v>326.77669930615224</c:v>
                </c:pt>
                <c:pt idx="176">
                  <c:v>328.9374305362403</c:v>
                </c:pt>
                <c:pt idx="177">
                  <c:v>331.0929539587359</c:v>
                </c:pt>
                <c:pt idx="178">
                  <c:v>333.24340752294654</c:v>
                </c:pt>
                <c:pt idx="179">
                  <c:v>335.38892618405629</c:v>
                </c:pt>
                <c:pt idx="180">
                  <c:v>337.52964188194414</c:v>
                </c:pt>
                <c:pt idx="181">
                  <c:v>339.66568351094674</c:v>
                </c:pt>
                <c:pt idx="182">
                  <c:v>341.79717688007548</c:v>
                </c:pt>
                <c:pt idx="183">
                  <c:v>343.9242446631776</c:v>
                </c:pt>
                <c:pt idx="184">
                  <c:v>346.04700633852059</c:v>
                </c:pt>
                <c:pt idx="185">
                  <c:v>348.16557811728262</c:v>
                </c:pt>
                <c:pt idx="186">
                  <c:v>350.28007286045136</c:v>
                </c:pt>
                <c:pt idx="187">
                  <c:v>352.39059998367702</c:v>
                </c:pt>
                <c:pt idx="188">
                  <c:v>354.49726534969676</c:v>
                </c:pt>
                <c:pt idx="189">
                  <c:v>356.60017114805606</c:v>
                </c:pt>
                <c:pt idx="190">
                  <c:v>358.69941576200409</c:v>
                </c:pt>
                <c:pt idx="191">
                  <c:v>360.79509362264298</c:v>
                </c:pt>
                <c:pt idx="192">
                  <c:v>362.88729505067499</c:v>
                </c:pt>
                <c:pt idx="193">
                  <c:v>364.97610608642128</c:v>
                </c:pt>
                <c:pt idx="194">
                  <c:v>367.06160830918685</c:v>
                </c:pt>
                <c:pt idx="195">
                  <c:v>369.14387864752035</c:v>
                </c:pt>
                <c:pt idx="196">
                  <c:v>371.22298918245667</c:v>
                </c:pt>
                <c:pt idx="197">
                  <c:v>373.29900694642538</c:v>
                </c:pt>
                <c:pt idx="198">
                  <c:v>375.371993721134</c:v>
                </c:pt>
                <c:pt idx="199">
                  <c:v>377.44200583835902</c:v>
                </c:pt>
                <c:pt idx="200">
                  <c:v>379.50909398815458</c:v>
                </c:pt>
                <c:pt idx="201">
                  <c:v>381.57330303946651</c:v>
                </c:pt>
                <c:pt idx="202">
                  <c:v>383.63467187845481</c:v>
                </c:pt>
                <c:pt idx="203">
                  <c:v>385.6932332699227</c:v>
                </c:pt>
                <c:pt idx="204">
                  <c:v>387.7490137470781</c:v>
                </c:pt>
                <c:pt idx="205">
                  <c:v>389.80203353437497</c:v>
                </c:pt>
                <c:pt idx="206">
                  <c:v>391.8523065074022</c:v>
                </c:pt>
                <c:pt idx="207">
                  <c:v>393.89984019272379</c:v>
                </c:pt>
                <c:pt idx="208">
                  <c:v>395.94463580929857</c:v>
                </c:pt>
                <c:pt idx="209">
                  <c:v>397.98668835169889</c:v>
                </c:pt>
                <c:pt idx="210">
                  <c:v>400.02598671392263</c:v>
                </c:pt>
                <c:pt idx="211">
                  <c:v>402.06251385125307</c:v>
                </c:pt>
                <c:pt idx="212">
                  <c:v>404.09624697647195</c:v>
                </c:pt>
                <c:pt idx="213">
                  <c:v>406.12715778584146</c:v>
                </c:pt>
                <c:pt idx="214">
                  <c:v>408.1552127096856</c:v>
                </c:pt>
                <c:pt idx="215">
                  <c:v>410.18037318212731</c:v>
                </c:pt>
                <c:pt idx="216">
                  <c:v>412.20259592455312</c:v>
                </c:pt>
                <c:pt idx="217">
                  <c:v>414.22183323763562</c:v>
                </c:pt>
                <c:pt idx="218">
                  <c:v>416.23803329718993</c:v>
                </c:pt>
                <c:pt idx="219">
                  <c:v>418.25114044971025</c:v>
                </c:pt>
                <c:pt idx="220">
                  <c:v>420.2610955040675</c:v>
                </c:pt>
                <c:pt idx="221">
                  <c:v>422.26783601650084</c:v>
                </c:pt>
                <c:pt idx="222">
                  <c:v>424.27129656666364</c:v>
                </c:pt>
                <c:pt idx="223">
                  <c:v>426.2714090230632</c:v>
                </c:pt>
                <c:pt idx="224">
                  <c:v>428.2681027967451</c:v>
                </c:pt>
                <c:pt idx="225">
                  <c:v>430.26130508250969</c:v>
                </c:pt>
                <c:pt idx="226">
                  <c:v>432.25094108731184</c:v>
                </c:pt>
                <c:pt idx="227">
                  <c:v>434.2369342457846</c:v>
                </c:pt>
                <c:pt idx="228">
                  <c:v>436.2192064230544</c:v>
                </c:pt>
                <c:pt idx="229">
                  <c:v>438.19767810518471</c:v>
                </c:pt>
                <c:pt idx="230">
                  <c:v>440.17226857770737</c:v>
                </c:pt>
                <c:pt idx="231">
                  <c:v>442.14289609278268</c:v>
                </c:pt>
                <c:pt idx="232">
                  <c:v>444.10947802558036</c:v>
                </c:pt>
                <c:pt idx="233">
                  <c:v>446.07193102049916</c:v>
                </c:pt>
                <c:pt idx="234">
                  <c:v>448.03017112784914</c:v>
                </c:pt>
                <c:pt idx="235">
                  <c:v>449.98411393161336</c:v>
                </c:pt>
                <c:pt idx="236">
                  <c:v>451.93367466888765</c:v>
                </c:pt>
                <c:pt idx="237">
                  <c:v>453.87876834157231</c:v>
                </c:pt>
                <c:pt idx="238">
                  <c:v>455.81930982085953</c:v>
                </c:pt>
                <c:pt idx="239">
                  <c:v>457.75521394502852</c:v>
                </c:pt>
                <c:pt idx="240">
                  <c:v>459.68639561102634</c:v>
                </c:pt>
                <c:pt idx="241">
                  <c:v>461.6127698602794</c:v>
                </c:pt>
                <c:pt idx="242">
                  <c:v>463.53425195914684</c:v>
                </c:pt>
                <c:pt idx="243">
                  <c:v>465.4507574743958</c:v>
                </c:pt>
                <c:pt idx="244">
                  <c:v>467.36220234404783</c:v>
                </c:pt>
                <c:pt idx="245">
                  <c:v>469.26850294391733</c:v>
                </c:pt>
                <c:pt idx="246">
                  <c:v>471.16957615013598</c:v>
                </c:pt>
                <c:pt idx="247">
                  <c:v>473.06533939793297</c:v>
                </c:pt>
                <c:pt idx="248">
                  <c:v>474.95571073691701</c:v>
                </c:pt>
                <c:pt idx="249">
                  <c:v>476.84060888308545</c:v>
                </c:pt>
                <c:pt idx="250">
                  <c:v>478.71995326776721</c:v>
                </c:pt>
                <c:pt idx="251">
                  <c:v>480.59366408368692</c:v>
                </c:pt>
                <c:pt idx="252">
                  <c:v>482.46166232832348</c:v>
                </c:pt>
                <c:pt idx="253">
                  <c:v>484.32386984472015</c:v>
                </c:pt>
                <c:pt idx="254">
                  <c:v>486.18020935989085</c:v>
                </c:pt>
                <c:pt idx="255">
                  <c:v>488.03060452095463</c:v>
                </c:pt>
                <c:pt idx="256">
                  <c:v>489.87497992912</c:v>
                </c:pt>
                <c:pt idx="257">
                  <c:v>491.71326117163022</c:v>
                </c:pt>
                <c:pt idx="258">
                  <c:v>493.54537485177218</c:v>
                </c:pt>
                <c:pt idx="259">
                  <c:v>495.37124861704331</c:v>
                </c:pt>
                <c:pt idx="260">
                  <c:v>497.19081118556312</c:v>
                </c:pt>
                <c:pt idx="261">
                  <c:v>499.00399237081052</c:v>
                </c:pt>
                <c:pt idx="262">
                  <c:v>500.8107231047602</c:v>
                </c:pt>
                <c:pt idx="263">
                  <c:v>502.61093545948836</c:v>
                </c:pt>
                <c:pt idx="264">
                  <c:v>504.40456266731059</c:v>
                </c:pt>
                <c:pt idx="265">
                  <c:v>506.1915391395126</c:v>
                </c:pt>
                <c:pt idx="266">
                  <c:v>507.97180048372894</c:v>
                </c:pt>
                <c:pt idx="267">
                  <c:v>509.74528352002176</c:v>
                </c:pt>
                <c:pt idx="268">
                  <c:v>511.51192629570903</c:v>
                </c:pt>
                <c:pt idx="269">
                  <c:v>513.27166809898711</c:v>
                </c:pt>
                <c:pt idx="270">
                  <c:v>515.02444947139179</c:v>
                </c:pt>
                <c:pt idx="271">
                  <c:v>516.77021221913833</c:v>
                </c:pt>
                <c:pt idx="272">
                  <c:v>518.50889942337847</c:v>
                </c:pt>
                <c:pt idx="273">
                  <c:v>520.24045544941248</c:v>
                </c:pt>
                <c:pt idx="274">
                  <c:v>521.96482595488931</c:v>
                </c:pt>
                <c:pt idx="275">
                  <c:v>523.68195789702975</c:v>
                </c:pt>
                <c:pt idx="276">
                  <c:v>525.39179953890346</c:v>
                </c:pt>
                <c:pt idx="277">
                  <c:v>527.09430045479007</c:v>
                </c:pt>
                <c:pt idx="278">
                  <c:v>528.7894115346545</c:v>
                </c:pt>
                <c:pt idx="279">
                  <c:v>530.47708498776376</c:v>
                </c:pt>
                <c:pt idx="280">
                  <c:v>532.15727434547262</c:v>
                </c:pt>
                <c:pt idx="281">
                  <c:v>533.82993446320461</c:v>
                </c:pt>
                <c:pt idx="282">
                  <c:v>535.49502152165303</c:v>
                </c:pt>
                <c:pt idx="283">
                  <c:v>537.15249302722702</c:v>
                </c:pt>
                <c:pt idx="284">
                  <c:v>538.80230781176681</c:v>
                </c:pt>
                <c:pt idx="285">
                  <c:v>540.44442603155039</c:v>
                </c:pt>
                <c:pt idx="286">
                  <c:v>542.07880916561498</c:v>
                </c:pt>
                <c:pt idx="287">
                  <c:v>543.70542001341528</c:v>
                </c:pt>
                <c:pt idx="288">
                  <c:v>545.32422269183951</c:v>
                </c:pt>
                <c:pt idx="289">
                  <c:v>546.9351826316049</c:v>
                </c:pt>
                <c:pt idx="290">
                  <c:v>548.53826657305251</c:v>
                </c:pt>
                <c:pt idx="291">
                  <c:v>550.13344256136247</c:v>
                </c:pt>
                <c:pt idx="292">
                  <c:v>551.720679941208</c:v>
                </c:pt>
                <c:pt idx="293">
                  <c:v>553.29994935086904</c:v>
                </c:pt>
                <c:pt idx="294">
                  <c:v>554.87122271582371</c:v>
                </c:pt>
                <c:pt idx="295">
                  <c:v>556.43447324183603</c:v>
                </c:pt>
                <c:pt idx="296">
                  <c:v>557.98967540755871</c:v>
                </c:pt>
                <c:pt idx="297">
                  <c:v>559.53680495666902</c:v>
                </c:pt>
                <c:pt idx="298">
                  <c:v>561.07583888955492</c:v>
                </c:pt>
                <c:pt idx="299">
                  <c:v>562.60675545456934</c:v>
                </c:pt>
                <c:pt idx="300">
                  <c:v>564.12953413886953</c:v>
                </c:pt>
                <c:pt idx="301">
                  <c:v>565.64415565885804</c:v>
                </c:pt>
                <c:pt idx="302">
                  <c:v>567.15060195024228</c:v>
                </c:pt>
                <c:pt idx="303">
                  <c:v>568.6488561577288</c:v>
                </c:pt>
                <c:pt idx="304">
                  <c:v>570.13890262436769</c:v>
                </c:pt>
                <c:pt idx="305">
                  <c:v>571.62072688056389</c:v>
                </c:pt>
                <c:pt idx="306">
                  <c:v>573.09431563276974</c:v>
                </c:pt>
                <c:pt idx="307">
                  <c:v>574.5596567518744</c:v>
                </c:pt>
                <c:pt idx="308">
                  <c:v>576.01673926130582</c:v>
                </c:pt>
                <c:pt idx="309">
                  <c:v>577.46555332485798</c:v>
                </c:pt>
                <c:pt idx="310">
                  <c:v>578.90609023425986</c:v>
                </c:pt>
                <c:pt idx="311">
                  <c:v>580.33834239649889</c:v>
                </c:pt>
                <c:pt idx="312">
                  <c:v>581.76230332091347</c:v>
                </c:pt>
                <c:pt idx="313">
                  <c:v>583.17796760606734</c:v>
                </c:pt>
                <c:pt idx="314">
                  <c:v>584.5853309264204</c:v>
                </c:pt>
                <c:pt idx="315">
                  <c:v>585.9843900188074</c:v>
                </c:pt>
                <c:pt idx="316">
                  <c:v>587.37514266873916</c:v>
                </c:pt>
                <c:pt idx="317">
                  <c:v>588.7575876965368</c:v>
                </c:pt>
                <c:pt idx="318">
                  <c:v>590.13172494331343</c:v>
                </c:pt>
                <c:pt idx="319">
                  <c:v>591.49755525681326</c:v>
                </c:pt>
                <c:pt idx="320">
                  <c:v>592.85508047712153</c:v>
                </c:pt>
                <c:pt idx="321">
                  <c:v>594.20430342225586</c:v>
                </c:pt>
                <c:pt idx="322">
                  <c:v>595.54522787364999</c:v>
                </c:pt>
                <c:pt idx="323">
                  <c:v>596.8778585615421</c:v>
                </c:pt>
                <c:pt idx="324">
                  <c:v>598.20220115027712</c:v>
                </c:pt>
                <c:pt idx="325">
                  <c:v>599.51826222353395</c:v>
                </c:pt>
                <c:pt idx="326">
                  <c:v>600.82604926948784</c:v>
                </c:pt>
                <c:pt idx="327">
                  <c:v>602.12557066591808</c:v>
                </c:pt>
                <c:pt idx="328">
                  <c:v>603.4168356652699</c:v>
                </c:pt>
                <c:pt idx="329">
                  <c:v>604.69985437968069</c:v>
                </c:pt>
                <c:pt idx="330">
                  <c:v>605.97463776597908</c:v>
                </c:pt>
                <c:pt idx="331">
                  <c:v>607.24119761066663</c:v>
                </c:pt>
                <c:pt idx="332">
                  <c:v>608.49954651488952</c:v>
                </c:pt>
                <c:pt idx="333">
                  <c:v>609.74969787940995</c:v>
                </c:pt>
                <c:pt idx="334">
                  <c:v>610.99166588958394</c:v>
                </c:pt>
                <c:pt idx="335">
                  <c:v>612.22546550035463</c:v>
                </c:pt>
                <c:pt idx="336">
                  <c:v>613.45111242126814</c:v>
                </c:pt>
                <c:pt idx="337">
                  <c:v>614.66862310151942</c:v>
                </c:pt>
                <c:pt idx="338">
                  <c:v>615.87801471503462</c:v>
                </c:pt>
                <c:pt idx="339">
                  <c:v>617.07930514559837</c:v>
                </c:pt>
                <c:pt idx="340">
                  <c:v>618.272512972031</c:v>
                </c:pt>
                <c:pt idx="341">
                  <c:v>619.45765745342283</c:v>
                </c:pt>
                <c:pt idx="342">
                  <c:v>620.63475851443184</c:v>
                </c:pt>
                <c:pt idx="343">
                  <c:v>621.80383673065012</c:v>
                </c:pt>
                <c:pt idx="344">
                  <c:v>622.96491331404559</c:v>
                </c:pt>
                <c:pt idx="345">
                  <c:v>624.11801009848341</c:v>
                </c:pt>
                <c:pt idx="346">
                  <c:v>625.26314952533369</c:v>
                </c:pt>
                <c:pt idx="347">
                  <c:v>626.40035462916865</c:v>
                </c:pt>
                <c:pt idx="348">
                  <c:v>627.52964902355643</c:v>
                </c:pt>
                <c:pt idx="349">
                  <c:v>628.65105688695405</c:v>
                </c:pt>
                <c:pt idx="350">
                  <c:v>629.76460294870503</c:v>
                </c:pt>
                <c:pt idx="351">
                  <c:v>630.87031247514551</c:v>
                </c:pt>
                <c:pt idx="352">
                  <c:v>631.96821125582346</c:v>
                </c:pt>
                <c:pt idx="353">
                  <c:v>633.05832558983354</c:v>
                </c:pt>
                <c:pt idx="354">
                  <c:v>634.14068227227244</c:v>
                </c:pt>
                <c:pt idx="355">
                  <c:v>635.21530858081735</c:v>
                </c:pt>
                <c:pt idx="356">
                  <c:v>636.28223226243153</c:v>
                </c:pt>
                <c:pt idx="357">
                  <c:v>637.34148152019907</c:v>
                </c:pt>
                <c:pt idx="358">
                  <c:v>638.39308500029222</c:v>
                </c:pt>
                <c:pt idx="359">
                  <c:v>639.43707177907436</c:v>
                </c:pt>
                <c:pt idx="360">
                  <c:v>640.47347135034045</c:v>
                </c:pt>
                <c:pt idx="361">
                  <c:v>641.50231361269755</c:v>
                </c:pt>
                <c:pt idx="362">
                  <c:v>642.5236288570876</c:v>
                </c:pt>
                <c:pt idx="363">
                  <c:v>643.53744775445489</c:v>
                </c:pt>
                <c:pt idx="364">
                  <c:v>644.54380134355949</c:v>
                </c:pt>
                <c:pt idx="365">
                  <c:v>645.54272101893844</c:v>
                </c:pt>
                <c:pt idx="366">
                  <c:v>646.53423851901687</c:v>
                </c:pt>
                <c:pt idx="367">
                  <c:v>647.51838591436979</c:v>
                </c:pt>
                <c:pt idx="368">
                  <c:v>648.49519559613611</c:v>
                </c:pt>
                <c:pt idx="369">
                  <c:v>649.46470026458667</c:v>
                </c:pt>
                <c:pt idx="370">
                  <c:v>650.42693291784565</c:v>
                </c:pt>
                <c:pt idx="371">
                  <c:v>651.38192684076841</c:v>
                </c:pt>
                <c:pt idx="372">
                  <c:v>652.32971559397481</c:v>
                </c:pt>
                <c:pt idx="373">
                  <c:v>653.2703330030397</c:v>
                </c:pt>
                <c:pt idx="374">
                  <c:v>654.20381314784049</c:v>
                </c:pt>
                <c:pt idx="375">
                  <c:v>655.13019035206275</c:v>
                </c:pt>
                <c:pt idx="376">
                  <c:v>656.04949917286399</c:v>
                </c:pt>
                <c:pt idx="377">
                  <c:v>656.9617743906955</c:v>
                </c:pt>
                <c:pt idx="378">
                  <c:v>657.8670509992827</c:v>
                </c:pt>
                <c:pt idx="379">
                  <c:v>658.76536419576416</c:v>
                </c:pt>
                <c:pt idx="380">
                  <c:v>659.65674937098925</c:v>
                </c:pt>
                <c:pt idx="381">
                  <c:v>660.54124209997349</c:v>
                </c:pt>
                <c:pt idx="382">
                  <c:v>661.41887813251242</c:v>
                </c:pt>
                <c:pt idx="383">
                  <c:v>662.28969338395268</c:v>
                </c:pt>
                <c:pt idx="384">
                  <c:v>663.15372392612096</c:v>
                </c:pt>
                <c:pt idx="385">
                  <c:v>664.01100597840923</c:v>
                </c:pt>
                <c:pt idx="386">
                  <c:v>664.86157589901666</c:v>
                </c:pt>
                <c:pt idx="387">
                  <c:v>665.70547017634669</c:v>
                </c:pt>
                <c:pt idx="388">
                  <c:v>666.54272542055924</c:v>
                </c:pt>
                <c:pt idx="389">
                  <c:v>667.37337835527694</c:v>
                </c:pt>
                <c:pt idx="390">
                  <c:v>668.19746580944491</c:v>
                </c:pt>
                <c:pt idx="391">
                  <c:v>669.01502470934258</c:v>
                </c:pt>
                <c:pt idx="392">
                  <c:v>669.82609207074745</c:v>
                </c:pt>
                <c:pt idx="393">
                  <c:v>669.82609207074745</c:v>
                </c:pt>
                <c:pt idx="394">
                  <c:v>669.82609207074745</c:v>
                </c:pt>
                <c:pt idx="395">
                  <c:v>669.82609207074745</c:v>
                </c:pt>
                <c:pt idx="396">
                  <c:v>669.82609207074745</c:v>
                </c:pt>
                <c:pt idx="397">
                  <c:v>669.82609207074745</c:v>
                </c:pt>
                <c:pt idx="398">
                  <c:v>669.82609207074745</c:v>
                </c:pt>
                <c:pt idx="399">
                  <c:v>669.82609207074745</c:v>
                </c:pt>
                <c:pt idx="400">
                  <c:v>669.82609207074745</c:v>
                </c:pt>
                <c:pt idx="401">
                  <c:v>669.82609207074745</c:v>
                </c:pt>
                <c:pt idx="402">
                  <c:v>669.82609207074745</c:v>
                </c:pt>
                <c:pt idx="403">
                  <c:v>669.82609207074745</c:v>
                </c:pt>
                <c:pt idx="404">
                  <c:v>669.82609207074745</c:v>
                </c:pt>
                <c:pt idx="405">
                  <c:v>669.82609207074745</c:v>
                </c:pt>
                <c:pt idx="406">
                  <c:v>669.82609207074745</c:v>
                </c:pt>
                <c:pt idx="407">
                  <c:v>669.82609207074745</c:v>
                </c:pt>
                <c:pt idx="408">
                  <c:v>669.82609207074745</c:v>
                </c:pt>
                <c:pt idx="409">
                  <c:v>669.82609207074745</c:v>
                </c:pt>
                <c:pt idx="410">
                  <c:v>669.82609207074745</c:v>
                </c:pt>
                <c:pt idx="411">
                  <c:v>669.82609207074745</c:v>
                </c:pt>
                <c:pt idx="412">
                  <c:v>669.82609207074745</c:v>
                </c:pt>
                <c:pt idx="413">
                  <c:v>669.82609207074745</c:v>
                </c:pt>
                <c:pt idx="414">
                  <c:v>669.82609207074745</c:v>
                </c:pt>
                <c:pt idx="415">
                  <c:v>669.82609207074745</c:v>
                </c:pt>
                <c:pt idx="416">
                  <c:v>669.82609207074745</c:v>
                </c:pt>
                <c:pt idx="417">
                  <c:v>669.82609207074745</c:v>
                </c:pt>
                <c:pt idx="418">
                  <c:v>669.82609207074745</c:v>
                </c:pt>
                <c:pt idx="419">
                  <c:v>669.82609207074745</c:v>
                </c:pt>
                <c:pt idx="420">
                  <c:v>669.82609207074745</c:v>
                </c:pt>
                <c:pt idx="421">
                  <c:v>669.82609207074745</c:v>
                </c:pt>
                <c:pt idx="422">
                  <c:v>669.82609207074745</c:v>
                </c:pt>
                <c:pt idx="423">
                  <c:v>669.82609207074745</c:v>
                </c:pt>
                <c:pt idx="424">
                  <c:v>669.82609207074745</c:v>
                </c:pt>
                <c:pt idx="425">
                  <c:v>669.82609207074745</c:v>
                </c:pt>
                <c:pt idx="426">
                  <c:v>669.82609207074745</c:v>
                </c:pt>
                <c:pt idx="427">
                  <c:v>669.82609207074745</c:v>
                </c:pt>
                <c:pt idx="428">
                  <c:v>669.82609207074745</c:v>
                </c:pt>
                <c:pt idx="429">
                  <c:v>669.82609207074745</c:v>
                </c:pt>
                <c:pt idx="430">
                  <c:v>669.82609207074745</c:v>
                </c:pt>
                <c:pt idx="431">
                  <c:v>669.82609207074745</c:v>
                </c:pt>
                <c:pt idx="432">
                  <c:v>669.82609207074745</c:v>
                </c:pt>
                <c:pt idx="433">
                  <c:v>669.82609207074745</c:v>
                </c:pt>
                <c:pt idx="434">
                  <c:v>669.82609207074745</c:v>
                </c:pt>
                <c:pt idx="435">
                  <c:v>669.82609207074745</c:v>
                </c:pt>
                <c:pt idx="436">
                  <c:v>669.82609207074745</c:v>
                </c:pt>
                <c:pt idx="437">
                  <c:v>669.82609207074745</c:v>
                </c:pt>
                <c:pt idx="438">
                  <c:v>669.82609207074745</c:v>
                </c:pt>
                <c:pt idx="439">
                  <c:v>669.82609207074745</c:v>
                </c:pt>
                <c:pt idx="440">
                  <c:v>669.82609207074745</c:v>
                </c:pt>
                <c:pt idx="441">
                  <c:v>669.82609207074745</c:v>
                </c:pt>
                <c:pt idx="442">
                  <c:v>669.82609207074745</c:v>
                </c:pt>
                <c:pt idx="443">
                  <c:v>669.82609207074745</c:v>
                </c:pt>
                <c:pt idx="444">
                  <c:v>669.82609207074745</c:v>
                </c:pt>
                <c:pt idx="445">
                  <c:v>669.82609207074745</c:v>
                </c:pt>
                <c:pt idx="446">
                  <c:v>669.82609207074745</c:v>
                </c:pt>
                <c:pt idx="447">
                  <c:v>669.82609207074745</c:v>
                </c:pt>
                <c:pt idx="448">
                  <c:v>669.82609207074745</c:v>
                </c:pt>
                <c:pt idx="449">
                  <c:v>669.82609207074745</c:v>
                </c:pt>
                <c:pt idx="450">
                  <c:v>669.82609207074745</c:v>
                </c:pt>
                <c:pt idx="451">
                  <c:v>669.82609207074745</c:v>
                </c:pt>
                <c:pt idx="452">
                  <c:v>669.82609207074745</c:v>
                </c:pt>
                <c:pt idx="453">
                  <c:v>669.82609207074745</c:v>
                </c:pt>
                <c:pt idx="454">
                  <c:v>669.82609207074745</c:v>
                </c:pt>
                <c:pt idx="455">
                  <c:v>669.82609207074745</c:v>
                </c:pt>
                <c:pt idx="456">
                  <c:v>669.82609207074745</c:v>
                </c:pt>
                <c:pt idx="457">
                  <c:v>669.82609207074745</c:v>
                </c:pt>
                <c:pt idx="458">
                  <c:v>669.82609207074745</c:v>
                </c:pt>
                <c:pt idx="459">
                  <c:v>669.82609207074745</c:v>
                </c:pt>
                <c:pt idx="460">
                  <c:v>669.82609207074745</c:v>
                </c:pt>
                <c:pt idx="461">
                  <c:v>669.82609207074745</c:v>
                </c:pt>
                <c:pt idx="462">
                  <c:v>669.82609207074745</c:v>
                </c:pt>
                <c:pt idx="463">
                  <c:v>669.82609207074745</c:v>
                </c:pt>
                <c:pt idx="464">
                  <c:v>669.82609207074745</c:v>
                </c:pt>
                <c:pt idx="465">
                  <c:v>669.82609207074745</c:v>
                </c:pt>
                <c:pt idx="466">
                  <c:v>669.82609207074745</c:v>
                </c:pt>
                <c:pt idx="467">
                  <c:v>669.82609207074745</c:v>
                </c:pt>
                <c:pt idx="468">
                  <c:v>669.82609207074745</c:v>
                </c:pt>
                <c:pt idx="469">
                  <c:v>669.82609207074745</c:v>
                </c:pt>
                <c:pt idx="470">
                  <c:v>669.82609207074745</c:v>
                </c:pt>
                <c:pt idx="471">
                  <c:v>669.82609207074745</c:v>
                </c:pt>
                <c:pt idx="472">
                  <c:v>669.82609207074745</c:v>
                </c:pt>
                <c:pt idx="473">
                  <c:v>669.82609207074745</c:v>
                </c:pt>
                <c:pt idx="474">
                  <c:v>669.82609207074745</c:v>
                </c:pt>
                <c:pt idx="475">
                  <c:v>669.82609207074745</c:v>
                </c:pt>
                <c:pt idx="476">
                  <c:v>669.82609207074745</c:v>
                </c:pt>
                <c:pt idx="477">
                  <c:v>669.82609207074745</c:v>
                </c:pt>
                <c:pt idx="478">
                  <c:v>669.82609207074745</c:v>
                </c:pt>
                <c:pt idx="479">
                  <c:v>669.82609207074745</c:v>
                </c:pt>
                <c:pt idx="480">
                  <c:v>669.82609207074745</c:v>
                </c:pt>
                <c:pt idx="481">
                  <c:v>669.82609207074745</c:v>
                </c:pt>
                <c:pt idx="482">
                  <c:v>669.82609207074745</c:v>
                </c:pt>
                <c:pt idx="483">
                  <c:v>669.82609207074745</c:v>
                </c:pt>
                <c:pt idx="484">
                  <c:v>669.82609207074745</c:v>
                </c:pt>
                <c:pt idx="485">
                  <c:v>669.82609207074745</c:v>
                </c:pt>
                <c:pt idx="486">
                  <c:v>669.82609207074745</c:v>
                </c:pt>
                <c:pt idx="487">
                  <c:v>669.82609207074745</c:v>
                </c:pt>
                <c:pt idx="488">
                  <c:v>669.82609207074745</c:v>
                </c:pt>
                <c:pt idx="489">
                  <c:v>669.82609207074745</c:v>
                </c:pt>
                <c:pt idx="490">
                  <c:v>669.82609207074745</c:v>
                </c:pt>
                <c:pt idx="491">
                  <c:v>669.82609207074745</c:v>
                </c:pt>
                <c:pt idx="492">
                  <c:v>669.82609207074745</c:v>
                </c:pt>
                <c:pt idx="493">
                  <c:v>669.82609207074745</c:v>
                </c:pt>
                <c:pt idx="494">
                  <c:v>669.82609207074745</c:v>
                </c:pt>
                <c:pt idx="495">
                  <c:v>669.82609207074745</c:v>
                </c:pt>
                <c:pt idx="496">
                  <c:v>669.82609207074745</c:v>
                </c:pt>
                <c:pt idx="497">
                  <c:v>669.82609207074745</c:v>
                </c:pt>
                <c:pt idx="498">
                  <c:v>669.82609207074745</c:v>
                </c:pt>
                <c:pt idx="499">
                  <c:v>669.82609207074745</c:v>
                </c:pt>
                <c:pt idx="500">
                  <c:v>669.82609207074745</c:v>
                </c:pt>
                <c:pt idx="501">
                  <c:v>669.82609207074745</c:v>
                </c:pt>
                <c:pt idx="502">
                  <c:v>669.82609207074745</c:v>
                </c:pt>
                <c:pt idx="503">
                  <c:v>669.82609207074745</c:v>
                </c:pt>
                <c:pt idx="504">
                  <c:v>669.82609207074745</c:v>
                </c:pt>
                <c:pt idx="505">
                  <c:v>669.82609207074745</c:v>
                </c:pt>
                <c:pt idx="506">
                  <c:v>669.82609207074745</c:v>
                </c:pt>
                <c:pt idx="507">
                  <c:v>669.82609207074745</c:v>
                </c:pt>
                <c:pt idx="508">
                  <c:v>669.82609207074745</c:v>
                </c:pt>
                <c:pt idx="509">
                  <c:v>669.82609207074745</c:v>
                </c:pt>
                <c:pt idx="510">
                  <c:v>669.82609207074745</c:v>
                </c:pt>
                <c:pt idx="511">
                  <c:v>669.82609207074745</c:v>
                </c:pt>
                <c:pt idx="512">
                  <c:v>669.82609207074745</c:v>
                </c:pt>
                <c:pt idx="513">
                  <c:v>669.82609207074745</c:v>
                </c:pt>
                <c:pt idx="514">
                  <c:v>669.82609207074745</c:v>
                </c:pt>
                <c:pt idx="515">
                  <c:v>669.82609207074745</c:v>
                </c:pt>
                <c:pt idx="516">
                  <c:v>669.82609207074745</c:v>
                </c:pt>
                <c:pt idx="517">
                  <c:v>669.82609207074745</c:v>
                </c:pt>
                <c:pt idx="518">
                  <c:v>669.82609207074745</c:v>
                </c:pt>
                <c:pt idx="519">
                  <c:v>669.82609207074745</c:v>
                </c:pt>
                <c:pt idx="520">
                  <c:v>669.82609207074745</c:v>
                </c:pt>
                <c:pt idx="521">
                  <c:v>669.82609207074745</c:v>
                </c:pt>
                <c:pt idx="522">
                  <c:v>669.82609207074745</c:v>
                </c:pt>
                <c:pt idx="523">
                  <c:v>669.82609207074745</c:v>
                </c:pt>
                <c:pt idx="524">
                  <c:v>669.82609207074745</c:v>
                </c:pt>
                <c:pt idx="525">
                  <c:v>669.82609207074745</c:v>
                </c:pt>
                <c:pt idx="526">
                  <c:v>669.82609207074745</c:v>
                </c:pt>
                <c:pt idx="527">
                  <c:v>669.82609207074745</c:v>
                </c:pt>
                <c:pt idx="528">
                  <c:v>669.82609207074745</c:v>
                </c:pt>
                <c:pt idx="529">
                  <c:v>669.82609207074745</c:v>
                </c:pt>
                <c:pt idx="530">
                  <c:v>669.82609207074745</c:v>
                </c:pt>
                <c:pt idx="531">
                  <c:v>669.82609207074745</c:v>
                </c:pt>
                <c:pt idx="532">
                  <c:v>669.82609207074745</c:v>
                </c:pt>
                <c:pt idx="533">
                  <c:v>669.82609207074745</c:v>
                </c:pt>
                <c:pt idx="534">
                  <c:v>669.82609207074745</c:v>
                </c:pt>
                <c:pt idx="535">
                  <c:v>669.82609207074745</c:v>
                </c:pt>
                <c:pt idx="536">
                  <c:v>669.82609207074745</c:v>
                </c:pt>
                <c:pt idx="537">
                  <c:v>669.82609207074745</c:v>
                </c:pt>
                <c:pt idx="538">
                  <c:v>669.82609207074745</c:v>
                </c:pt>
                <c:pt idx="539">
                  <c:v>669.82609207074745</c:v>
                </c:pt>
                <c:pt idx="540">
                  <c:v>669.82609207074745</c:v>
                </c:pt>
                <c:pt idx="541">
                  <c:v>669.82609207074745</c:v>
                </c:pt>
                <c:pt idx="542">
                  <c:v>669.82609207074745</c:v>
                </c:pt>
                <c:pt idx="543">
                  <c:v>669.82609207074745</c:v>
                </c:pt>
                <c:pt idx="544">
                  <c:v>669.82609207074745</c:v>
                </c:pt>
                <c:pt idx="545">
                  <c:v>669.82609207074745</c:v>
                </c:pt>
                <c:pt idx="546">
                  <c:v>669.82609207074745</c:v>
                </c:pt>
                <c:pt idx="547">
                  <c:v>669.82609207074745</c:v>
                </c:pt>
                <c:pt idx="548">
                  <c:v>669.82609207074745</c:v>
                </c:pt>
                <c:pt idx="549">
                  <c:v>669.82609207074745</c:v>
                </c:pt>
                <c:pt idx="550">
                  <c:v>669.82609207074745</c:v>
                </c:pt>
                <c:pt idx="551">
                  <c:v>669.82609207074745</c:v>
                </c:pt>
                <c:pt idx="552">
                  <c:v>669.82609207074745</c:v>
                </c:pt>
                <c:pt idx="553">
                  <c:v>669.82609207074745</c:v>
                </c:pt>
                <c:pt idx="554">
                  <c:v>669.82609207074745</c:v>
                </c:pt>
                <c:pt idx="555">
                  <c:v>669.82609207074745</c:v>
                </c:pt>
                <c:pt idx="556">
                  <c:v>669.82609207074745</c:v>
                </c:pt>
                <c:pt idx="557">
                  <c:v>669.82609207074745</c:v>
                </c:pt>
                <c:pt idx="558">
                  <c:v>669.82609207074745</c:v>
                </c:pt>
                <c:pt idx="559">
                  <c:v>669.82609207074745</c:v>
                </c:pt>
                <c:pt idx="560">
                  <c:v>669.82609207074745</c:v>
                </c:pt>
                <c:pt idx="561">
                  <c:v>669.82609207074745</c:v>
                </c:pt>
                <c:pt idx="562">
                  <c:v>669.82609207074745</c:v>
                </c:pt>
                <c:pt idx="563">
                  <c:v>669.82609207074745</c:v>
                </c:pt>
                <c:pt idx="564">
                  <c:v>669.82609207074745</c:v>
                </c:pt>
                <c:pt idx="565">
                  <c:v>669.82609207074745</c:v>
                </c:pt>
                <c:pt idx="566">
                  <c:v>669.82609207074745</c:v>
                </c:pt>
                <c:pt idx="567">
                  <c:v>669.82609207074745</c:v>
                </c:pt>
                <c:pt idx="568">
                  <c:v>669.82609207074745</c:v>
                </c:pt>
                <c:pt idx="569">
                  <c:v>669.82609207074745</c:v>
                </c:pt>
                <c:pt idx="570">
                  <c:v>669.82609207074745</c:v>
                </c:pt>
                <c:pt idx="571">
                  <c:v>669.82609207074745</c:v>
                </c:pt>
                <c:pt idx="572">
                  <c:v>669.82609207074745</c:v>
                </c:pt>
                <c:pt idx="573">
                  <c:v>669.82609207074745</c:v>
                </c:pt>
                <c:pt idx="574">
                  <c:v>669.82609207074745</c:v>
                </c:pt>
                <c:pt idx="575">
                  <c:v>669.82609207074745</c:v>
                </c:pt>
                <c:pt idx="576">
                  <c:v>669.82609207074745</c:v>
                </c:pt>
                <c:pt idx="577">
                  <c:v>669.82609207074745</c:v>
                </c:pt>
                <c:pt idx="578">
                  <c:v>669.82609207074745</c:v>
                </c:pt>
                <c:pt idx="579">
                  <c:v>669.82609207074745</c:v>
                </c:pt>
                <c:pt idx="580">
                  <c:v>669.82609207074745</c:v>
                </c:pt>
                <c:pt idx="581">
                  <c:v>669.82609207074745</c:v>
                </c:pt>
                <c:pt idx="582">
                  <c:v>669.82609207074745</c:v>
                </c:pt>
                <c:pt idx="583">
                  <c:v>669.82609207074745</c:v>
                </c:pt>
                <c:pt idx="584">
                  <c:v>669.82609207074745</c:v>
                </c:pt>
                <c:pt idx="585">
                  <c:v>669.82609207074745</c:v>
                </c:pt>
                <c:pt idx="586">
                  <c:v>669.82609207074745</c:v>
                </c:pt>
                <c:pt idx="587">
                  <c:v>669.82609207074745</c:v>
                </c:pt>
                <c:pt idx="588">
                  <c:v>669.82609207074745</c:v>
                </c:pt>
                <c:pt idx="589">
                  <c:v>669.82609207074745</c:v>
                </c:pt>
                <c:pt idx="590">
                  <c:v>669.82609207074745</c:v>
                </c:pt>
                <c:pt idx="591">
                  <c:v>669.82609207074745</c:v>
                </c:pt>
                <c:pt idx="592">
                  <c:v>669.82609207074745</c:v>
                </c:pt>
                <c:pt idx="593">
                  <c:v>669.82609207074745</c:v>
                </c:pt>
                <c:pt idx="594">
                  <c:v>669.82609207074745</c:v>
                </c:pt>
                <c:pt idx="595">
                  <c:v>669.82609207074745</c:v>
                </c:pt>
                <c:pt idx="596">
                  <c:v>669.82609207074745</c:v>
                </c:pt>
                <c:pt idx="597">
                  <c:v>669.82609207074745</c:v>
                </c:pt>
                <c:pt idx="598">
                  <c:v>669.82609207074745</c:v>
                </c:pt>
                <c:pt idx="599">
                  <c:v>669.82609207074745</c:v>
                </c:pt>
                <c:pt idx="600">
                  <c:v>669.82609207074745</c:v>
                </c:pt>
                <c:pt idx="601">
                  <c:v>669.82609207074745</c:v>
                </c:pt>
                <c:pt idx="602">
                  <c:v>669.82609207074745</c:v>
                </c:pt>
                <c:pt idx="603">
                  <c:v>669.82609207074745</c:v>
                </c:pt>
                <c:pt idx="604">
                  <c:v>669.82609207074745</c:v>
                </c:pt>
                <c:pt idx="605">
                  <c:v>669.82609207074745</c:v>
                </c:pt>
                <c:pt idx="606">
                  <c:v>669.82609207074745</c:v>
                </c:pt>
                <c:pt idx="607">
                  <c:v>669.82609207074745</c:v>
                </c:pt>
                <c:pt idx="608">
                  <c:v>669.82609207074745</c:v>
                </c:pt>
                <c:pt idx="609">
                  <c:v>669.82609207074745</c:v>
                </c:pt>
                <c:pt idx="610">
                  <c:v>669.82609207074745</c:v>
                </c:pt>
                <c:pt idx="611">
                  <c:v>669.82609207074745</c:v>
                </c:pt>
                <c:pt idx="612">
                  <c:v>669.82609207074745</c:v>
                </c:pt>
                <c:pt idx="613">
                  <c:v>669.82609207074745</c:v>
                </c:pt>
                <c:pt idx="614">
                  <c:v>669.82609207074745</c:v>
                </c:pt>
                <c:pt idx="615">
                  <c:v>669.82609207074745</c:v>
                </c:pt>
                <c:pt idx="616">
                  <c:v>669.82609207074745</c:v>
                </c:pt>
                <c:pt idx="617">
                  <c:v>669.82609207074745</c:v>
                </c:pt>
                <c:pt idx="618">
                  <c:v>669.82609207074745</c:v>
                </c:pt>
                <c:pt idx="619">
                  <c:v>669.82609207074745</c:v>
                </c:pt>
                <c:pt idx="620">
                  <c:v>669.82609207074745</c:v>
                </c:pt>
                <c:pt idx="621">
                  <c:v>669.82609207074745</c:v>
                </c:pt>
                <c:pt idx="622">
                  <c:v>669.82609207074745</c:v>
                </c:pt>
                <c:pt idx="623">
                  <c:v>669.82609207074745</c:v>
                </c:pt>
                <c:pt idx="624">
                  <c:v>669.82609207074745</c:v>
                </c:pt>
                <c:pt idx="625">
                  <c:v>669.82609207074745</c:v>
                </c:pt>
                <c:pt idx="626">
                  <c:v>669.82609207074745</c:v>
                </c:pt>
                <c:pt idx="627">
                  <c:v>669.82609207074745</c:v>
                </c:pt>
                <c:pt idx="628">
                  <c:v>669.82609207074745</c:v>
                </c:pt>
                <c:pt idx="629">
                  <c:v>669.82609207074745</c:v>
                </c:pt>
                <c:pt idx="630">
                  <c:v>669.82609207074745</c:v>
                </c:pt>
                <c:pt idx="631">
                  <c:v>669.82609207074745</c:v>
                </c:pt>
                <c:pt idx="632">
                  <c:v>669.82609207074745</c:v>
                </c:pt>
                <c:pt idx="633">
                  <c:v>669.82609207074745</c:v>
                </c:pt>
                <c:pt idx="634">
                  <c:v>669.82609207074745</c:v>
                </c:pt>
                <c:pt idx="635">
                  <c:v>669.82609207074745</c:v>
                </c:pt>
                <c:pt idx="636">
                  <c:v>669.82609207074745</c:v>
                </c:pt>
                <c:pt idx="637">
                  <c:v>669.82609207074745</c:v>
                </c:pt>
                <c:pt idx="638">
                  <c:v>669.82609207074745</c:v>
                </c:pt>
                <c:pt idx="639">
                  <c:v>669.82609207074745</c:v>
                </c:pt>
                <c:pt idx="640">
                  <c:v>669.82609207074745</c:v>
                </c:pt>
                <c:pt idx="641">
                  <c:v>669.82609207074745</c:v>
                </c:pt>
                <c:pt idx="642">
                  <c:v>669.82609207074745</c:v>
                </c:pt>
                <c:pt idx="643">
                  <c:v>669.82609207074745</c:v>
                </c:pt>
                <c:pt idx="644">
                  <c:v>669.82609207074745</c:v>
                </c:pt>
                <c:pt idx="645">
                  <c:v>669.82609207074745</c:v>
                </c:pt>
                <c:pt idx="646">
                  <c:v>669.82609207074745</c:v>
                </c:pt>
                <c:pt idx="647">
                  <c:v>669.82609207074745</c:v>
                </c:pt>
                <c:pt idx="648">
                  <c:v>669.82609207074745</c:v>
                </c:pt>
                <c:pt idx="649">
                  <c:v>669.82609207074745</c:v>
                </c:pt>
                <c:pt idx="650">
                  <c:v>669.82609207074745</c:v>
                </c:pt>
                <c:pt idx="651">
                  <c:v>669.82609207074745</c:v>
                </c:pt>
                <c:pt idx="652">
                  <c:v>669.82609207074745</c:v>
                </c:pt>
                <c:pt idx="653">
                  <c:v>669.82609207074745</c:v>
                </c:pt>
                <c:pt idx="654">
                  <c:v>669.82609207074745</c:v>
                </c:pt>
                <c:pt idx="655">
                  <c:v>669.82609207074745</c:v>
                </c:pt>
                <c:pt idx="656">
                  <c:v>669.82609207074745</c:v>
                </c:pt>
                <c:pt idx="657">
                  <c:v>669.82609207074745</c:v>
                </c:pt>
                <c:pt idx="658">
                  <c:v>669.82609207074745</c:v>
                </c:pt>
                <c:pt idx="659">
                  <c:v>669.82609207074745</c:v>
                </c:pt>
                <c:pt idx="660">
                  <c:v>669.82609207074745</c:v>
                </c:pt>
                <c:pt idx="661">
                  <c:v>669.82609207074745</c:v>
                </c:pt>
                <c:pt idx="662">
                  <c:v>669.82609207074745</c:v>
                </c:pt>
                <c:pt idx="663">
                  <c:v>669.82609207074745</c:v>
                </c:pt>
                <c:pt idx="664">
                  <c:v>669.82609207074745</c:v>
                </c:pt>
                <c:pt idx="665">
                  <c:v>669.82609207074745</c:v>
                </c:pt>
                <c:pt idx="666">
                  <c:v>669.82609207074745</c:v>
                </c:pt>
                <c:pt idx="667">
                  <c:v>669.82609207074745</c:v>
                </c:pt>
                <c:pt idx="668">
                  <c:v>669.82609207074745</c:v>
                </c:pt>
                <c:pt idx="669">
                  <c:v>669.82609207074745</c:v>
                </c:pt>
                <c:pt idx="670">
                  <c:v>669.82609207074745</c:v>
                </c:pt>
                <c:pt idx="671">
                  <c:v>669.82609207074745</c:v>
                </c:pt>
                <c:pt idx="672">
                  <c:v>669.82609207074745</c:v>
                </c:pt>
                <c:pt idx="673">
                  <c:v>669.82609207074745</c:v>
                </c:pt>
                <c:pt idx="674">
                  <c:v>669.82609207074745</c:v>
                </c:pt>
                <c:pt idx="675">
                  <c:v>669.82609207074745</c:v>
                </c:pt>
                <c:pt idx="676">
                  <c:v>669.82609207074745</c:v>
                </c:pt>
                <c:pt idx="677">
                  <c:v>669.82609207074745</c:v>
                </c:pt>
                <c:pt idx="678">
                  <c:v>669.82609207074745</c:v>
                </c:pt>
                <c:pt idx="679">
                  <c:v>669.82609207074745</c:v>
                </c:pt>
                <c:pt idx="680">
                  <c:v>669.82609207074745</c:v>
                </c:pt>
                <c:pt idx="681">
                  <c:v>669.82609207074745</c:v>
                </c:pt>
                <c:pt idx="682">
                  <c:v>669.82609207074745</c:v>
                </c:pt>
                <c:pt idx="683">
                  <c:v>669.82609207074745</c:v>
                </c:pt>
                <c:pt idx="684">
                  <c:v>669.82609207074745</c:v>
                </c:pt>
                <c:pt idx="685">
                  <c:v>669.82609207074745</c:v>
                </c:pt>
                <c:pt idx="686">
                  <c:v>669.82609207074745</c:v>
                </c:pt>
                <c:pt idx="687">
                  <c:v>669.82609207074745</c:v>
                </c:pt>
                <c:pt idx="688">
                  <c:v>669.82609207074745</c:v>
                </c:pt>
                <c:pt idx="689">
                  <c:v>669.82609207074745</c:v>
                </c:pt>
                <c:pt idx="690">
                  <c:v>669.82609207074745</c:v>
                </c:pt>
                <c:pt idx="691">
                  <c:v>669.82609207074745</c:v>
                </c:pt>
                <c:pt idx="692">
                  <c:v>669.82609207074745</c:v>
                </c:pt>
                <c:pt idx="693">
                  <c:v>669.82609207074745</c:v>
                </c:pt>
                <c:pt idx="694">
                  <c:v>669.82609207074745</c:v>
                </c:pt>
                <c:pt idx="695">
                  <c:v>669.82609207074745</c:v>
                </c:pt>
                <c:pt idx="696">
                  <c:v>669.82609207074745</c:v>
                </c:pt>
                <c:pt idx="697">
                  <c:v>669.82609207074745</c:v>
                </c:pt>
                <c:pt idx="698">
                  <c:v>669.82609207074745</c:v>
                </c:pt>
                <c:pt idx="699">
                  <c:v>669.82609207074745</c:v>
                </c:pt>
                <c:pt idx="700">
                  <c:v>669.82609207074745</c:v>
                </c:pt>
                <c:pt idx="701">
                  <c:v>669.82609207074745</c:v>
                </c:pt>
                <c:pt idx="702">
                  <c:v>669.82609207074745</c:v>
                </c:pt>
                <c:pt idx="703">
                  <c:v>669.82609207074745</c:v>
                </c:pt>
                <c:pt idx="704">
                  <c:v>669.82609207074745</c:v>
                </c:pt>
                <c:pt idx="705">
                  <c:v>669.82609207074745</c:v>
                </c:pt>
                <c:pt idx="706">
                  <c:v>669.82609207074745</c:v>
                </c:pt>
                <c:pt idx="707">
                  <c:v>669.82609207074745</c:v>
                </c:pt>
                <c:pt idx="708">
                  <c:v>669.82609207074745</c:v>
                </c:pt>
                <c:pt idx="709">
                  <c:v>669.82609207074745</c:v>
                </c:pt>
                <c:pt idx="710">
                  <c:v>669.82609207074745</c:v>
                </c:pt>
                <c:pt idx="711">
                  <c:v>669.82609207074745</c:v>
                </c:pt>
                <c:pt idx="712">
                  <c:v>669.82609207074745</c:v>
                </c:pt>
                <c:pt idx="713">
                  <c:v>669.82609207074745</c:v>
                </c:pt>
                <c:pt idx="714">
                  <c:v>669.82609207074745</c:v>
                </c:pt>
                <c:pt idx="715">
                  <c:v>669.82609207074745</c:v>
                </c:pt>
                <c:pt idx="716">
                  <c:v>669.82609207074745</c:v>
                </c:pt>
                <c:pt idx="717">
                  <c:v>669.82609207074745</c:v>
                </c:pt>
                <c:pt idx="718">
                  <c:v>669.82609207074745</c:v>
                </c:pt>
                <c:pt idx="719">
                  <c:v>669.82609207074745</c:v>
                </c:pt>
                <c:pt idx="720">
                  <c:v>669.82609207074745</c:v>
                </c:pt>
                <c:pt idx="721">
                  <c:v>669.82609207074745</c:v>
                </c:pt>
                <c:pt idx="722">
                  <c:v>669.82609207074745</c:v>
                </c:pt>
                <c:pt idx="723">
                  <c:v>669.82609207074745</c:v>
                </c:pt>
                <c:pt idx="724">
                  <c:v>669.82609207074745</c:v>
                </c:pt>
                <c:pt idx="725">
                  <c:v>669.82609207074745</c:v>
                </c:pt>
                <c:pt idx="726">
                  <c:v>669.82609207074745</c:v>
                </c:pt>
                <c:pt idx="727">
                  <c:v>669.82609207074745</c:v>
                </c:pt>
                <c:pt idx="728">
                  <c:v>669.82609207074745</c:v>
                </c:pt>
                <c:pt idx="729">
                  <c:v>669.82609207074745</c:v>
                </c:pt>
                <c:pt idx="730">
                  <c:v>669.82609207074745</c:v>
                </c:pt>
                <c:pt idx="731">
                  <c:v>669.82609207074745</c:v>
                </c:pt>
                <c:pt idx="732">
                  <c:v>669.82609207074745</c:v>
                </c:pt>
                <c:pt idx="733">
                  <c:v>669.82609207074745</c:v>
                </c:pt>
                <c:pt idx="734">
                  <c:v>669.82609207074745</c:v>
                </c:pt>
                <c:pt idx="735">
                  <c:v>669.82609207074745</c:v>
                </c:pt>
                <c:pt idx="736">
                  <c:v>669.82609207074745</c:v>
                </c:pt>
                <c:pt idx="737">
                  <c:v>669.82609207074745</c:v>
                </c:pt>
                <c:pt idx="738">
                  <c:v>669.82609207074745</c:v>
                </c:pt>
                <c:pt idx="739">
                  <c:v>669.82609207074745</c:v>
                </c:pt>
                <c:pt idx="740">
                  <c:v>669.82609207074745</c:v>
                </c:pt>
                <c:pt idx="741">
                  <c:v>669.82609207074745</c:v>
                </c:pt>
                <c:pt idx="742">
                  <c:v>669.82609207074745</c:v>
                </c:pt>
                <c:pt idx="743">
                  <c:v>669.82609207074745</c:v>
                </c:pt>
                <c:pt idx="744">
                  <c:v>669.82609207074745</c:v>
                </c:pt>
                <c:pt idx="745">
                  <c:v>669.82609207074745</c:v>
                </c:pt>
                <c:pt idx="746">
                  <c:v>669.82609207074745</c:v>
                </c:pt>
                <c:pt idx="747">
                  <c:v>669.82609207074745</c:v>
                </c:pt>
                <c:pt idx="748">
                  <c:v>669.82609207074745</c:v>
                </c:pt>
                <c:pt idx="749">
                  <c:v>669.82609207074745</c:v>
                </c:pt>
                <c:pt idx="750">
                  <c:v>669.82609207074745</c:v>
                </c:pt>
                <c:pt idx="751">
                  <c:v>669.82609207074745</c:v>
                </c:pt>
                <c:pt idx="752">
                  <c:v>669.82609207074745</c:v>
                </c:pt>
                <c:pt idx="753">
                  <c:v>669.82609207074745</c:v>
                </c:pt>
                <c:pt idx="754">
                  <c:v>669.82609207074745</c:v>
                </c:pt>
                <c:pt idx="755">
                  <c:v>669.82609207074745</c:v>
                </c:pt>
                <c:pt idx="756">
                  <c:v>669.82609207074745</c:v>
                </c:pt>
                <c:pt idx="757">
                  <c:v>669.82609207074745</c:v>
                </c:pt>
                <c:pt idx="758">
                  <c:v>669.82609207074745</c:v>
                </c:pt>
                <c:pt idx="759">
                  <c:v>669.82609207074745</c:v>
                </c:pt>
                <c:pt idx="760">
                  <c:v>669.82609207074745</c:v>
                </c:pt>
                <c:pt idx="761">
                  <c:v>669.82609207074745</c:v>
                </c:pt>
                <c:pt idx="762">
                  <c:v>669.82609207074745</c:v>
                </c:pt>
                <c:pt idx="763">
                  <c:v>669.82609207074745</c:v>
                </c:pt>
                <c:pt idx="764">
                  <c:v>669.82609207074745</c:v>
                </c:pt>
                <c:pt idx="765">
                  <c:v>669.82609207074745</c:v>
                </c:pt>
                <c:pt idx="766">
                  <c:v>669.82609207074745</c:v>
                </c:pt>
                <c:pt idx="767">
                  <c:v>669.82609207074745</c:v>
                </c:pt>
                <c:pt idx="768">
                  <c:v>669.82609207074745</c:v>
                </c:pt>
                <c:pt idx="769">
                  <c:v>669.82609207074745</c:v>
                </c:pt>
                <c:pt idx="770">
                  <c:v>669.82609207074745</c:v>
                </c:pt>
                <c:pt idx="771">
                  <c:v>669.82609207074745</c:v>
                </c:pt>
                <c:pt idx="772">
                  <c:v>669.82609207074745</c:v>
                </c:pt>
                <c:pt idx="773">
                  <c:v>669.82609207074745</c:v>
                </c:pt>
                <c:pt idx="774">
                  <c:v>669.82609207074745</c:v>
                </c:pt>
                <c:pt idx="775">
                  <c:v>669.82609207074745</c:v>
                </c:pt>
                <c:pt idx="776">
                  <c:v>669.82609207074745</c:v>
                </c:pt>
                <c:pt idx="777">
                  <c:v>669.82609207074745</c:v>
                </c:pt>
                <c:pt idx="778">
                  <c:v>669.82609207074745</c:v>
                </c:pt>
                <c:pt idx="779">
                  <c:v>669.82609207074745</c:v>
                </c:pt>
                <c:pt idx="780">
                  <c:v>669.82609207074745</c:v>
                </c:pt>
                <c:pt idx="781">
                  <c:v>669.82609207074745</c:v>
                </c:pt>
                <c:pt idx="782">
                  <c:v>669.82609207074745</c:v>
                </c:pt>
                <c:pt idx="783">
                  <c:v>669.82609207074745</c:v>
                </c:pt>
                <c:pt idx="784">
                  <c:v>669.82609207074745</c:v>
                </c:pt>
                <c:pt idx="785">
                  <c:v>669.82609207074745</c:v>
                </c:pt>
                <c:pt idx="786">
                  <c:v>669.82609207074745</c:v>
                </c:pt>
                <c:pt idx="787">
                  <c:v>669.82609207074745</c:v>
                </c:pt>
                <c:pt idx="788">
                  <c:v>669.82609207074745</c:v>
                </c:pt>
                <c:pt idx="789">
                  <c:v>669.82609207074745</c:v>
                </c:pt>
                <c:pt idx="790">
                  <c:v>669.82609207074745</c:v>
                </c:pt>
                <c:pt idx="791">
                  <c:v>669.82609207074745</c:v>
                </c:pt>
                <c:pt idx="792">
                  <c:v>669.82609207074745</c:v>
                </c:pt>
                <c:pt idx="793">
                  <c:v>669.82609207074745</c:v>
                </c:pt>
                <c:pt idx="794">
                  <c:v>669.82609207074745</c:v>
                </c:pt>
                <c:pt idx="795">
                  <c:v>669.82609207074745</c:v>
                </c:pt>
                <c:pt idx="796">
                  <c:v>669.82609207074745</c:v>
                </c:pt>
                <c:pt idx="797">
                  <c:v>669.82609207074745</c:v>
                </c:pt>
                <c:pt idx="798">
                  <c:v>669.82609207074745</c:v>
                </c:pt>
                <c:pt idx="799">
                  <c:v>669.82609207074745</c:v>
                </c:pt>
                <c:pt idx="800">
                  <c:v>669.82609207074745</c:v>
                </c:pt>
                <c:pt idx="801">
                  <c:v>669.82609207074745</c:v>
                </c:pt>
                <c:pt idx="802">
                  <c:v>669.82609207074745</c:v>
                </c:pt>
                <c:pt idx="803">
                  <c:v>669.82609207074745</c:v>
                </c:pt>
                <c:pt idx="804">
                  <c:v>669.82609207074745</c:v>
                </c:pt>
                <c:pt idx="805">
                  <c:v>669.82609207074745</c:v>
                </c:pt>
                <c:pt idx="806">
                  <c:v>669.82609207074745</c:v>
                </c:pt>
                <c:pt idx="807">
                  <c:v>669.82609207074745</c:v>
                </c:pt>
                <c:pt idx="808">
                  <c:v>669.82609207074745</c:v>
                </c:pt>
                <c:pt idx="809">
                  <c:v>669.82609207074745</c:v>
                </c:pt>
                <c:pt idx="810">
                  <c:v>669.82609207074745</c:v>
                </c:pt>
                <c:pt idx="811">
                  <c:v>669.82609207074745</c:v>
                </c:pt>
                <c:pt idx="812">
                  <c:v>669.82609207074745</c:v>
                </c:pt>
                <c:pt idx="813">
                  <c:v>669.82609207074745</c:v>
                </c:pt>
                <c:pt idx="814">
                  <c:v>669.82609207074745</c:v>
                </c:pt>
                <c:pt idx="815">
                  <c:v>669.82609207074745</c:v>
                </c:pt>
                <c:pt idx="816">
                  <c:v>669.82609207074745</c:v>
                </c:pt>
                <c:pt idx="817">
                  <c:v>669.82609207074745</c:v>
                </c:pt>
                <c:pt idx="818">
                  <c:v>669.82609207074745</c:v>
                </c:pt>
                <c:pt idx="819">
                  <c:v>669.82609207074745</c:v>
                </c:pt>
                <c:pt idx="820">
                  <c:v>669.82609207074745</c:v>
                </c:pt>
                <c:pt idx="821">
                  <c:v>669.82609207074745</c:v>
                </c:pt>
                <c:pt idx="822">
                  <c:v>669.82609207074745</c:v>
                </c:pt>
                <c:pt idx="823">
                  <c:v>669.82609207074745</c:v>
                </c:pt>
                <c:pt idx="824">
                  <c:v>669.82609207074745</c:v>
                </c:pt>
                <c:pt idx="825">
                  <c:v>669.82609207074745</c:v>
                </c:pt>
                <c:pt idx="826">
                  <c:v>669.82609207074745</c:v>
                </c:pt>
                <c:pt idx="827">
                  <c:v>669.82609207074745</c:v>
                </c:pt>
                <c:pt idx="828">
                  <c:v>669.82609207074745</c:v>
                </c:pt>
                <c:pt idx="829">
                  <c:v>669.82609207074745</c:v>
                </c:pt>
                <c:pt idx="830">
                  <c:v>669.82609207074745</c:v>
                </c:pt>
                <c:pt idx="831">
                  <c:v>669.82609207074745</c:v>
                </c:pt>
                <c:pt idx="832">
                  <c:v>669.82609207074745</c:v>
                </c:pt>
                <c:pt idx="833">
                  <c:v>669.82609207074745</c:v>
                </c:pt>
                <c:pt idx="834">
                  <c:v>669.82609207074745</c:v>
                </c:pt>
                <c:pt idx="835">
                  <c:v>669.82609207074745</c:v>
                </c:pt>
                <c:pt idx="836">
                  <c:v>669.82609207074745</c:v>
                </c:pt>
                <c:pt idx="837">
                  <c:v>669.82609207074745</c:v>
                </c:pt>
                <c:pt idx="838">
                  <c:v>669.82609207074745</c:v>
                </c:pt>
                <c:pt idx="839">
                  <c:v>669.82609207074745</c:v>
                </c:pt>
                <c:pt idx="840">
                  <c:v>669.82609207074745</c:v>
                </c:pt>
                <c:pt idx="841">
                  <c:v>669.82609207074745</c:v>
                </c:pt>
                <c:pt idx="842">
                  <c:v>669.82609207074745</c:v>
                </c:pt>
                <c:pt idx="843">
                  <c:v>669.82609207074745</c:v>
                </c:pt>
                <c:pt idx="844">
                  <c:v>669.82609207074745</c:v>
                </c:pt>
                <c:pt idx="845">
                  <c:v>669.82609207074745</c:v>
                </c:pt>
                <c:pt idx="846">
                  <c:v>669.82609207074745</c:v>
                </c:pt>
                <c:pt idx="847">
                  <c:v>669.82609207074745</c:v>
                </c:pt>
                <c:pt idx="848">
                  <c:v>669.82609207074745</c:v>
                </c:pt>
                <c:pt idx="849">
                  <c:v>669.82609207074745</c:v>
                </c:pt>
                <c:pt idx="850">
                  <c:v>669.82609207074745</c:v>
                </c:pt>
                <c:pt idx="851">
                  <c:v>669.82609207074745</c:v>
                </c:pt>
                <c:pt idx="852">
                  <c:v>669.82609207074745</c:v>
                </c:pt>
                <c:pt idx="853">
                  <c:v>669.82609207074745</c:v>
                </c:pt>
                <c:pt idx="854">
                  <c:v>669.82609207074745</c:v>
                </c:pt>
                <c:pt idx="855">
                  <c:v>669.82609207074745</c:v>
                </c:pt>
                <c:pt idx="856">
                  <c:v>669.82609207074745</c:v>
                </c:pt>
                <c:pt idx="857">
                  <c:v>669.82609207074745</c:v>
                </c:pt>
                <c:pt idx="858">
                  <c:v>669.82609207074745</c:v>
                </c:pt>
                <c:pt idx="859">
                  <c:v>669.82609207074745</c:v>
                </c:pt>
                <c:pt idx="860">
                  <c:v>669.82609207074745</c:v>
                </c:pt>
                <c:pt idx="861">
                  <c:v>669.82609207074745</c:v>
                </c:pt>
                <c:pt idx="862">
                  <c:v>669.82609207074745</c:v>
                </c:pt>
                <c:pt idx="863">
                  <c:v>669.82609207074745</c:v>
                </c:pt>
                <c:pt idx="864">
                  <c:v>669.82609207074745</c:v>
                </c:pt>
                <c:pt idx="865">
                  <c:v>669.82609207074745</c:v>
                </c:pt>
                <c:pt idx="866">
                  <c:v>669.82609207074745</c:v>
                </c:pt>
                <c:pt idx="867">
                  <c:v>669.82609207074745</c:v>
                </c:pt>
                <c:pt idx="868">
                  <c:v>669.82609207074745</c:v>
                </c:pt>
                <c:pt idx="869">
                  <c:v>669.82609207074745</c:v>
                </c:pt>
                <c:pt idx="870">
                  <c:v>669.82609207074745</c:v>
                </c:pt>
                <c:pt idx="871">
                  <c:v>669.82609207074745</c:v>
                </c:pt>
                <c:pt idx="872">
                  <c:v>669.82609207074745</c:v>
                </c:pt>
                <c:pt idx="873">
                  <c:v>669.82609207074745</c:v>
                </c:pt>
                <c:pt idx="874">
                  <c:v>669.82609207074745</c:v>
                </c:pt>
                <c:pt idx="875">
                  <c:v>669.82609207074745</c:v>
                </c:pt>
                <c:pt idx="876">
                  <c:v>669.82609207074745</c:v>
                </c:pt>
                <c:pt idx="877">
                  <c:v>669.82609207074745</c:v>
                </c:pt>
                <c:pt idx="878">
                  <c:v>669.82609207074745</c:v>
                </c:pt>
                <c:pt idx="879">
                  <c:v>669.82609207074745</c:v>
                </c:pt>
                <c:pt idx="880">
                  <c:v>669.82609207074745</c:v>
                </c:pt>
                <c:pt idx="881">
                  <c:v>669.82609207074745</c:v>
                </c:pt>
                <c:pt idx="882">
                  <c:v>669.82609207074745</c:v>
                </c:pt>
                <c:pt idx="883">
                  <c:v>669.82609207074745</c:v>
                </c:pt>
                <c:pt idx="884">
                  <c:v>669.82609207074745</c:v>
                </c:pt>
                <c:pt idx="885">
                  <c:v>669.82609207074745</c:v>
                </c:pt>
                <c:pt idx="886">
                  <c:v>669.82609207074745</c:v>
                </c:pt>
                <c:pt idx="887">
                  <c:v>669.82609207074745</c:v>
                </c:pt>
                <c:pt idx="888">
                  <c:v>669.82609207074745</c:v>
                </c:pt>
                <c:pt idx="889">
                  <c:v>669.82609207074745</c:v>
                </c:pt>
                <c:pt idx="890">
                  <c:v>669.82609207074745</c:v>
                </c:pt>
                <c:pt idx="891">
                  <c:v>669.82609207074745</c:v>
                </c:pt>
                <c:pt idx="892">
                  <c:v>669.82609207074745</c:v>
                </c:pt>
                <c:pt idx="893">
                  <c:v>669.82609207074745</c:v>
                </c:pt>
                <c:pt idx="894">
                  <c:v>669.82609207074745</c:v>
                </c:pt>
                <c:pt idx="895">
                  <c:v>669.82609207074745</c:v>
                </c:pt>
                <c:pt idx="896">
                  <c:v>669.82609207074745</c:v>
                </c:pt>
                <c:pt idx="897">
                  <c:v>669.82609207074745</c:v>
                </c:pt>
                <c:pt idx="898">
                  <c:v>669.82609207074745</c:v>
                </c:pt>
                <c:pt idx="899">
                  <c:v>669.82609207074745</c:v>
                </c:pt>
                <c:pt idx="900">
                  <c:v>669.82609207074745</c:v>
                </c:pt>
                <c:pt idx="901">
                  <c:v>669.82609207074745</c:v>
                </c:pt>
                <c:pt idx="902">
                  <c:v>669.82609207074745</c:v>
                </c:pt>
                <c:pt idx="903">
                  <c:v>669.82609207074745</c:v>
                </c:pt>
                <c:pt idx="904">
                  <c:v>669.82609207074745</c:v>
                </c:pt>
                <c:pt idx="905">
                  <c:v>669.82609207074745</c:v>
                </c:pt>
                <c:pt idx="906">
                  <c:v>669.82609207074745</c:v>
                </c:pt>
                <c:pt idx="907">
                  <c:v>669.82609207074745</c:v>
                </c:pt>
                <c:pt idx="908">
                  <c:v>669.82609207074745</c:v>
                </c:pt>
                <c:pt idx="909">
                  <c:v>669.82609207074745</c:v>
                </c:pt>
                <c:pt idx="910">
                  <c:v>669.82609207074745</c:v>
                </c:pt>
                <c:pt idx="911">
                  <c:v>669.82609207074745</c:v>
                </c:pt>
                <c:pt idx="912">
                  <c:v>669.82609207074745</c:v>
                </c:pt>
                <c:pt idx="913">
                  <c:v>669.82609207074745</c:v>
                </c:pt>
                <c:pt idx="914">
                  <c:v>669.82609207074745</c:v>
                </c:pt>
                <c:pt idx="915">
                  <c:v>669.82609207074745</c:v>
                </c:pt>
                <c:pt idx="916">
                  <c:v>669.82609207074745</c:v>
                </c:pt>
                <c:pt idx="917">
                  <c:v>669.82609207074745</c:v>
                </c:pt>
                <c:pt idx="918">
                  <c:v>669.82609207074745</c:v>
                </c:pt>
                <c:pt idx="919">
                  <c:v>669.82609207074745</c:v>
                </c:pt>
                <c:pt idx="920">
                  <c:v>669.82609207074745</c:v>
                </c:pt>
                <c:pt idx="921">
                  <c:v>669.82609207074745</c:v>
                </c:pt>
                <c:pt idx="922">
                  <c:v>669.82609207074745</c:v>
                </c:pt>
                <c:pt idx="923">
                  <c:v>669.82609207074745</c:v>
                </c:pt>
                <c:pt idx="924">
                  <c:v>669.82609207074745</c:v>
                </c:pt>
                <c:pt idx="925">
                  <c:v>669.82609207074745</c:v>
                </c:pt>
                <c:pt idx="926">
                  <c:v>669.82609207074745</c:v>
                </c:pt>
                <c:pt idx="927">
                  <c:v>669.82609207074745</c:v>
                </c:pt>
                <c:pt idx="928">
                  <c:v>669.82609207074745</c:v>
                </c:pt>
                <c:pt idx="929">
                  <c:v>669.82609207074745</c:v>
                </c:pt>
                <c:pt idx="930">
                  <c:v>669.82609207074745</c:v>
                </c:pt>
                <c:pt idx="931">
                  <c:v>669.82609207074745</c:v>
                </c:pt>
                <c:pt idx="932">
                  <c:v>669.82609207074745</c:v>
                </c:pt>
                <c:pt idx="933">
                  <c:v>669.82609207074745</c:v>
                </c:pt>
                <c:pt idx="934">
                  <c:v>669.82609207074745</c:v>
                </c:pt>
                <c:pt idx="935">
                  <c:v>669.82609207074745</c:v>
                </c:pt>
                <c:pt idx="936">
                  <c:v>669.82609207074745</c:v>
                </c:pt>
                <c:pt idx="937">
                  <c:v>669.82609207074745</c:v>
                </c:pt>
                <c:pt idx="938">
                  <c:v>669.82609207074745</c:v>
                </c:pt>
                <c:pt idx="939">
                  <c:v>669.82609207074745</c:v>
                </c:pt>
                <c:pt idx="940">
                  <c:v>669.82609207074745</c:v>
                </c:pt>
                <c:pt idx="941">
                  <c:v>669.82609207074745</c:v>
                </c:pt>
                <c:pt idx="942">
                  <c:v>669.82609207074745</c:v>
                </c:pt>
                <c:pt idx="943">
                  <c:v>669.82609207074745</c:v>
                </c:pt>
                <c:pt idx="944">
                  <c:v>669.82609207074745</c:v>
                </c:pt>
                <c:pt idx="945">
                  <c:v>669.82609207074745</c:v>
                </c:pt>
                <c:pt idx="946">
                  <c:v>669.82609207074745</c:v>
                </c:pt>
                <c:pt idx="947">
                  <c:v>669.82609207074745</c:v>
                </c:pt>
                <c:pt idx="948">
                  <c:v>669.82609207074745</c:v>
                </c:pt>
                <c:pt idx="949">
                  <c:v>669.82609207074745</c:v>
                </c:pt>
                <c:pt idx="950">
                  <c:v>669.82609207074745</c:v>
                </c:pt>
                <c:pt idx="951">
                  <c:v>669.82609207074745</c:v>
                </c:pt>
                <c:pt idx="952">
                  <c:v>669.82609207074745</c:v>
                </c:pt>
                <c:pt idx="953">
                  <c:v>669.82609207074745</c:v>
                </c:pt>
                <c:pt idx="954">
                  <c:v>669.82609207074745</c:v>
                </c:pt>
                <c:pt idx="955">
                  <c:v>669.82609207074745</c:v>
                </c:pt>
                <c:pt idx="956">
                  <c:v>669.82609207074745</c:v>
                </c:pt>
                <c:pt idx="957">
                  <c:v>669.82609207074745</c:v>
                </c:pt>
                <c:pt idx="958">
                  <c:v>669.82609207074745</c:v>
                </c:pt>
                <c:pt idx="959">
                  <c:v>669.82609207074745</c:v>
                </c:pt>
                <c:pt idx="960">
                  <c:v>669.82609207074745</c:v>
                </c:pt>
                <c:pt idx="961">
                  <c:v>669.82609207074745</c:v>
                </c:pt>
                <c:pt idx="962">
                  <c:v>669.82609207074745</c:v>
                </c:pt>
                <c:pt idx="963">
                  <c:v>669.82609207074745</c:v>
                </c:pt>
                <c:pt idx="964">
                  <c:v>669.82609207074745</c:v>
                </c:pt>
                <c:pt idx="965">
                  <c:v>669.82609207074745</c:v>
                </c:pt>
                <c:pt idx="966">
                  <c:v>669.82609207074745</c:v>
                </c:pt>
                <c:pt idx="967">
                  <c:v>669.82609207074745</c:v>
                </c:pt>
                <c:pt idx="968">
                  <c:v>669.82609207074745</c:v>
                </c:pt>
                <c:pt idx="969">
                  <c:v>669.82609207074745</c:v>
                </c:pt>
                <c:pt idx="970">
                  <c:v>669.82609207074745</c:v>
                </c:pt>
                <c:pt idx="971">
                  <c:v>669.82609207074745</c:v>
                </c:pt>
                <c:pt idx="972">
                  <c:v>669.82609207074745</c:v>
                </c:pt>
                <c:pt idx="973">
                  <c:v>669.82609207074745</c:v>
                </c:pt>
                <c:pt idx="974">
                  <c:v>669.82609207074745</c:v>
                </c:pt>
                <c:pt idx="975">
                  <c:v>669.82609207074745</c:v>
                </c:pt>
                <c:pt idx="976">
                  <c:v>669.82609207074745</c:v>
                </c:pt>
                <c:pt idx="977">
                  <c:v>669.82609207074745</c:v>
                </c:pt>
                <c:pt idx="978">
                  <c:v>669.82609207074745</c:v>
                </c:pt>
                <c:pt idx="979">
                  <c:v>669.82609207074745</c:v>
                </c:pt>
                <c:pt idx="980">
                  <c:v>669.82609207074745</c:v>
                </c:pt>
                <c:pt idx="981">
                  <c:v>669.82609207074745</c:v>
                </c:pt>
                <c:pt idx="982">
                  <c:v>669.82609207074745</c:v>
                </c:pt>
                <c:pt idx="983">
                  <c:v>669.82609207074745</c:v>
                </c:pt>
                <c:pt idx="984">
                  <c:v>669.82609207074745</c:v>
                </c:pt>
                <c:pt idx="985">
                  <c:v>669.82609207074745</c:v>
                </c:pt>
                <c:pt idx="986">
                  <c:v>669.82609207074745</c:v>
                </c:pt>
                <c:pt idx="987">
                  <c:v>669.82609207074745</c:v>
                </c:pt>
                <c:pt idx="988">
                  <c:v>669.82609207074745</c:v>
                </c:pt>
                <c:pt idx="989">
                  <c:v>669.82609207074745</c:v>
                </c:pt>
                <c:pt idx="990">
                  <c:v>669.82609207074745</c:v>
                </c:pt>
                <c:pt idx="991">
                  <c:v>669.82609207074745</c:v>
                </c:pt>
                <c:pt idx="992">
                  <c:v>669.82609207074745</c:v>
                </c:pt>
                <c:pt idx="993">
                  <c:v>669.82609207074745</c:v>
                </c:pt>
                <c:pt idx="994">
                  <c:v>669.82609207074745</c:v>
                </c:pt>
                <c:pt idx="995">
                  <c:v>669.82609207074745</c:v>
                </c:pt>
                <c:pt idx="996">
                  <c:v>669.82609207074745</c:v>
                </c:pt>
                <c:pt idx="997">
                  <c:v>669.82609207074745</c:v>
                </c:pt>
                <c:pt idx="998">
                  <c:v>669.82609207074745</c:v>
                </c:pt>
                <c:pt idx="999">
                  <c:v>669.82609207074745</c:v>
                </c:pt>
                <c:pt idx="1000">
                  <c:v>669.82609207074745</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30.200000000000163</c:v>
                </c:pt>
                <c:pt idx="393">
                  <c:v>30.200100000000162</c:v>
                </c:pt>
                <c:pt idx="394">
                  <c:v>30.200200000000162</c:v>
                </c:pt>
                <c:pt idx="395">
                  <c:v>30.200300000000162</c:v>
                </c:pt>
                <c:pt idx="396">
                  <c:v>30.200400000000162</c:v>
                </c:pt>
                <c:pt idx="397">
                  <c:v>30.200500000000162</c:v>
                </c:pt>
                <c:pt idx="398">
                  <c:v>30.200600000000161</c:v>
                </c:pt>
                <c:pt idx="399">
                  <c:v>30.200700000000161</c:v>
                </c:pt>
                <c:pt idx="400">
                  <c:v>30.200800000000161</c:v>
                </c:pt>
                <c:pt idx="401">
                  <c:v>30.200900000000161</c:v>
                </c:pt>
                <c:pt idx="402">
                  <c:v>30.20100000000016</c:v>
                </c:pt>
                <c:pt idx="403">
                  <c:v>30.20110000000016</c:v>
                </c:pt>
                <c:pt idx="404">
                  <c:v>30.20120000000016</c:v>
                </c:pt>
                <c:pt idx="405">
                  <c:v>30.20130000000016</c:v>
                </c:pt>
                <c:pt idx="406">
                  <c:v>30.201400000000159</c:v>
                </c:pt>
                <c:pt idx="407">
                  <c:v>30.201500000000159</c:v>
                </c:pt>
                <c:pt idx="408">
                  <c:v>30.201600000000159</c:v>
                </c:pt>
                <c:pt idx="409">
                  <c:v>30.201700000000159</c:v>
                </c:pt>
                <c:pt idx="410">
                  <c:v>30.201800000000159</c:v>
                </c:pt>
                <c:pt idx="411">
                  <c:v>30.201900000000158</c:v>
                </c:pt>
                <c:pt idx="412">
                  <c:v>30.202000000000158</c:v>
                </c:pt>
                <c:pt idx="413">
                  <c:v>30.202100000000158</c:v>
                </c:pt>
                <c:pt idx="414">
                  <c:v>30.202200000000158</c:v>
                </c:pt>
                <c:pt idx="415">
                  <c:v>30.202300000000157</c:v>
                </c:pt>
                <c:pt idx="416">
                  <c:v>30.202400000000157</c:v>
                </c:pt>
                <c:pt idx="417">
                  <c:v>30.202500000000157</c:v>
                </c:pt>
                <c:pt idx="418">
                  <c:v>30.202600000000157</c:v>
                </c:pt>
                <c:pt idx="419">
                  <c:v>30.202700000000156</c:v>
                </c:pt>
                <c:pt idx="420">
                  <c:v>30.202800000000156</c:v>
                </c:pt>
                <c:pt idx="421">
                  <c:v>30.202900000000156</c:v>
                </c:pt>
                <c:pt idx="422">
                  <c:v>30.203000000000156</c:v>
                </c:pt>
                <c:pt idx="423">
                  <c:v>30.203100000000155</c:v>
                </c:pt>
                <c:pt idx="424">
                  <c:v>30.203200000000155</c:v>
                </c:pt>
                <c:pt idx="425">
                  <c:v>30.203300000000155</c:v>
                </c:pt>
                <c:pt idx="426">
                  <c:v>30.203400000000155</c:v>
                </c:pt>
                <c:pt idx="427">
                  <c:v>30.203500000000155</c:v>
                </c:pt>
                <c:pt idx="428">
                  <c:v>30.203600000000154</c:v>
                </c:pt>
                <c:pt idx="429">
                  <c:v>30.203700000000154</c:v>
                </c:pt>
                <c:pt idx="430">
                  <c:v>30.203800000000154</c:v>
                </c:pt>
                <c:pt idx="431">
                  <c:v>30.203900000000154</c:v>
                </c:pt>
                <c:pt idx="432">
                  <c:v>30.204000000000153</c:v>
                </c:pt>
                <c:pt idx="433">
                  <c:v>30.204100000000153</c:v>
                </c:pt>
                <c:pt idx="434">
                  <c:v>30.204200000000153</c:v>
                </c:pt>
                <c:pt idx="435">
                  <c:v>30.204300000000153</c:v>
                </c:pt>
                <c:pt idx="436">
                  <c:v>30.204400000000152</c:v>
                </c:pt>
                <c:pt idx="437">
                  <c:v>30.204500000000152</c:v>
                </c:pt>
                <c:pt idx="438">
                  <c:v>30.204600000000152</c:v>
                </c:pt>
                <c:pt idx="439">
                  <c:v>30.204700000000152</c:v>
                </c:pt>
                <c:pt idx="440">
                  <c:v>30.204800000000152</c:v>
                </c:pt>
                <c:pt idx="441">
                  <c:v>30.204900000000151</c:v>
                </c:pt>
                <c:pt idx="442">
                  <c:v>30.205000000000151</c:v>
                </c:pt>
                <c:pt idx="443">
                  <c:v>30.205100000000151</c:v>
                </c:pt>
                <c:pt idx="444">
                  <c:v>30.205200000000151</c:v>
                </c:pt>
                <c:pt idx="445">
                  <c:v>30.20530000000015</c:v>
                </c:pt>
                <c:pt idx="446">
                  <c:v>30.20540000000015</c:v>
                </c:pt>
                <c:pt idx="447">
                  <c:v>30.20550000000015</c:v>
                </c:pt>
                <c:pt idx="448">
                  <c:v>30.20560000000015</c:v>
                </c:pt>
                <c:pt idx="449">
                  <c:v>30.205700000000149</c:v>
                </c:pt>
                <c:pt idx="450">
                  <c:v>30.205800000000149</c:v>
                </c:pt>
                <c:pt idx="451">
                  <c:v>30.205900000000149</c:v>
                </c:pt>
                <c:pt idx="452">
                  <c:v>30.206000000000149</c:v>
                </c:pt>
                <c:pt idx="453">
                  <c:v>30.206100000000148</c:v>
                </c:pt>
                <c:pt idx="454">
                  <c:v>30.206200000000148</c:v>
                </c:pt>
                <c:pt idx="455">
                  <c:v>30.206300000000148</c:v>
                </c:pt>
                <c:pt idx="456">
                  <c:v>30.206400000000148</c:v>
                </c:pt>
                <c:pt idx="457">
                  <c:v>30.206500000000148</c:v>
                </c:pt>
                <c:pt idx="458">
                  <c:v>30.206600000000147</c:v>
                </c:pt>
                <c:pt idx="459">
                  <c:v>30.206700000000147</c:v>
                </c:pt>
                <c:pt idx="460">
                  <c:v>30.206800000000147</c:v>
                </c:pt>
                <c:pt idx="461">
                  <c:v>30.206900000000147</c:v>
                </c:pt>
                <c:pt idx="462">
                  <c:v>30.207000000000146</c:v>
                </c:pt>
                <c:pt idx="463">
                  <c:v>30.207100000000146</c:v>
                </c:pt>
                <c:pt idx="464">
                  <c:v>30.207200000000146</c:v>
                </c:pt>
                <c:pt idx="465">
                  <c:v>30.207300000000146</c:v>
                </c:pt>
                <c:pt idx="466">
                  <c:v>30.207400000000145</c:v>
                </c:pt>
                <c:pt idx="467">
                  <c:v>30.207500000000145</c:v>
                </c:pt>
                <c:pt idx="468">
                  <c:v>30.207600000000145</c:v>
                </c:pt>
                <c:pt idx="469">
                  <c:v>30.207700000000145</c:v>
                </c:pt>
                <c:pt idx="470">
                  <c:v>30.207800000000145</c:v>
                </c:pt>
                <c:pt idx="471">
                  <c:v>30.207900000000144</c:v>
                </c:pt>
                <c:pt idx="472">
                  <c:v>30.208000000000144</c:v>
                </c:pt>
                <c:pt idx="473">
                  <c:v>30.208100000000144</c:v>
                </c:pt>
                <c:pt idx="474">
                  <c:v>30.208200000000144</c:v>
                </c:pt>
                <c:pt idx="475">
                  <c:v>30.208300000000143</c:v>
                </c:pt>
                <c:pt idx="476">
                  <c:v>30.208400000000143</c:v>
                </c:pt>
                <c:pt idx="477">
                  <c:v>30.208500000000143</c:v>
                </c:pt>
                <c:pt idx="478">
                  <c:v>30.208600000000143</c:v>
                </c:pt>
                <c:pt idx="479">
                  <c:v>30.208700000000142</c:v>
                </c:pt>
                <c:pt idx="480">
                  <c:v>30.208800000000142</c:v>
                </c:pt>
                <c:pt idx="481">
                  <c:v>30.208900000000142</c:v>
                </c:pt>
                <c:pt idx="482">
                  <c:v>30.209000000000142</c:v>
                </c:pt>
                <c:pt idx="483">
                  <c:v>30.209100000000142</c:v>
                </c:pt>
                <c:pt idx="484">
                  <c:v>30.209200000000141</c:v>
                </c:pt>
                <c:pt idx="485">
                  <c:v>30.209300000000141</c:v>
                </c:pt>
                <c:pt idx="486">
                  <c:v>30.209400000000141</c:v>
                </c:pt>
                <c:pt idx="487">
                  <c:v>30.209500000000141</c:v>
                </c:pt>
                <c:pt idx="488">
                  <c:v>30.20960000000014</c:v>
                </c:pt>
                <c:pt idx="489">
                  <c:v>30.20970000000014</c:v>
                </c:pt>
                <c:pt idx="490">
                  <c:v>30.20980000000014</c:v>
                </c:pt>
                <c:pt idx="491">
                  <c:v>30.20990000000014</c:v>
                </c:pt>
                <c:pt idx="492">
                  <c:v>30.210000000000139</c:v>
                </c:pt>
                <c:pt idx="493">
                  <c:v>30.210100000000139</c:v>
                </c:pt>
                <c:pt idx="494">
                  <c:v>30.210200000000139</c:v>
                </c:pt>
                <c:pt idx="495">
                  <c:v>30.210300000000139</c:v>
                </c:pt>
                <c:pt idx="496">
                  <c:v>30.210400000000138</c:v>
                </c:pt>
                <c:pt idx="497">
                  <c:v>30.210500000000138</c:v>
                </c:pt>
                <c:pt idx="498">
                  <c:v>30.210600000000138</c:v>
                </c:pt>
                <c:pt idx="499">
                  <c:v>30.210700000000138</c:v>
                </c:pt>
                <c:pt idx="500">
                  <c:v>30.210800000000138</c:v>
                </c:pt>
                <c:pt idx="501">
                  <c:v>30.210900000000137</c:v>
                </c:pt>
                <c:pt idx="502">
                  <c:v>30.211000000000137</c:v>
                </c:pt>
                <c:pt idx="503">
                  <c:v>30.211100000000137</c:v>
                </c:pt>
                <c:pt idx="504">
                  <c:v>30.211200000000137</c:v>
                </c:pt>
                <c:pt idx="505">
                  <c:v>30.211300000000136</c:v>
                </c:pt>
                <c:pt idx="506">
                  <c:v>30.211400000000136</c:v>
                </c:pt>
                <c:pt idx="507">
                  <c:v>30.211500000000136</c:v>
                </c:pt>
                <c:pt idx="508">
                  <c:v>30.211600000000136</c:v>
                </c:pt>
                <c:pt idx="509">
                  <c:v>30.211700000000135</c:v>
                </c:pt>
                <c:pt idx="510">
                  <c:v>30.211800000000135</c:v>
                </c:pt>
                <c:pt idx="511">
                  <c:v>30.211900000000135</c:v>
                </c:pt>
                <c:pt idx="512">
                  <c:v>30.212000000000135</c:v>
                </c:pt>
                <c:pt idx="513">
                  <c:v>30.212100000000135</c:v>
                </c:pt>
                <c:pt idx="514">
                  <c:v>30.212200000000134</c:v>
                </c:pt>
                <c:pt idx="515">
                  <c:v>30.212300000000134</c:v>
                </c:pt>
                <c:pt idx="516">
                  <c:v>30.212400000000134</c:v>
                </c:pt>
                <c:pt idx="517">
                  <c:v>30.212500000000134</c:v>
                </c:pt>
                <c:pt idx="518">
                  <c:v>30.212600000000133</c:v>
                </c:pt>
                <c:pt idx="519">
                  <c:v>30.212700000000133</c:v>
                </c:pt>
                <c:pt idx="520">
                  <c:v>30.212800000000133</c:v>
                </c:pt>
                <c:pt idx="521">
                  <c:v>30.212900000000133</c:v>
                </c:pt>
                <c:pt idx="522">
                  <c:v>30.213000000000132</c:v>
                </c:pt>
                <c:pt idx="523">
                  <c:v>30.213100000000132</c:v>
                </c:pt>
                <c:pt idx="524">
                  <c:v>30.213200000000132</c:v>
                </c:pt>
                <c:pt idx="525">
                  <c:v>30.213300000000132</c:v>
                </c:pt>
                <c:pt idx="526">
                  <c:v>30.213400000000131</c:v>
                </c:pt>
                <c:pt idx="527">
                  <c:v>30.213500000000131</c:v>
                </c:pt>
                <c:pt idx="528">
                  <c:v>30.213600000000131</c:v>
                </c:pt>
                <c:pt idx="529">
                  <c:v>30.213700000000131</c:v>
                </c:pt>
                <c:pt idx="530">
                  <c:v>30.213800000000131</c:v>
                </c:pt>
                <c:pt idx="531">
                  <c:v>30.21390000000013</c:v>
                </c:pt>
                <c:pt idx="532">
                  <c:v>30.21400000000013</c:v>
                </c:pt>
                <c:pt idx="533">
                  <c:v>30.21410000000013</c:v>
                </c:pt>
                <c:pt idx="534">
                  <c:v>30.21420000000013</c:v>
                </c:pt>
                <c:pt idx="535">
                  <c:v>30.214300000000129</c:v>
                </c:pt>
                <c:pt idx="536">
                  <c:v>30.214400000000129</c:v>
                </c:pt>
                <c:pt idx="537">
                  <c:v>30.214500000000129</c:v>
                </c:pt>
                <c:pt idx="538">
                  <c:v>30.214600000000129</c:v>
                </c:pt>
                <c:pt idx="539">
                  <c:v>30.214700000000128</c:v>
                </c:pt>
                <c:pt idx="540">
                  <c:v>30.214800000000128</c:v>
                </c:pt>
                <c:pt idx="541">
                  <c:v>30.214900000000128</c:v>
                </c:pt>
                <c:pt idx="542">
                  <c:v>30.215000000000128</c:v>
                </c:pt>
                <c:pt idx="543">
                  <c:v>30.215100000000128</c:v>
                </c:pt>
                <c:pt idx="544">
                  <c:v>30.215200000000127</c:v>
                </c:pt>
                <c:pt idx="545">
                  <c:v>30.215300000000127</c:v>
                </c:pt>
                <c:pt idx="546">
                  <c:v>30.215400000000127</c:v>
                </c:pt>
                <c:pt idx="547">
                  <c:v>30.215500000000127</c:v>
                </c:pt>
                <c:pt idx="548">
                  <c:v>30.215600000000126</c:v>
                </c:pt>
                <c:pt idx="549">
                  <c:v>30.215700000000126</c:v>
                </c:pt>
                <c:pt idx="550">
                  <c:v>30.215800000000126</c:v>
                </c:pt>
                <c:pt idx="551">
                  <c:v>30.215900000000126</c:v>
                </c:pt>
                <c:pt idx="552">
                  <c:v>30.216000000000125</c:v>
                </c:pt>
                <c:pt idx="553">
                  <c:v>30.216100000000125</c:v>
                </c:pt>
                <c:pt idx="554">
                  <c:v>30.216200000000125</c:v>
                </c:pt>
                <c:pt idx="555">
                  <c:v>30.216300000000125</c:v>
                </c:pt>
                <c:pt idx="556">
                  <c:v>30.216400000000124</c:v>
                </c:pt>
                <c:pt idx="557">
                  <c:v>30.216500000000124</c:v>
                </c:pt>
                <c:pt idx="558">
                  <c:v>30.216600000000124</c:v>
                </c:pt>
                <c:pt idx="559">
                  <c:v>30.216700000000124</c:v>
                </c:pt>
                <c:pt idx="560">
                  <c:v>30.216800000000124</c:v>
                </c:pt>
                <c:pt idx="561">
                  <c:v>30.216900000000123</c:v>
                </c:pt>
                <c:pt idx="562">
                  <c:v>30.217000000000123</c:v>
                </c:pt>
                <c:pt idx="563">
                  <c:v>30.217100000000123</c:v>
                </c:pt>
                <c:pt idx="564">
                  <c:v>30.217200000000123</c:v>
                </c:pt>
                <c:pt idx="565">
                  <c:v>30.217300000000122</c:v>
                </c:pt>
                <c:pt idx="566">
                  <c:v>30.217400000000122</c:v>
                </c:pt>
                <c:pt idx="567">
                  <c:v>30.217500000000122</c:v>
                </c:pt>
                <c:pt idx="568">
                  <c:v>30.217600000000122</c:v>
                </c:pt>
                <c:pt idx="569">
                  <c:v>30.217700000000121</c:v>
                </c:pt>
                <c:pt idx="570">
                  <c:v>30.217800000000121</c:v>
                </c:pt>
                <c:pt idx="571">
                  <c:v>30.217900000000121</c:v>
                </c:pt>
                <c:pt idx="572">
                  <c:v>30.218000000000121</c:v>
                </c:pt>
                <c:pt idx="573">
                  <c:v>30.218100000000121</c:v>
                </c:pt>
                <c:pt idx="574">
                  <c:v>30.21820000000012</c:v>
                </c:pt>
                <c:pt idx="575">
                  <c:v>30.21830000000012</c:v>
                </c:pt>
                <c:pt idx="576">
                  <c:v>30.21840000000012</c:v>
                </c:pt>
                <c:pt idx="577">
                  <c:v>30.21850000000012</c:v>
                </c:pt>
                <c:pt idx="578">
                  <c:v>30.218600000000119</c:v>
                </c:pt>
                <c:pt idx="579">
                  <c:v>30.218700000000119</c:v>
                </c:pt>
                <c:pt idx="580">
                  <c:v>30.218800000000119</c:v>
                </c:pt>
                <c:pt idx="581">
                  <c:v>30.218900000000119</c:v>
                </c:pt>
                <c:pt idx="582">
                  <c:v>30.219000000000118</c:v>
                </c:pt>
                <c:pt idx="583">
                  <c:v>30.219100000000118</c:v>
                </c:pt>
                <c:pt idx="584">
                  <c:v>30.219200000000118</c:v>
                </c:pt>
                <c:pt idx="585">
                  <c:v>30.219300000000118</c:v>
                </c:pt>
                <c:pt idx="586">
                  <c:v>30.219400000000118</c:v>
                </c:pt>
                <c:pt idx="587">
                  <c:v>30.219500000000117</c:v>
                </c:pt>
                <c:pt idx="588">
                  <c:v>30.219600000000117</c:v>
                </c:pt>
                <c:pt idx="589">
                  <c:v>30.219700000000117</c:v>
                </c:pt>
                <c:pt idx="590">
                  <c:v>30.219800000000117</c:v>
                </c:pt>
                <c:pt idx="591">
                  <c:v>30.219900000000116</c:v>
                </c:pt>
                <c:pt idx="592">
                  <c:v>30.220000000000116</c:v>
                </c:pt>
                <c:pt idx="593">
                  <c:v>30.220100000000116</c:v>
                </c:pt>
                <c:pt idx="594">
                  <c:v>30.220200000000116</c:v>
                </c:pt>
                <c:pt idx="595">
                  <c:v>30.220300000000115</c:v>
                </c:pt>
                <c:pt idx="596">
                  <c:v>30.220400000000115</c:v>
                </c:pt>
                <c:pt idx="597">
                  <c:v>30.220500000000115</c:v>
                </c:pt>
                <c:pt idx="598">
                  <c:v>30.220600000000115</c:v>
                </c:pt>
                <c:pt idx="599">
                  <c:v>30.220700000000114</c:v>
                </c:pt>
                <c:pt idx="600">
                  <c:v>30.220800000000114</c:v>
                </c:pt>
                <c:pt idx="601">
                  <c:v>30.220900000000114</c:v>
                </c:pt>
                <c:pt idx="602">
                  <c:v>30.221000000000114</c:v>
                </c:pt>
                <c:pt idx="603">
                  <c:v>30.221100000000114</c:v>
                </c:pt>
                <c:pt idx="604">
                  <c:v>30.221200000000113</c:v>
                </c:pt>
                <c:pt idx="605">
                  <c:v>30.221300000000113</c:v>
                </c:pt>
                <c:pt idx="606">
                  <c:v>30.221400000000113</c:v>
                </c:pt>
                <c:pt idx="607">
                  <c:v>30.221500000000113</c:v>
                </c:pt>
                <c:pt idx="608">
                  <c:v>30.221600000000112</c:v>
                </c:pt>
                <c:pt idx="609">
                  <c:v>30.221700000000112</c:v>
                </c:pt>
                <c:pt idx="610">
                  <c:v>30.221800000000112</c:v>
                </c:pt>
                <c:pt idx="611">
                  <c:v>30.221900000000112</c:v>
                </c:pt>
                <c:pt idx="612">
                  <c:v>30.222000000000111</c:v>
                </c:pt>
                <c:pt idx="613">
                  <c:v>30.222100000000111</c:v>
                </c:pt>
                <c:pt idx="614">
                  <c:v>30.222200000000111</c:v>
                </c:pt>
                <c:pt idx="615">
                  <c:v>30.222300000000111</c:v>
                </c:pt>
                <c:pt idx="616">
                  <c:v>30.222400000000111</c:v>
                </c:pt>
                <c:pt idx="617">
                  <c:v>30.22250000000011</c:v>
                </c:pt>
                <c:pt idx="618">
                  <c:v>30.22260000000011</c:v>
                </c:pt>
                <c:pt idx="619">
                  <c:v>30.22270000000011</c:v>
                </c:pt>
                <c:pt idx="620">
                  <c:v>30.22280000000011</c:v>
                </c:pt>
                <c:pt idx="621">
                  <c:v>30.222900000000109</c:v>
                </c:pt>
                <c:pt idx="622">
                  <c:v>30.223000000000109</c:v>
                </c:pt>
                <c:pt idx="623">
                  <c:v>30.223100000000109</c:v>
                </c:pt>
                <c:pt idx="624">
                  <c:v>30.223200000000109</c:v>
                </c:pt>
                <c:pt idx="625">
                  <c:v>30.223300000000108</c:v>
                </c:pt>
                <c:pt idx="626">
                  <c:v>30.223400000000108</c:v>
                </c:pt>
                <c:pt idx="627">
                  <c:v>30.223500000000108</c:v>
                </c:pt>
                <c:pt idx="628">
                  <c:v>30.223600000000108</c:v>
                </c:pt>
                <c:pt idx="629">
                  <c:v>30.223700000000107</c:v>
                </c:pt>
                <c:pt idx="630">
                  <c:v>30.223800000000107</c:v>
                </c:pt>
                <c:pt idx="631">
                  <c:v>30.223900000000107</c:v>
                </c:pt>
                <c:pt idx="632">
                  <c:v>30.224000000000107</c:v>
                </c:pt>
                <c:pt idx="633">
                  <c:v>30.224100000000107</c:v>
                </c:pt>
                <c:pt idx="634">
                  <c:v>30.224200000000106</c:v>
                </c:pt>
                <c:pt idx="635">
                  <c:v>30.224300000000106</c:v>
                </c:pt>
                <c:pt idx="636">
                  <c:v>30.224400000000106</c:v>
                </c:pt>
                <c:pt idx="637">
                  <c:v>30.224500000000106</c:v>
                </c:pt>
                <c:pt idx="638">
                  <c:v>30.224600000000105</c:v>
                </c:pt>
                <c:pt idx="639">
                  <c:v>30.224700000000105</c:v>
                </c:pt>
                <c:pt idx="640">
                  <c:v>30.224800000000105</c:v>
                </c:pt>
                <c:pt idx="641">
                  <c:v>30.224900000000105</c:v>
                </c:pt>
                <c:pt idx="642">
                  <c:v>30.225000000000104</c:v>
                </c:pt>
                <c:pt idx="643">
                  <c:v>30.225100000000104</c:v>
                </c:pt>
                <c:pt idx="644">
                  <c:v>30.225200000000104</c:v>
                </c:pt>
                <c:pt idx="645">
                  <c:v>30.225300000000104</c:v>
                </c:pt>
                <c:pt idx="646">
                  <c:v>30.225400000000104</c:v>
                </c:pt>
                <c:pt idx="647">
                  <c:v>30.225500000000103</c:v>
                </c:pt>
                <c:pt idx="648">
                  <c:v>30.225600000000103</c:v>
                </c:pt>
                <c:pt idx="649">
                  <c:v>30.225700000000103</c:v>
                </c:pt>
                <c:pt idx="650">
                  <c:v>30.225800000000103</c:v>
                </c:pt>
                <c:pt idx="651">
                  <c:v>30.225900000000102</c:v>
                </c:pt>
                <c:pt idx="652">
                  <c:v>30.226000000000102</c:v>
                </c:pt>
                <c:pt idx="653">
                  <c:v>30.226100000000102</c:v>
                </c:pt>
                <c:pt idx="654">
                  <c:v>30.226200000000102</c:v>
                </c:pt>
                <c:pt idx="655">
                  <c:v>30.226300000000101</c:v>
                </c:pt>
                <c:pt idx="656">
                  <c:v>30.226400000000101</c:v>
                </c:pt>
                <c:pt idx="657">
                  <c:v>30.226500000000101</c:v>
                </c:pt>
                <c:pt idx="658">
                  <c:v>30.226600000000101</c:v>
                </c:pt>
                <c:pt idx="659">
                  <c:v>30.2267000000001</c:v>
                </c:pt>
                <c:pt idx="660">
                  <c:v>30.2268000000001</c:v>
                </c:pt>
                <c:pt idx="661">
                  <c:v>30.2269000000001</c:v>
                </c:pt>
                <c:pt idx="662">
                  <c:v>30.2270000000001</c:v>
                </c:pt>
                <c:pt idx="663">
                  <c:v>30.2271000000001</c:v>
                </c:pt>
                <c:pt idx="664">
                  <c:v>30.227200000000099</c:v>
                </c:pt>
                <c:pt idx="665">
                  <c:v>30.227300000000099</c:v>
                </c:pt>
                <c:pt idx="666">
                  <c:v>30.227400000000099</c:v>
                </c:pt>
                <c:pt idx="667">
                  <c:v>30.227500000000099</c:v>
                </c:pt>
                <c:pt idx="668">
                  <c:v>30.227600000000098</c:v>
                </c:pt>
                <c:pt idx="669">
                  <c:v>30.227700000000098</c:v>
                </c:pt>
                <c:pt idx="670">
                  <c:v>30.227800000000098</c:v>
                </c:pt>
                <c:pt idx="671">
                  <c:v>30.227900000000098</c:v>
                </c:pt>
                <c:pt idx="672">
                  <c:v>30.228000000000097</c:v>
                </c:pt>
                <c:pt idx="673">
                  <c:v>30.228100000000097</c:v>
                </c:pt>
                <c:pt idx="674">
                  <c:v>30.228200000000097</c:v>
                </c:pt>
                <c:pt idx="675">
                  <c:v>30.228300000000097</c:v>
                </c:pt>
                <c:pt idx="676">
                  <c:v>30.228400000000097</c:v>
                </c:pt>
                <c:pt idx="677">
                  <c:v>30.228500000000096</c:v>
                </c:pt>
                <c:pt idx="678">
                  <c:v>30.228600000000096</c:v>
                </c:pt>
                <c:pt idx="679">
                  <c:v>30.228700000000096</c:v>
                </c:pt>
                <c:pt idx="680">
                  <c:v>30.228800000000096</c:v>
                </c:pt>
                <c:pt idx="681">
                  <c:v>30.228900000000095</c:v>
                </c:pt>
                <c:pt idx="682">
                  <c:v>30.229000000000095</c:v>
                </c:pt>
                <c:pt idx="683">
                  <c:v>30.229100000000095</c:v>
                </c:pt>
                <c:pt idx="684">
                  <c:v>30.229200000000095</c:v>
                </c:pt>
                <c:pt idx="685">
                  <c:v>30.229300000000094</c:v>
                </c:pt>
                <c:pt idx="686">
                  <c:v>30.229400000000094</c:v>
                </c:pt>
                <c:pt idx="687">
                  <c:v>30.229500000000094</c:v>
                </c:pt>
                <c:pt idx="688">
                  <c:v>30.229600000000094</c:v>
                </c:pt>
                <c:pt idx="689">
                  <c:v>30.229700000000093</c:v>
                </c:pt>
                <c:pt idx="690">
                  <c:v>30.229800000000093</c:v>
                </c:pt>
                <c:pt idx="691">
                  <c:v>30.229900000000093</c:v>
                </c:pt>
                <c:pt idx="692">
                  <c:v>30.230000000000093</c:v>
                </c:pt>
                <c:pt idx="693">
                  <c:v>30.230100000000093</c:v>
                </c:pt>
                <c:pt idx="694">
                  <c:v>30.230200000000092</c:v>
                </c:pt>
                <c:pt idx="695">
                  <c:v>30.230300000000092</c:v>
                </c:pt>
                <c:pt idx="696">
                  <c:v>30.230400000000092</c:v>
                </c:pt>
                <c:pt idx="697">
                  <c:v>30.230500000000092</c:v>
                </c:pt>
                <c:pt idx="698">
                  <c:v>30.230600000000091</c:v>
                </c:pt>
                <c:pt idx="699">
                  <c:v>30.230700000000091</c:v>
                </c:pt>
                <c:pt idx="700">
                  <c:v>30.230800000000091</c:v>
                </c:pt>
                <c:pt idx="701">
                  <c:v>30.230900000000091</c:v>
                </c:pt>
                <c:pt idx="702">
                  <c:v>30.23100000000009</c:v>
                </c:pt>
                <c:pt idx="703">
                  <c:v>30.23110000000009</c:v>
                </c:pt>
                <c:pt idx="704">
                  <c:v>30.23120000000009</c:v>
                </c:pt>
                <c:pt idx="705">
                  <c:v>30.23130000000009</c:v>
                </c:pt>
                <c:pt idx="706">
                  <c:v>30.23140000000009</c:v>
                </c:pt>
                <c:pt idx="707">
                  <c:v>30.231500000000089</c:v>
                </c:pt>
                <c:pt idx="708">
                  <c:v>30.231600000000089</c:v>
                </c:pt>
                <c:pt idx="709">
                  <c:v>30.231700000000089</c:v>
                </c:pt>
                <c:pt idx="710">
                  <c:v>30.231800000000089</c:v>
                </c:pt>
                <c:pt idx="711">
                  <c:v>30.231900000000088</c:v>
                </c:pt>
                <c:pt idx="712">
                  <c:v>30.232000000000088</c:v>
                </c:pt>
                <c:pt idx="713">
                  <c:v>30.232100000000088</c:v>
                </c:pt>
                <c:pt idx="714">
                  <c:v>30.232200000000088</c:v>
                </c:pt>
                <c:pt idx="715">
                  <c:v>30.232300000000087</c:v>
                </c:pt>
                <c:pt idx="716">
                  <c:v>30.232400000000087</c:v>
                </c:pt>
                <c:pt idx="717">
                  <c:v>30.232500000000087</c:v>
                </c:pt>
                <c:pt idx="718">
                  <c:v>30.232600000000087</c:v>
                </c:pt>
                <c:pt idx="719">
                  <c:v>30.232700000000087</c:v>
                </c:pt>
                <c:pt idx="720">
                  <c:v>30.232800000000086</c:v>
                </c:pt>
                <c:pt idx="721">
                  <c:v>30.232900000000086</c:v>
                </c:pt>
                <c:pt idx="722">
                  <c:v>30.233000000000086</c:v>
                </c:pt>
                <c:pt idx="723">
                  <c:v>30.233100000000086</c:v>
                </c:pt>
                <c:pt idx="724">
                  <c:v>30.233200000000085</c:v>
                </c:pt>
                <c:pt idx="725">
                  <c:v>30.233300000000085</c:v>
                </c:pt>
                <c:pt idx="726">
                  <c:v>30.233400000000085</c:v>
                </c:pt>
                <c:pt idx="727">
                  <c:v>30.233500000000085</c:v>
                </c:pt>
                <c:pt idx="728">
                  <c:v>30.233600000000084</c:v>
                </c:pt>
                <c:pt idx="729">
                  <c:v>30.233700000000084</c:v>
                </c:pt>
                <c:pt idx="730">
                  <c:v>30.233800000000084</c:v>
                </c:pt>
                <c:pt idx="731">
                  <c:v>30.233900000000084</c:v>
                </c:pt>
                <c:pt idx="732">
                  <c:v>30.234000000000083</c:v>
                </c:pt>
                <c:pt idx="733">
                  <c:v>30.234100000000083</c:v>
                </c:pt>
                <c:pt idx="734">
                  <c:v>30.234200000000083</c:v>
                </c:pt>
                <c:pt idx="735">
                  <c:v>30.234300000000083</c:v>
                </c:pt>
                <c:pt idx="736">
                  <c:v>30.234400000000083</c:v>
                </c:pt>
                <c:pt idx="737">
                  <c:v>30.234500000000082</c:v>
                </c:pt>
                <c:pt idx="738">
                  <c:v>30.234600000000082</c:v>
                </c:pt>
                <c:pt idx="739">
                  <c:v>30.234700000000082</c:v>
                </c:pt>
                <c:pt idx="740">
                  <c:v>30.234800000000082</c:v>
                </c:pt>
                <c:pt idx="741">
                  <c:v>30.234900000000081</c:v>
                </c:pt>
                <c:pt idx="742">
                  <c:v>30.235000000000081</c:v>
                </c:pt>
                <c:pt idx="743">
                  <c:v>30.235100000000081</c:v>
                </c:pt>
                <c:pt idx="744">
                  <c:v>30.235200000000081</c:v>
                </c:pt>
                <c:pt idx="745">
                  <c:v>30.23530000000008</c:v>
                </c:pt>
                <c:pt idx="746">
                  <c:v>30.23540000000008</c:v>
                </c:pt>
                <c:pt idx="747">
                  <c:v>30.23550000000008</c:v>
                </c:pt>
                <c:pt idx="748">
                  <c:v>30.23560000000008</c:v>
                </c:pt>
                <c:pt idx="749">
                  <c:v>30.23570000000008</c:v>
                </c:pt>
                <c:pt idx="750">
                  <c:v>30.235800000000079</c:v>
                </c:pt>
                <c:pt idx="751">
                  <c:v>30.235900000000079</c:v>
                </c:pt>
                <c:pt idx="752">
                  <c:v>30.236000000000079</c:v>
                </c:pt>
                <c:pt idx="753">
                  <c:v>30.236100000000079</c:v>
                </c:pt>
                <c:pt idx="754">
                  <c:v>30.236200000000078</c:v>
                </c:pt>
                <c:pt idx="755">
                  <c:v>30.236300000000078</c:v>
                </c:pt>
                <c:pt idx="756">
                  <c:v>30.236400000000078</c:v>
                </c:pt>
                <c:pt idx="757">
                  <c:v>30.236500000000078</c:v>
                </c:pt>
                <c:pt idx="758">
                  <c:v>30.236600000000077</c:v>
                </c:pt>
                <c:pt idx="759">
                  <c:v>30.236700000000077</c:v>
                </c:pt>
                <c:pt idx="760">
                  <c:v>30.236800000000077</c:v>
                </c:pt>
                <c:pt idx="761">
                  <c:v>30.236900000000077</c:v>
                </c:pt>
                <c:pt idx="762">
                  <c:v>30.237000000000076</c:v>
                </c:pt>
                <c:pt idx="763">
                  <c:v>30.237100000000076</c:v>
                </c:pt>
                <c:pt idx="764">
                  <c:v>30.237200000000076</c:v>
                </c:pt>
                <c:pt idx="765">
                  <c:v>30.237300000000076</c:v>
                </c:pt>
                <c:pt idx="766">
                  <c:v>30.237400000000076</c:v>
                </c:pt>
                <c:pt idx="767">
                  <c:v>30.237500000000075</c:v>
                </c:pt>
                <c:pt idx="768">
                  <c:v>30.237600000000075</c:v>
                </c:pt>
                <c:pt idx="769">
                  <c:v>30.237700000000075</c:v>
                </c:pt>
                <c:pt idx="770">
                  <c:v>30.237800000000075</c:v>
                </c:pt>
                <c:pt idx="771">
                  <c:v>30.237900000000074</c:v>
                </c:pt>
                <c:pt idx="772">
                  <c:v>30.238000000000074</c:v>
                </c:pt>
                <c:pt idx="773">
                  <c:v>30.238100000000074</c:v>
                </c:pt>
                <c:pt idx="774">
                  <c:v>30.238200000000074</c:v>
                </c:pt>
                <c:pt idx="775">
                  <c:v>30.238300000000073</c:v>
                </c:pt>
                <c:pt idx="776">
                  <c:v>30.238400000000073</c:v>
                </c:pt>
                <c:pt idx="777">
                  <c:v>30.238500000000073</c:v>
                </c:pt>
                <c:pt idx="778">
                  <c:v>30.238600000000073</c:v>
                </c:pt>
                <c:pt idx="779">
                  <c:v>30.238700000000073</c:v>
                </c:pt>
                <c:pt idx="780">
                  <c:v>30.238800000000072</c:v>
                </c:pt>
                <c:pt idx="781">
                  <c:v>30.238900000000072</c:v>
                </c:pt>
                <c:pt idx="782">
                  <c:v>30.239000000000072</c:v>
                </c:pt>
                <c:pt idx="783">
                  <c:v>30.239100000000072</c:v>
                </c:pt>
                <c:pt idx="784">
                  <c:v>30.239200000000071</c:v>
                </c:pt>
                <c:pt idx="785">
                  <c:v>30.239300000000071</c:v>
                </c:pt>
                <c:pt idx="786">
                  <c:v>30.239400000000071</c:v>
                </c:pt>
                <c:pt idx="787">
                  <c:v>30.239500000000071</c:v>
                </c:pt>
                <c:pt idx="788">
                  <c:v>30.23960000000007</c:v>
                </c:pt>
                <c:pt idx="789">
                  <c:v>30.23970000000007</c:v>
                </c:pt>
                <c:pt idx="790">
                  <c:v>30.23980000000007</c:v>
                </c:pt>
                <c:pt idx="791">
                  <c:v>30.23990000000007</c:v>
                </c:pt>
                <c:pt idx="792">
                  <c:v>30.240000000000069</c:v>
                </c:pt>
                <c:pt idx="793">
                  <c:v>30.240100000000069</c:v>
                </c:pt>
                <c:pt idx="794">
                  <c:v>30.240200000000069</c:v>
                </c:pt>
                <c:pt idx="795">
                  <c:v>30.240300000000069</c:v>
                </c:pt>
                <c:pt idx="796">
                  <c:v>30.240400000000069</c:v>
                </c:pt>
                <c:pt idx="797">
                  <c:v>30.240500000000068</c:v>
                </c:pt>
                <c:pt idx="798">
                  <c:v>30.240600000000068</c:v>
                </c:pt>
                <c:pt idx="799">
                  <c:v>30.240700000000068</c:v>
                </c:pt>
                <c:pt idx="800">
                  <c:v>30.240800000000068</c:v>
                </c:pt>
                <c:pt idx="801">
                  <c:v>30.240900000000067</c:v>
                </c:pt>
                <c:pt idx="802">
                  <c:v>30.241000000000067</c:v>
                </c:pt>
                <c:pt idx="803">
                  <c:v>30.241100000000067</c:v>
                </c:pt>
                <c:pt idx="804">
                  <c:v>30.241200000000067</c:v>
                </c:pt>
                <c:pt idx="805">
                  <c:v>30.241300000000066</c:v>
                </c:pt>
                <c:pt idx="806">
                  <c:v>30.241400000000066</c:v>
                </c:pt>
                <c:pt idx="807">
                  <c:v>30.241500000000066</c:v>
                </c:pt>
                <c:pt idx="808">
                  <c:v>30.241600000000066</c:v>
                </c:pt>
                <c:pt idx="809">
                  <c:v>30.241700000000066</c:v>
                </c:pt>
                <c:pt idx="810">
                  <c:v>30.241800000000065</c:v>
                </c:pt>
                <c:pt idx="811">
                  <c:v>30.241900000000065</c:v>
                </c:pt>
                <c:pt idx="812">
                  <c:v>30.242000000000065</c:v>
                </c:pt>
                <c:pt idx="813">
                  <c:v>30.242100000000065</c:v>
                </c:pt>
                <c:pt idx="814">
                  <c:v>30.242200000000064</c:v>
                </c:pt>
                <c:pt idx="815">
                  <c:v>30.242300000000064</c:v>
                </c:pt>
                <c:pt idx="816">
                  <c:v>30.242400000000064</c:v>
                </c:pt>
                <c:pt idx="817">
                  <c:v>30.242500000000064</c:v>
                </c:pt>
                <c:pt idx="818">
                  <c:v>30.242600000000063</c:v>
                </c:pt>
                <c:pt idx="819">
                  <c:v>30.242700000000063</c:v>
                </c:pt>
                <c:pt idx="820">
                  <c:v>30.242800000000063</c:v>
                </c:pt>
                <c:pt idx="821">
                  <c:v>30.242900000000063</c:v>
                </c:pt>
                <c:pt idx="822">
                  <c:v>30.243000000000062</c:v>
                </c:pt>
                <c:pt idx="823">
                  <c:v>30.243100000000062</c:v>
                </c:pt>
                <c:pt idx="824">
                  <c:v>30.243200000000062</c:v>
                </c:pt>
                <c:pt idx="825">
                  <c:v>30.243300000000062</c:v>
                </c:pt>
                <c:pt idx="826">
                  <c:v>30.243400000000062</c:v>
                </c:pt>
                <c:pt idx="827">
                  <c:v>30.243500000000061</c:v>
                </c:pt>
                <c:pt idx="828">
                  <c:v>30.243600000000061</c:v>
                </c:pt>
                <c:pt idx="829">
                  <c:v>30.243700000000061</c:v>
                </c:pt>
                <c:pt idx="830">
                  <c:v>30.243800000000061</c:v>
                </c:pt>
                <c:pt idx="831">
                  <c:v>30.24390000000006</c:v>
                </c:pt>
                <c:pt idx="832">
                  <c:v>30.24400000000006</c:v>
                </c:pt>
                <c:pt idx="833">
                  <c:v>30.24410000000006</c:v>
                </c:pt>
                <c:pt idx="834">
                  <c:v>30.24420000000006</c:v>
                </c:pt>
                <c:pt idx="835">
                  <c:v>30.244300000000059</c:v>
                </c:pt>
                <c:pt idx="836">
                  <c:v>30.244400000000059</c:v>
                </c:pt>
                <c:pt idx="837">
                  <c:v>30.244500000000059</c:v>
                </c:pt>
                <c:pt idx="838">
                  <c:v>30.244600000000059</c:v>
                </c:pt>
                <c:pt idx="839">
                  <c:v>30.244700000000059</c:v>
                </c:pt>
                <c:pt idx="840">
                  <c:v>30.244800000000058</c:v>
                </c:pt>
                <c:pt idx="841">
                  <c:v>30.244900000000058</c:v>
                </c:pt>
                <c:pt idx="842">
                  <c:v>30.245000000000058</c:v>
                </c:pt>
                <c:pt idx="843">
                  <c:v>30.245100000000058</c:v>
                </c:pt>
                <c:pt idx="844">
                  <c:v>30.245200000000057</c:v>
                </c:pt>
                <c:pt idx="845">
                  <c:v>30.245300000000057</c:v>
                </c:pt>
                <c:pt idx="846">
                  <c:v>30.245400000000057</c:v>
                </c:pt>
                <c:pt idx="847">
                  <c:v>30.245500000000057</c:v>
                </c:pt>
                <c:pt idx="848">
                  <c:v>30.245600000000056</c:v>
                </c:pt>
                <c:pt idx="849">
                  <c:v>30.245700000000056</c:v>
                </c:pt>
                <c:pt idx="850">
                  <c:v>30.245800000000056</c:v>
                </c:pt>
                <c:pt idx="851">
                  <c:v>30.245900000000056</c:v>
                </c:pt>
                <c:pt idx="852">
                  <c:v>30.246000000000056</c:v>
                </c:pt>
                <c:pt idx="853">
                  <c:v>30.246100000000055</c:v>
                </c:pt>
                <c:pt idx="854">
                  <c:v>30.246200000000055</c:v>
                </c:pt>
                <c:pt idx="855">
                  <c:v>30.246300000000055</c:v>
                </c:pt>
                <c:pt idx="856">
                  <c:v>30.246400000000055</c:v>
                </c:pt>
                <c:pt idx="857">
                  <c:v>30.246500000000054</c:v>
                </c:pt>
                <c:pt idx="858">
                  <c:v>30.246600000000054</c:v>
                </c:pt>
                <c:pt idx="859">
                  <c:v>30.246700000000054</c:v>
                </c:pt>
                <c:pt idx="860">
                  <c:v>30.246800000000054</c:v>
                </c:pt>
                <c:pt idx="861">
                  <c:v>30.246900000000053</c:v>
                </c:pt>
                <c:pt idx="862">
                  <c:v>30.247000000000053</c:v>
                </c:pt>
                <c:pt idx="863">
                  <c:v>30.247100000000053</c:v>
                </c:pt>
                <c:pt idx="864">
                  <c:v>30.247200000000053</c:v>
                </c:pt>
                <c:pt idx="865">
                  <c:v>30.247300000000052</c:v>
                </c:pt>
                <c:pt idx="866">
                  <c:v>30.247400000000052</c:v>
                </c:pt>
                <c:pt idx="867">
                  <c:v>30.247500000000052</c:v>
                </c:pt>
                <c:pt idx="868">
                  <c:v>30.247600000000052</c:v>
                </c:pt>
                <c:pt idx="869">
                  <c:v>30.247700000000052</c:v>
                </c:pt>
                <c:pt idx="870">
                  <c:v>30.247800000000051</c:v>
                </c:pt>
                <c:pt idx="871">
                  <c:v>30.247900000000051</c:v>
                </c:pt>
                <c:pt idx="872">
                  <c:v>30.248000000000051</c:v>
                </c:pt>
                <c:pt idx="873">
                  <c:v>30.248100000000051</c:v>
                </c:pt>
                <c:pt idx="874">
                  <c:v>30.24820000000005</c:v>
                </c:pt>
                <c:pt idx="875">
                  <c:v>30.24830000000005</c:v>
                </c:pt>
                <c:pt idx="876">
                  <c:v>30.24840000000005</c:v>
                </c:pt>
                <c:pt idx="877">
                  <c:v>30.24850000000005</c:v>
                </c:pt>
                <c:pt idx="878">
                  <c:v>30.248600000000049</c:v>
                </c:pt>
                <c:pt idx="879">
                  <c:v>30.248700000000049</c:v>
                </c:pt>
                <c:pt idx="880">
                  <c:v>30.248800000000049</c:v>
                </c:pt>
                <c:pt idx="881">
                  <c:v>30.248900000000049</c:v>
                </c:pt>
                <c:pt idx="882">
                  <c:v>30.249000000000049</c:v>
                </c:pt>
                <c:pt idx="883">
                  <c:v>30.249100000000048</c:v>
                </c:pt>
                <c:pt idx="884">
                  <c:v>30.249200000000048</c:v>
                </c:pt>
                <c:pt idx="885">
                  <c:v>30.249300000000048</c:v>
                </c:pt>
                <c:pt idx="886">
                  <c:v>30.249400000000048</c:v>
                </c:pt>
                <c:pt idx="887">
                  <c:v>30.249500000000047</c:v>
                </c:pt>
                <c:pt idx="888">
                  <c:v>30.249600000000047</c:v>
                </c:pt>
                <c:pt idx="889">
                  <c:v>30.249700000000047</c:v>
                </c:pt>
                <c:pt idx="890">
                  <c:v>30.249800000000047</c:v>
                </c:pt>
                <c:pt idx="891">
                  <c:v>30.249900000000046</c:v>
                </c:pt>
                <c:pt idx="892">
                  <c:v>30.250000000000046</c:v>
                </c:pt>
                <c:pt idx="893">
                  <c:v>30.250100000000046</c:v>
                </c:pt>
                <c:pt idx="894">
                  <c:v>30.250200000000046</c:v>
                </c:pt>
                <c:pt idx="895">
                  <c:v>30.250300000000045</c:v>
                </c:pt>
                <c:pt idx="896">
                  <c:v>30.250400000000045</c:v>
                </c:pt>
                <c:pt idx="897">
                  <c:v>30.250500000000045</c:v>
                </c:pt>
                <c:pt idx="898">
                  <c:v>30.250600000000045</c:v>
                </c:pt>
                <c:pt idx="899">
                  <c:v>30.250700000000045</c:v>
                </c:pt>
                <c:pt idx="900">
                  <c:v>30.250800000000044</c:v>
                </c:pt>
                <c:pt idx="901">
                  <c:v>30.250900000000044</c:v>
                </c:pt>
                <c:pt idx="902">
                  <c:v>30.251000000000044</c:v>
                </c:pt>
                <c:pt idx="903">
                  <c:v>30.251100000000044</c:v>
                </c:pt>
                <c:pt idx="904">
                  <c:v>30.251200000000043</c:v>
                </c:pt>
                <c:pt idx="905">
                  <c:v>30.251300000000043</c:v>
                </c:pt>
                <c:pt idx="906">
                  <c:v>30.251400000000043</c:v>
                </c:pt>
                <c:pt idx="907">
                  <c:v>30.251500000000043</c:v>
                </c:pt>
                <c:pt idx="908">
                  <c:v>30.251600000000042</c:v>
                </c:pt>
                <c:pt idx="909">
                  <c:v>30.251700000000042</c:v>
                </c:pt>
                <c:pt idx="910">
                  <c:v>30.251800000000042</c:v>
                </c:pt>
                <c:pt idx="911">
                  <c:v>30.251900000000042</c:v>
                </c:pt>
                <c:pt idx="912">
                  <c:v>30.252000000000042</c:v>
                </c:pt>
                <c:pt idx="913">
                  <c:v>30.252100000000041</c:v>
                </c:pt>
                <c:pt idx="914">
                  <c:v>30.252200000000041</c:v>
                </c:pt>
                <c:pt idx="915">
                  <c:v>30.252300000000041</c:v>
                </c:pt>
                <c:pt idx="916">
                  <c:v>30.252400000000041</c:v>
                </c:pt>
                <c:pt idx="917">
                  <c:v>30.25250000000004</c:v>
                </c:pt>
                <c:pt idx="918">
                  <c:v>30.25260000000004</c:v>
                </c:pt>
                <c:pt idx="919">
                  <c:v>30.25270000000004</c:v>
                </c:pt>
                <c:pt idx="920">
                  <c:v>30.25280000000004</c:v>
                </c:pt>
                <c:pt idx="921">
                  <c:v>30.252900000000039</c:v>
                </c:pt>
                <c:pt idx="922">
                  <c:v>30.253000000000039</c:v>
                </c:pt>
                <c:pt idx="923">
                  <c:v>30.253100000000039</c:v>
                </c:pt>
                <c:pt idx="924">
                  <c:v>30.253200000000039</c:v>
                </c:pt>
                <c:pt idx="925">
                  <c:v>30.253300000000038</c:v>
                </c:pt>
                <c:pt idx="926">
                  <c:v>30.253400000000038</c:v>
                </c:pt>
                <c:pt idx="927">
                  <c:v>30.253500000000038</c:v>
                </c:pt>
                <c:pt idx="928">
                  <c:v>30.253600000000038</c:v>
                </c:pt>
                <c:pt idx="929">
                  <c:v>30.253700000000038</c:v>
                </c:pt>
                <c:pt idx="930">
                  <c:v>30.253800000000037</c:v>
                </c:pt>
                <c:pt idx="931">
                  <c:v>30.253900000000037</c:v>
                </c:pt>
                <c:pt idx="932">
                  <c:v>30.254000000000037</c:v>
                </c:pt>
                <c:pt idx="933">
                  <c:v>30.254100000000037</c:v>
                </c:pt>
                <c:pt idx="934">
                  <c:v>30.254200000000036</c:v>
                </c:pt>
                <c:pt idx="935">
                  <c:v>30.254300000000036</c:v>
                </c:pt>
                <c:pt idx="936">
                  <c:v>30.254400000000036</c:v>
                </c:pt>
                <c:pt idx="937">
                  <c:v>30.254500000000036</c:v>
                </c:pt>
                <c:pt idx="938">
                  <c:v>30.254600000000035</c:v>
                </c:pt>
                <c:pt idx="939">
                  <c:v>30.254700000000035</c:v>
                </c:pt>
                <c:pt idx="940">
                  <c:v>30.254800000000035</c:v>
                </c:pt>
                <c:pt idx="941">
                  <c:v>30.254900000000035</c:v>
                </c:pt>
                <c:pt idx="942">
                  <c:v>30.255000000000035</c:v>
                </c:pt>
                <c:pt idx="943">
                  <c:v>30.255100000000034</c:v>
                </c:pt>
                <c:pt idx="944">
                  <c:v>30.255200000000034</c:v>
                </c:pt>
                <c:pt idx="945">
                  <c:v>30.255300000000034</c:v>
                </c:pt>
                <c:pt idx="946">
                  <c:v>30.255400000000034</c:v>
                </c:pt>
                <c:pt idx="947">
                  <c:v>30.255500000000033</c:v>
                </c:pt>
                <c:pt idx="948">
                  <c:v>30.255600000000033</c:v>
                </c:pt>
                <c:pt idx="949">
                  <c:v>30.255700000000033</c:v>
                </c:pt>
                <c:pt idx="950">
                  <c:v>30.255800000000033</c:v>
                </c:pt>
                <c:pt idx="951">
                  <c:v>30.255900000000032</c:v>
                </c:pt>
                <c:pt idx="952">
                  <c:v>30.256000000000032</c:v>
                </c:pt>
                <c:pt idx="953">
                  <c:v>30.256100000000032</c:v>
                </c:pt>
                <c:pt idx="954">
                  <c:v>30.256200000000032</c:v>
                </c:pt>
                <c:pt idx="955">
                  <c:v>30.256300000000032</c:v>
                </c:pt>
                <c:pt idx="956">
                  <c:v>30.256400000000031</c:v>
                </c:pt>
                <c:pt idx="957">
                  <c:v>30.256500000000031</c:v>
                </c:pt>
                <c:pt idx="958">
                  <c:v>30.256600000000031</c:v>
                </c:pt>
                <c:pt idx="959">
                  <c:v>30.256700000000031</c:v>
                </c:pt>
                <c:pt idx="960">
                  <c:v>30.25680000000003</c:v>
                </c:pt>
                <c:pt idx="961">
                  <c:v>30.25690000000003</c:v>
                </c:pt>
                <c:pt idx="962">
                  <c:v>30.25700000000003</c:v>
                </c:pt>
                <c:pt idx="963">
                  <c:v>30.25710000000003</c:v>
                </c:pt>
                <c:pt idx="964">
                  <c:v>30.257200000000029</c:v>
                </c:pt>
                <c:pt idx="965">
                  <c:v>30.257300000000029</c:v>
                </c:pt>
                <c:pt idx="966">
                  <c:v>30.257400000000029</c:v>
                </c:pt>
                <c:pt idx="967">
                  <c:v>30.257500000000029</c:v>
                </c:pt>
                <c:pt idx="968">
                  <c:v>30.257600000000028</c:v>
                </c:pt>
                <c:pt idx="969">
                  <c:v>30.257700000000028</c:v>
                </c:pt>
                <c:pt idx="970">
                  <c:v>30.257800000000028</c:v>
                </c:pt>
                <c:pt idx="971">
                  <c:v>30.257900000000028</c:v>
                </c:pt>
                <c:pt idx="972">
                  <c:v>30.258000000000028</c:v>
                </c:pt>
                <c:pt idx="973">
                  <c:v>30.258100000000027</c:v>
                </c:pt>
                <c:pt idx="974">
                  <c:v>30.258200000000027</c:v>
                </c:pt>
                <c:pt idx="975">
                  <c:v>30.258300000000027</c:v>
                </c:pt>
                <c:pt idx="976">
                  <c:v>30.258400000000027</c:v>
                </c:pt>
                <c:pt idx="977">
                  <c:v>30.258500000000026</c:v>
                </c:pt>
                <c:pt idx="978">
                  <c:v>30.258600000000026</c:v>
                </c:pt>
                <c:pt idx="979">
                  <c:v>30.258700000000026</c:v>
                </c:pt>
                <c:pt idx="980">
                  <c:v>30.258800000000026</c:v>
                </c:pt>
                <c:pt idx="981">
                  <c:v>30.258900000000025</c:v>
                </c:pt>
                <c:pt idx="982">
                  <c:v>30.259000000000025</c:v>
                </c:pt>
                <c:pt idx="983">
                  <c:v>30.259100000000025</c:v>
                </c:pt>
                <c:pt idx="984">
                  <c:v>30.259200000000025</c:v>
                </c:pt>
                <c:pt idx="985">
                  <c:v>30.259300000000025</c:v>
                </c:pt>
                <c:pt idx="986">
                  <c:v>30.259400000000024</c:v>
                </c:pt>
                <c:pt idx="987">
                  <c:v>30.259500000000024</c:v>
                </c:pt>
                <c:pt idx="988">
                  <c:v>30.259600000000024</c:v>
                </c:pt>
                <c:pt idx="989">
                  <c:v>30.259700000000024</c:v>
                </c:pt>
                <c:pt idx="990">
                  <c:v>30.259800000000023</c:v>
                </c:pt>
                <c:pt idx="991">
                  <c:v>30.259900000000023</c:v>
                </c:pt>
                <c:pt idx="992">
                  <c:v>30.260000000000023</c:v>
                </c:pt>
                <c:pt idx="993">
                  <c:v>30.260100000000023</c:v>
                </c:pt>
                <c:pt idx="994">
                  <c:v>30.260200000000022</c:v>
                </c:pt>
                <c:pt idx="995">
                  <c:v>30.260300000000022</c:v>
                </c:pt>
                <c:pt idx="996">
                  <c:v>30.260400000000022</c:v>
                </c:pt>
                <c:pt idx="997">
                  <c:v>30.260500000000022</c:v>
                </c:pt>
                <c:pt idx="998">
                  <c:v>30.260600000000021</c:v>
                </c:pt>
                <c:pt idx="999">
                  <c:v>30.260700000000021</c:v>
                </c:pt>
                <c:pt idx="1000">
                  <c:v>30.260800000000021</c:v>
                </c:pt>
              </c:numCache>
            </c:numRef>
          </c:xVal>
          <c:yVal>
            <c:numRef>
              <c:f>Calculs!$K$4:$K$1004</c:f>
              <c:numCache>
                <c:formatCode>0.00</c:formatCode>
                <c:ptCount val="1001"/>
                <c:pt idx="0">
                  <c:v>487.84771914632313</c:v>
                </c:pt>
                <c:pt idx="1">
                  <c:v>489.54749991237134</c:v>
                </c:pt>
                <c:pt idx="2">
                  <c:v>491.24421526644198</c:v>
                </c:pt>
                <c:pt idx="3">
                  <c:v>492.93787303695672</c:v>
                </c:pt>
                <c:pt idx="4">
                  <c:v>494.62848101626298</c:v>
                </c:pt>
                <c:pt idx="5">
                  <c:v>496.31604696085458</c:v>
                </c:pt>
                <c:pt idx="6">
                  <c:v>498.00057859159074</c:v>
                </c:pt>
                <c:pt idx="7">
                  <c:v>499.68208359391315</c:v>
                </c:pt>
                <c:pt idx="8">
                  <c:v>501.36056961806173</c:v>
                </c:pt>
                <c:pt idx="9">
                  <c:v>503.03604427928838</c:v>
                </c:pt>
                <c:pt idx="10">
                  <c:v>504.7085151580693</c:v>
                </c:pt>
                <c:pt idx="11">
                  <c:v>506.37798979090064</c:v>
                </c:pt>
                <c:pt idx="12">
                  <c:v>508.04447566131068</c:v>
                </c:pt>
                <c:pt idx="13">
                  <c:v>509.70798020991657</c:v>
                </c:pt>
                <c:pt idx="14">
                  <c:v>511.36851084425524</c:v>
                </c:pt>
                <c:pt idx="15">
                  <c:v>513.02607493897665</c:v>
                </c:pt>
                <c:pt idx="16">
                  <c:v>514.68067983603555</c:v>
                </c:pt>
                <c:pt idx="17">
                  <c:v>516.33233284488142</c:v>
                </c:pt>
                <c:pt idx="18">
                  <c:v>517.98104124264773</c:v>
                </c:pt>
                <c:pt idx="19">
                  <c:v>519.62681227433916</c:v>
                </c:pt>
                <c:pt idx="20">
                  <c:v>521.26965315301788</c:v>
                </c:pt>
                <c:pt idx="21">
                  <c:v>522.90957106469807</c:v>
                </c:pt>
                <c:pt idx="22">
                  <c:v>524.54657317313365</c:v>
                </c:pt>
                <c:pt idx="23">
                  <c:v>526.18066661508101</c:v>
                </c:pt>
                <c:pt idx="24">
                  <c:v>527.81185849566828</c:v>
                </c:pt>
                <c:pt idx="25">
                  <c:v>529.44015588858008</c:v>
                </c:pt>
                <c:pt idx="26">
                  <c:v>531.06556583624081</c:v>
                </c:pt>
                <c:pt idx="27">
                  <c:v>532.68809534999707</c:v>
                </c:pt>
                <c:pt idx="28">
                  <c:v>534.30775141029812</c:v>
                </c:pt>
                <c:pt idx="29">
                  <c:v>535.92454096687516</c:v>
                </c:pt>
                <c:pt idx="30">
                  <c:v>537.53847093891966</c:v>
                </c:pt>
                <c:pt idx="31">
                  <c:v>539.1495482152601</c:v>
                </c:pt>
                <c:pt idx="32">
                  <c:v>540.75777965453733</c:v>
                </c:pt>
                <c:pt idx="33">
                  <c:v>542.36317208537901</c:v>
                </c:pt>
                <c:pt idx="34">
                  <c:v>543.96573230657214</c:v>
                </c:pt>
                <c:pt idx="35">
                  <c:v>545.56546708723522</c:v>
                </c:pt>
                <c:pt idx="36">
                  <c:v>547.16238316698843</c:v>
                </c:pt>
                <c:pt idx="37">
                  <c:v>548.75648725612291</c:v>
                </c:pt>
                <c:pt idx="38">
                  <c:v>550.34778603576865</c:v>
                </c:pt>
                <c:pt idx="39">
                  <c:v>551.93628615806131</c:v>
                </c:pt>
                <c:pt idx="40">
                  <c:v>553.52199424630771</c:v>
                </c:pt>
                <c:pt idx="41">
                  <c:v>555.1049168951505</c:v>
                </c:pt>
                <c:pt idx="42">
                  <c:v>556.68506067073088</c:v>
                </c:pt>
                <c:pt idx="43">
                  <c:v>558.26243211085102</c:v>
                </c:pt>
                <c:pt idx="44">
                  <c:v>559.83703772513468</c:v>
                </c:pt>
                <c:pt idx="45">
                  <c:v>561.40888399518678</c:v>
                </c:pt>
                <c:pt idx="46">
                  <c:v>562.97797737475241</c:v>
                </c:pt>
                <c:pt idx="47">
                  <c:v>564.54432428987388</c:v>
                </c:pt>
                <c:pt idx="48">
                  <c:v>566.10793113904708</c:v>
                </c:pt>
                <c:pt idx="49">
                  <c:v>567.66880429337675</c:v>
                </c:pt>
                <c:pt idx="50">
                  <c:v>569.22695009673043</c:v>
                </c:pt>
                <c:pt idx="51">
                  <c:v>570.7823748658916</c:v>
                </c:pt>
                <c:pt idx="52">
                  <c:v>572.33508489071141</c:v>
                </c:pt>
                <c:pt idx="53">
                  <c:v>573.88508643425985</c:v>
                </c:pt>
                <c:pt idx="54">
                  <c:v>575.43238573297504</c:v>
                </c:pt>
                <c:pt idx="55">
                  <c:v>576.97698899681222</c:v>
                </c:pt>
                <c:pt idx="56">
                  <c:v>578.51890240939133</c:v>
                </c:pt>
                <c:pt idx="57">
                  <c:v>580.05813212814371</c:v>
                </c:pt>
                <c:pt idx="58">
                  <c:v>581.59468428445757</c:v>
                </c:pt>
                <c:pt idx="59">
                  <c:v>583.12856498382257</c:v>
                </c:pt>
                <c:pt idx="60">
                  <c:v>584.65978030597341</c:v>
                </c:pt>
                <c:pt idx="61">
                  <c:v>586.18833630503241</c:v>
                </c:pt>
                <c:pt idx="62">
                  <c:v>587.71423900965078</c:v>
                </c:pt>
                <c:pt idx="63">
                  <c:v>589.23749442314966</c:v>
                </c:pt>
                <c:pt idx="64">
                  <c:v>590.75810852365919</c:v>
                </c:pt>
                <c:pt idx="65">
                  <c:v>592.27608726425751</c:v>
                </c:pt>
                <c:pt idx="66">
                  <c:v>593.79143657310817</c:v>
                </c:pt>
                <c:pt idx="67">
                  <c:v>595.30416235359689</c:v>
                </c:pt>
                <c:pt idx="68">
                  <c:v>596.81427048446733</c:v>
                </c:pt>
                <c:pt idx="69">
                  <c:v>598.32176681995577</c:v>
                </c:pt>
                <c:pt idx="70">
                  <c:v>599.82665718992519</c:v>
                </c:pt>
                <c:pt idx="71">
                  <c:v>601.32894739999801</c:v>
                </c:pt>
                <c:pt idx="72">
                  <c:v>602.82864323168815</c:v>
                </c:pt>
                <c:pt idx="73">
                  <c:v>604.32575044253224</c:v>
                </c:pt>
                <c:pt idx="74">
                  <c:v>605.82027476621977</c:v>
                </c:pt>
                <c:pt idx="75">
                  <c:v>607.31222191272241</c:v>
                </c:pt>
                <c:pt idx="76">
                  <c:v>608.80159756842238</c:v>
                </c:pt>
                <c:pt idx="77">
                  <c:v>610.28840739624025</c:v>
                </c:pt>
                <c:pt idx="78">
                  <c:v>611.7726570357612</c:v>
                </c:pt>
                <c:pt idx="79">
                  <c:v>613.25435210336127</c:v>
                </c:pt>
                <c:pt idx="80">
                  <c:v>614.73349819233215</c:v>
                </c:pt>
                <c:pt idx="81">
                  <c:v>616.21010087300522</c:v>
                </c:pt>
                <c:pt idx="82">
                  <c:v>617.68416569287479</c:v>
                </c:pt>
                <c:pt idx="83">
                  <c:v>619.15569817672076</c:v>
                </c:pt>
                <c:pt idx="84">
                  <c:v>620.62470382672996</c:v>
                </c:pt>
                <c:pt idx="85">
                  <c:v>622.09118812261715</c:v>
                </c:pt>
                <c:pt idx="86">
                  <c:v>623.55515652174472</c:v>
                </c:pt>
                <c:pt idx="87">
                  <c:v>625.01661445924208</c:v>
                </c:pt>
                <c:pt idx="88">
                  <c:v>626.47556734812383</c:v>
                </c:pt>
                <c:pt idx="89">
                  <c:v>627.93202057940744</c:v>
                </c:pt>
                <c:pt idx="90">
                  <c:v>629.38597952222983</c:v>
                </c:pt>
                <c:pt idx="91">
                  <c:v>630.83744952396364</c:v>
                </c:pt>
                <c:pt idx="92">
                  <c:v>632.2864359103321</c:v>
                </c:pt>
                <c:pt idx="93">
                  <c:v>633.73294398552378</c:v>
                </c:pt>
                <c:pt idx="94">
                  <c:v>635.17697903230578</c:v>
                </c:pt>
                <c:pt idx="95">
                  <c:v>636.61854631213714</c:v>
                </c:pt>
                <c:pt idx="96">
                  <c:v>638.05765106528065</c:v>
                </c:pt>
                <c:pt idx="97">
                  <c:v>639.4942985109144</c:v>
                </c:pt>
                <c:pt idx="98">
                  <c:v>640.92849384724241</c:v>
                </c:pt>
                <c:pt idx="99">
                  <c:v>642.3602422516044</c:v>
                </c:pt>
                <c:pt idx="100">
                  <c:v>643.78954888058536</c:v>
                </c:pt>
                <c:pt idx="101">
                  <c:v>657.94871532799118</c:v>
                </c:pt>
                <c:pt idx="102">
                  <c:v>671.86700405861131</c:v>
                </c:pt>
                <c:pt idx="103">
                  <c:v>685.54937555243544</c:v>
                </c:pt>
                <c:pt idx="104">
                  <c:v>699.0005965053731</c:v>
                </c:pt>
                <c:pt idx="105">
                  <c:v>712.22524958382871</c:v>
                </c:pt>
                <c:pt idx="106">
                  <c:v>725.22774256274602</c:v>
                </c:pt>
                <c:pt idx="107">
                  <c:v>738.01231689342058</c:v>
                </c:pt>
                <c:pt idx="108">
                  <c:v>750.58305574335475</c:v>
                </c:pt>
                <c:pt idx="109">
                  <c:v>762.94389154680221</c:v>
                </c:pt>
                <c:pt idx="110">
                  <c:v>775.0986131013741</c:v>
                </c:pt>
                <c:pt idx="111">
                  <c:v>787.05087224311683</c:v>
                </c:pt>
                <c:pt idx="112">
                  <c:v>798.80419012979246</c:v>
                </c:pt>
                <c:pt idx="113">
                  <c:v>810.36196315966163</c:v>
                </c:pt>
                <c:pt idx="114">
                  <c:v>821.72746855086632</c:v>
                </c:pt>
                <c:pt idx="115">
                  <c:v>832.90386960450553</c:v>
                </c:pt>
                <c:pt idx="116">
                  <c:v>843.89422067267617</c:v>
                </c:pt>
                <c:pt idx="117">
                  <c:v>854.70147185109124</c:v>
                </c:pt>
                <c:pt idx="118">
                  <c:v>865.32847341437673</c:v>
                </c:pt>
                <c:pt idx="119">
                  <c:v>875.77798001076678</c:v>
                </c:pt>
                <c:pt idx="120">
                  <c:v>886.05265463165722</c:v>
                </c:pt>
                <c:pt idx="121">
                  <c:v>896.15507237032307</c:v>
                </c:pt>
                <c:pt idx="122">
                  <c:v>906.08772398305143</c:v>
                </c:pt>
                <c:pt idx="123">
                  <c:v>915.85301926497209</c:v>
                </c:pt>
                <c:pt idx="124">
                  <c:v>925.45329025198259</c:v>
                </c:pt>
                <c:pt idx="125">
                  <c:v>934.89079425934881</c:v>
                </c:pt>
                <c:pt idx="126">
                  <c:v>944.16771676681401</c:v>
                </c:pt>
                <c:pt idx="127">
                  <c:v>953.2861741593606</c:v>
                </c:pt>
                <c:pt idx="128">
                  <c:v>962.2482163321356</c:v>
                </c:pt>
                <c:pt idx="129">
                  <c:v>971.05582916746494</c:v>
                </c:pt>
                <c:pt idx="130">
                  <c:v>979.71093689134671</c:v>
                </c:pt>
                <c:pt idx="131">
                  <c:v>988.21540431631229</c:v>
                </c:pt>
                <c:pt idx="132">
                  <c:v>996.57103897708896</c:v>
                </c:pt>
                <c:pt idx="133">
                  <c:v>1004.7795931650708</c:v>
                </c:pt>
                <c:pt idx="134">
                  <c:v>1012.8427658672133</c:v>
                </c:pt>
                <c:pt idx="135">
                  <c:v>1020.7622046146042</c:v>
                </c:pt>
                <c:pt idx="136">
                  <c:v>1028.5395072456247</c:v>
                </c:pt>
                <c:pt idx="137">
                  <c:v>1036.1762235883048</c:v>
                </c:pt>
                <c:pt idx="138">
                  <c:v>1043.6738570661876</c:v>
                </c:pt>
                <c:pt idx="139">
                  <c:v>1051.0338662317449</c:v>
                </c:pt>
                <c:pt idx="140">
                  <c:v>1058.2576662311437</c:v>
                </c:pt>
                <c:pt idx="141">
                  <c:v>1065.346630203923</c:v>
                </c:pt>
                <c:pt idx="142">
                  <c:v>1072.3020906209308</c:v>
                </c:pt>
                <c:pt idx="143">
                  <c:v>1079.1253405636689</c:v>
                </c:pt>
                <c:pt idx="144">
                  <c:v>1085.8176349480054</c:v>
                </c:pt>
                <c:pt idx="145">
                  <c:v>1092.3801916950399</c:v>
                </c:pt>
                <c:pt idx="146">
                  <c:v>1098.8141928517475</c:v>
                </c:pt>
                <c:pt idx="147">
                  <c:v>1105.1207856638746</c:v>
                </c:pt>
                <c:pt idx="148">
                  <c:v>1111.3010836034182</c:v>
                </c:pt>
                <c:pt idx="149">
                  <c:v>1117.3561673528898</c:v>
                </c:pt>
                <c:pt idx="150">
                  <c:v>1123.2870857484438</c:v>
                </c:pt>
                <c:pt idx="151">
                  <c:v>1129.0948566838345</c:v>
                </c:pt>
                <c:pt idx="152">
                  <c:v>1134.7804679770584</c:v>
                </c:pt>
                <c:pt idx="153">
                  <c:v>1140.3448782014441</c:v>
                </c:pt>
                <c:pt idx="154">
                  <c:v>1145.7890174828528</c:v>
                </c:pt>
                <c:pt idx="155">
                  <c:v>1151.1137882645739</c:v>
                </c:pt>
                <c:pt idx="156">
                  <c:v>1156.3200660414132</c:v>
                </c:pt>
                <c:pt idx="157">
                  <c:v>1161.4087000644024</c:v>
                </c:pt>
                <c:pt idx="158">
                  <c:v>1166.3805140174893</c:v>
                </c:pt>
                <c:pt idx="159">
                  <c:v>1171.2363066674991</c:v>
                </c:pt>
                <c:pt idx="160">
                  <c:v>1175.9768524886076</c:v>
                </c:pt>
                <c:pt idx="161">
                  <c:v>1180.6029022625078</c:v>
                </c:pt>
                <c:pt idx="162">
                  <c:v>1185.1151836554016</c:v>
                </c:pt>
                <c:pt idx="163">
                  <c:v>1189.5144017729108</c:v>
                </c:pt>
                <c:pt idx="164">
                  <c:v>1193.8012396939553</c:v>
                </c:pt>
                <c:pt idx="165">
                  <c:v>1197.976358984615</c:v>
                </c:pt>
                <c:pt idx="166">
                  <c:v>1202.0404001929639</c:v>
                </c:pt>
                <c:pt idx="167">
                  <c:v>1205.9939833258341</c:v>
                </c:pt>
                <c:pt idx="168">
                  <c:v>1209.8377083084536</c:v>
                </c:pt>
                <c:pt idx="169">
                  <c:v>1213.5721554278839</c:v>
                </c:pt>
                <c:pt idx="170">
                  <c:v>1217.1978857611732</c:v>
                </c:pt>
                <c:pt idx="171">
                  <c:v>1220.7154415891405</c:v>
                </c:pt>
                <c:pt idx="172">
                  <c:v>1224.1253467967069</c:v>
                </c:pt>
                <c:pt idx="173">
                  <c:v>1227.4281072607021</c:v>
                </c:pt>
                <c:pt idx="174">
                  <c:v>1230.624211226087</c:v>
                </c:pt>
                <c:pt idx="175">
                  <c:v>1233.7141296715674</c:v>
                </c:pt>
                <c:pt idx="176">
                  <c:v>1236.6983166655994</c:v>
                </c:pt>
                <c:pt idx="177">
                  <c:v>1239.5772097138356</c:v>
                </c:pt>
                <c:pt idx="178">
                  <c:v>1242.3512300991213</c:v>
                </c:pt>
                <c:pt idx="179">
                  <c:v>1245.0207832152057</c:v>
                </c:pt>
                <c:pt idx="180">
                  <c:v>1247.5862588954283</c:v>
                </c:pt>
                <c:pt idx="181">
                  <c:v>1250.0480317377217</c:v>
                </c:pt>
                <c:pt idx="182">
                  <c:v>1252.4064614273927</c:v>
                </c:pt>
                <c:pt idx="183">
                  <c:v>1254.6618930592631</c:v>
                </c:pt>
                <c:pt idx="184">
                  <c:v>1256.8146574608986</c:v>
                </c:pt>
                <c:pt idx="185">
                  <c:v>1258.865071518811</c:v>
                </c:pt>
                <c:pt idx="186">
                  <c:v>1260.8134385096978</c:v>
                </c:pt>
                <c:pt idx="187">
                  <c:v>1262.6600484389724</c:v>
                </c:pt>
                <c:pt idx="188">
                  <c:v>1264.4051783890393</c:v>
                </c:pt>
                <c:pt idx="189">
                  <c:v>1266.0490928799818</c:v>
                </c:pt>
                <c:pt idx="190">
                  <c:v>1267.5920442455317</c:v>
                </c:pt>
                <c:pt idx="191">
                  <c:v>1269.034273027391</c:v>
                </c:pt>
                <c:pt idx="192">
                  <c:v>1270.3760083911432</c:v>
                </c:pt>
                <c:pt idx="193">
                  <c:v>1271.617468567121</c:v>
                </c:pt>
                <c:pt idx="194">
                  <c:v>1272.7588613196524</c:v>
                </c:pt>
                <c:pt idx="195">
                  <c:v>1273.8003844480759</c:v>
                </c:pt>
                <c:pt idx="196">
                  <c:v>1274.7422263227554</c:v>
                </c:pt>
                <c:pt idx="197">
                  <c:v>1275.5845664590117</c:v>
                </c:pt>
                <c:pt idx="198">
                  <c:v>1276.3275761313846</c:v>
                </c:pt>
                <c:pt idx="199">
                  <c:v>1276.9714190299326</c:v>
                </c:pt>
                <c:pt idx="200">
                  <c:v>1277.5162519593375</c:v>
                </c:pt>
                <c:pt idx="201">
                  <c:v>1277.962225580425</c:v>
                </c:pt>
                <c:pt idx="202">
                  <c:v>1278.3094851923549</c:v>
                </c:pt>
                <c:pt idx="203">
                  <c:v>1278.5581715522369</c:v>
                </c:pt>
                <c:pt idx="204">
                  <c:v>1278.7084217273461</c:v>
                </c:pt>
                <c:pt idx="205">
                  <c:v>1278.7603699735841</c:v>
                </c:pt>
                <c:pt idx="206">
                  <c:v>1278.7141486324208</c:v>
                </c:pt>
                <c:pt idx="207">
                  <c:v>1278.5698890374308</c:v>
                </c:pt>
                <c:pt idx="208">
                  <c:v>1278.3277224207634</c:v>
                </c:pt>
                <c:pt idx="209">
                  <c:v>1277.9877808095591</c:v>
                </c:pt>
                <c:pt idx="210">
                  <c:v>1277.5501979024734</c:v>
                </c:pt>
                <c:pt idx="211">
                  <c:v>1277.0151099170664</c:v>
                </c:pt>
                <c:pt idx="212">
                  <c:v>1276.382656399828</c:v>
                </c:pt>
                <c:pt idx="213">
                  <c:v>1275.6529809919193</c:v>
                </c:pt>
                <c:pt idx="214">
                  <c:v>1274.8262321452212</c:v>
                </c:pt>
                <c:pt idx="215">
                  <c:v>1273.9025637848597</c:v>
                </c:pt>
                <c:pt idx="216">
                  <c:v>1272.8821359159369</c:v>
                </c:pt>
                <c:pt idx="217">
                  <c:v>1271.7651151736172</c:v>
                </c:pt>
                <c:pt idx="218">
                  <c:v>1270.551675316965</c:v>
                </c:pt>
                <c:pt idx="219">
                  <c:v>1269.2419976679562</c:v>
                </c:pt>
                <c:pt idx="220">
                  <c:v>1267.8362714978782</c:v>
                </c:pt>
                <c:pt idx="221">
                  <c:v>1266.3346943638992</c:v>
                </c:pt>
                <c:pt idx="222">
                  <c:v>1264.7374723989662</c:v>
                </c:pt>
                <c:pt idx="223">
                  <c:v>1263.0448205583823</c:v>
                </c:pt>
                <c:pt idx="224">
                  <c:v>1261.2569628264775</c:v>
                </c:pt>
                <c:pt idx="225">
                  <c:v>1259.3741323867403</c:v>
                </c:pt>
                <c:pt idx="226">
                  <c:v>1257.3965717586509</c:v>
                </c:pt>
                <c:pt idx="227">
                  <c:v>1255.3245329042825</c:v>
                </c:pt>
                <c:pt idx="228">
                  <c:v>1253.1582773075249</c:v>
                </c:pt>
                <c:pt idx="229">
                  <c:v>1250.8980760285604</c:v>
                </c:pt>
                <c:pt idx="230">
                  <c:v>1248.5442097359914</c:v>
                </c:pt>
                <c:pt idx="231">
                  <c:v>1246.0969687187971</c:v>
                </c:pt>
                <c:pt idx="232">
                  <c:v>1243.5566528800744</c:v>
                </c:pt>
                <c:pt idx="233">
                  <c:v>1240.9235717143245</c:v>
                </c:pt>
                <c:pt idx="234">
                  <c:v>1238.1980442698605</c:v>
                </c:pt>
                <c:pt idx="235">
                  <c:v>1235.3803990977381</c:v>
                </c:pt>
                <c:pt idx="236">
                  <c:v>1232.4709741884647</c:v>
                </c:pt>
                <c:pt idx="237">
                  <c:v>1229.4701168976078</c:v>
                </c:pt>
                <c:pt idx="238">
                  <c:v>1226.3781838612988</c:v>
                </c:pt>
                <c:pt idx="239">
                  <c:v>1223.1955409025245</c:v>
                </c:pt>
                <c:pt idx="240">
                  <c:v>1219.9225629290072</c:v>
                </c:pt>
                <c:pt idx="241">
                  <c:v>1216.5596338233881</c:v>
                </c:pt>
                <c:pt idx="242">
                  <c:v>1213.1071463263595</c:v>
                </c:pt>
                <c:pt idx="243">
                  <c:v>1209.5655019133262</c:v>
                </c:pt>
                <c:pt idx="244">
                  <c:v>1205.9351106651243</c:v>
                </c:pt>
                <c:pt idx="245">
                  <c:v>1202.2163911332755</c:v>
                </c:pt>
                <c:pt idx="246">
                  <c:v>1198.409770200213</c:v>
                </c:pt>
                <c:pt idx="247">
                  <c:v>1194.5156829348782</c:v>
                </c:pt>
                <c:pt idx="248">
                  <c:v>1190.5345724440592</c:v>
                </c:pt>
                <c:pt idx="249">
                  <c:v>1186.4668897198069</c:v>
                </c:pt>
                <c:pt idx="250">
                  <c:v>1182.3130934832463</c:v>
                </c:pt>
                <c:pt idx="251">
                  <c:v>1178.0736500250771</c:v>
                </c:pt>
                <c:pt idx="252">
                  <c:v>1173.7490330430362</c:v>
                </c:pt>
                <c:pt idx="253">
                  <c:v>1169.3397234765819</c:v>
                </c:pt>
                <c:pt idx="254">
                  <c:v>1164.8462093390424</c:v>
                </c:pt>
                <c:pt idx="255">
                  <c:v>1160.2689855474571</c:v>
                </c:pt>
                <c:pt idx="256">
                  <c:v>1155.6085537503316</c:v>
                </c:pt>
                <c:pt idx="257">
                  <c:v>1150.8654221535116</c:v>
                </c:pt>
                <c:pt idx="258">
                  <c:v>1146.0401053443752</c:v>
                </c:pt>
                <c:pt idx="259">
                  <c:v>1141.1331241145328</c:v>
                </c:pt>
                <c:pt idx="260">
                  <c:v>1136.1450052812165</c:v>
                </c:pt>
                <c:pt idx="261">
                  <c:v>1131.0762815075348</c:v>
                </c:pt>
                <c:pt idx="262">
                  <c:v>1125.9274911217594</c:v>
                </c:pt>
                <c:pt idx="263">
                  <c:v>1120.6991779358075</c:v>
                </c:pt>
                <c:pt idx="264">
                  <c:v>1115.3918910630759</c:v>
                </c:pt>
                <c:pt idx="265">
                  <c:v>1110.006184735779</c:v>
                </c:pt>
                <c:pt idx="266">
                  <c:v>1104.5426181219357</c:v>
                </c:pt>
                <c:pt idx="267">
                  <c:v>1099.0017551421492</c:v>
                </c:pt>
                <c:pt idx="268">
                  <c:v>1093.384164286316</c:v>
                </c:pt>
                <c:pt idx="269">
                  <c:v>1087.6904184303962</c:v>
                </c:pt>
                <c:pt idx="270">
                  <c:v>1081.9210946533767</c:v>
                </c:pt>
                <c:pt idx="271">
                  <c:v>1076.07677405455</c:v>
                </c:pt>
                <c:pt idx="272">
                  <c:v>1070.1580415712317</c:v>
                </c:pt>
                <c:pt idx="273">
                  <c:v>1064.1654857970332</c:v>
                </c:pt>
                <c:pt idx="274">
                  <c:v>1058.0996988008023</c:v>
                </c:pt>
                <c:pt idx="275">
                  <c:v>1051.9612759463462</c:v>
                </c:pt>
                <c:pt idx="276">
                  <c:v>1045.7508157130374</c:v>
                </c:pt>
                <c:pt idx="277">
                  <c:v>1039.4689195174112</c:v>
                </c:pt>
                <c:pt idx="278">
                  <c:v>1033.1161915358521</c:v>
                </c:pt>
                <c:pt idx="279">
                  <c:v>1026.6932385284649</c:v>
                </c:pt>
                <c:pt idx="280">
                  <c:v>1020.2006696642253</c:v>
                </c:pt>
                <c:pt idx="281">
                  <c:v>1013.6390963474981</c:v>
                </c:pt>
                <c:pt idx="282">
                  <c:v>1007.0091320460108</c:v>
                </c:pt>
                <c:pt idx="283">
                  <c:v>1000.3113921203641</c:v>
                </c:pt>
                <c:pt idx="284">
                  <c:v>993.54649365516059</c:v>
                </c:pt>
                <c:pt idx="285">
                  <c:v>986.71505529182718</c:v>
                </c:pt>
                <c:pt idx="286">
                  <c:v>979.81769706320529</c:v>
                </c:pt>
                <c:pt idx="287">
                  <c:v>972.85504022997827</c:v>
                </c:pt>
                <c:pt idx="288">
                  <c:v>965.82770711900434</c:v>
                </c:pt>
                <c:pt idx="289">
                  <c:v>958.73632096361735</c:v>
                </c:pt>
                <c:pt idx="290">
                  <c:v>951.58150574595743</c:v>
                </c:pt>
                <c:pt idx="291">
                  <c:v>944.36388604138847</c:v>
                </c:pt>
                <c:pt idx="292">
                  <c:v>937.08408686505754</c:v>
                </c:pt>
                <c:pt idx="293">
                  <c:v>929.7427335206479</c:v>
                </c:pt>
                <c:pt idx="294">
                  <c:v>922.34045145137338</c:v>
                </c:pt>
                <c:pt idx="295">
                  <c:v>914.87786609326122</c:v>
                </c:pt>
                <c:pt idx="296">
                  <c:v>907.35560273076499</c:v>
                </c:pt>
                <c:pt idx="297">
                  <c:v>899.77428635474814</c:v>
                </c:pt>
                <c:pt idx="298">
                  <c:v>892.13454152287466</c:v>
                </c:pt>
                <c:pt idx="299">
                  <c:v>884.43699222244197</c:v>
                </c:pt>
                <c:pt idx="300">
                  <c:v>876.68226173568655</c:v>
                </c:pt>
                <c:pt idx="301">
                  <c:v>868.87097250759155</c:v>
                </c:pt>
                <c:pt idx="302">
                  <c:v>861.00374601622309</c:v>
                </c:pt>
                <c:pt idx="303">
                  <c:v>853.08120264561728</c:v>
                </c:pt>
                <c:pt idx="304">
                  <c:v>845.10396156124045</c:v>
                </c:pt>
                <c:pt idx="305">
                  <c:v>837.07264058804014</c:v>
                </c:pt>
                <c:pt idx="306">
                  <c:v>828.9878560911028</c:v>
                </c:pt>
                <c:pt idx="307">
                  <c:v>820.85022285893217</c:v>
                </c:pt>
                <c:pt idx="308">
                  <c:v>812.66035398935878</c:v>
                </c:pt>
                <c:pt idx="309">
                  <c:v>804.41886077809068</c:v>
                </c:pt>
                <c:pt idx="310">
                  <c:v>796.12635260991055</c:v>
                </c:pt>
                <c:pt idx="311">
                  <c:v>787.78343685252446</c:v>
                </c:pt>
                <c:pt idx="312">
                  <c:v>779.39071875306479</c:v>
                </c:pt>
                <c:pt idx="313">
                  <c:v>770.94880133724666</c:v>
                </c:pt>
                <c:pt idx="314">
                  <c:v>762.45828531117672</c:v>
                </c:pt>
                <c:pt idx="315">
                  <c:v>753.91976896581082</c:v>
                </c:pt>
                <c:pt idx="316">
                  <c:v>745.33384808405401</c:v>
                </c:pt>
                <c:pt idx="317">
                  <c:v>736.70111585049585</c:v>
                </c:pt>
                <c:pt idx="318">
                  <c:v>728.02216276377249</c:v>
                </c:pt>
                <c:pt idx="319">
                  <c:v>719.29757655154287</c:v>
                </c:pt>
                <c:pt idx="320">
                  <c:v>710.52794208806836</c:v>
                </c:pt>
                <c:pt idx="321">
                  <c:v>701.71384131438015</c:v>
                </c:pt>
                <c:pt idx="322">
                  <c:v>692.85585316101935</c:v>
                </c:pt>
                <c:pt idx="323">
                  <c:v>683.95455347333257</c:v>
                </c:pt>
                <c:pt idx="324">
                  <c:v>675.0105149393039</c:v>
                </c:pt>
                <c:pt idx="325">
                  <c:v>666.02430701990409</c:v>
                </c:pt>
                <c:pt idx="326">
                  <c:v>656.99649588193495</c:v>
                </c:pt>
                <c:pt idx="327">
                  <c:v>647.92764433334685</c:v>
                </c:pt>
                <c:pt idx="328">
                  <c:v>638.81831176100548</c:v>
                </c:pt>
                <c:pt idx="329">
                  <c:v>629.66905407088325</c:v>
                </c:pt>
                <c:pt idx="330">
                  <c:v>620.48042363064985</c:v>
                </c:pt>
                <c:pt idx="331">
                  <c:v>611.25296921463382</c:v>
                </c:pt>
                <c:pt idx="332">
                  <c:v>601.98723595112904</c:v>
                </c:pt>
                <c:pt idx="333">
                  <c:v>592.68376527201644</c:v>
                </c:pt>
                <c:pt idx="334">
                  <c:v>583.34309486467157</c:v>
                </c:pt>
                <c:pt idx="335">
                  <c:v>573.96575862612804</c:v>
                </c:pt>
                <c:pt idx="336">
                  <c:v>564.55228661946524</c:v>
                </c:pt>
                <c:pt idx="337">
                  <c:v>555.1032050323895</c:v>
                </c:pt>
                <c:pt idx="338">
                  <c:v>545.61903613797551</c:v>
                </c:pt>
                <c:pt idx="339">
                  <c:v>536.10029825753566</c:v>
                </c:pt>
                <c:pt idx="340">
                  <c:v>526.54750572558328</c:v>
                </c:pt>
                <c:pt idx="341">
                  <c:v>516.96116885685694</c:v>
                </c:pt>
                <c:pt idx="342">
                  <c:v>507.34179391536998</c:v>
                </c:pt>
                <c:pt idx="343">
                  <c:v>497.68988308545158</c:v>
                </c:pt>
                <c:pt idx="344">
                  <c:v>488.00593444474396</c:v>
                </c:pt>
                <c:pt idx="345">
                  <c:v>478.29044193912023</c:v>
                </c:pt>
                <c:pt idx="346">
                  <c:v>468.54389535948712</c:v>
                </c:pt>
                <c:pt idx="347">
                  <c:v>458.76678032043685</c:v>
                </c:pt>
                <c:pt idx="348">
                  <c:v>448.95957824071201</c:v>
                </c:pt>
                <c:pt idx="349">
                  <c:v>439.12276632544695</c:v>
                </c:pt>
                <c:pt idx="350">
                  <c:v>429.25681755014978</c:v>
                </c:pt>
                <c:pt idx="351">
                  <c:v>419.36220064638786</c:v>
                </c:pt>
                <c:pt idx="352">
                  <c:v>409.43938008914108</c:v>
                </c:pt>
                <c:pt idx="353">
                  <c:v>399.48881608578557</c:v>
                </c:pt>
                <c:pt idx="354">
                  <c:v>389.51096456667199</c:v>
                </c:pt>
                <c:pt idx="355">
                  <c:v>379.50627717726161</c:v>
                </c:pt>
                <c:pt idx="356">
                  <c:v>369.47520127178404</c:v>
                </c:pt>
                <c:pt idx="357">
                  <c:v>359.41817990838001</c:v>
                </c:pt>
                <c:pt idx="358">
                  <c:v>349.33565184569341</c:v>
                </c:pt>
                <c:pt idx="359">
                  <c:v>339.22805154087638</c:v>
                </c:pt>
                <c:pt idx="360">
                  <c:v>329.09580914897185</c:v>
                </c:pt>
                <c:pt idx="361">
                  <c:v>318.93935052363753</c:v>
                </c:pt>
                <c:pt idx="362">
                  <c:v>308.75909721917668</c:v>
                </c:pt>
                <c:pt idx="363">
                  <c:v>298.55546649383984</c:v>
                </c:pt>
                <c:pt idx="364">
                  <c:v>288.32887131436314</c:v>
                </c:pt>
                <c:pt idx="365">
                  <c:v>278.07972036170821</c:v>
                </c:pt>
                <c:pt idx="366">
                  <c:v>267.80841803797023</c:v>
                </c:pt>
                <c:pt idx="367">
                  <c:v>257.51536447441896</c:v>
                </c:pt>
                <c:pt idx="368">
                  <c:v>247.20095554064045</c:v>
                </c:pt>
                <c:pt idx="369">
                  <c:v>236.86558285474538</c:v>
                </c:pt>
                <c:pt idx="370">
                  <c:v>226.50963379461135</c:v>
                </c:pt>
                <c:pt idx="371">
                  <c:v>216.13349151012676</c:v>
                </c:pt>
                <c:pt idx="372">
                  <c:v>205.73753493640416</c:v>
                </c:pt>
                <c:pt idx="373">
                  <c:v>195.32213880793125</c:v>
                </c:pt>
                <c:pt idx="374">
                  <c:v>184.88767367362851</c:v>
                </c:pt>
                <c:pt idx="375">
                  <c:v>174.43450591278236</c:v>
                </c:pt>
                <c:pt idx="376">
                  <c:v>163.96299775182365</c:v>
                </c:pt>
                <c:pt idx="377">
                  <c:v>153.4735072819214</c:v>
                </c:pt>
                <c:pt idx="378">
                  <c:v>142.96638847736241</c:v>
                </c:pt>
                <c:pt idx="379">
                  <c:v>132.44199121468756</c:v>
                </c:pt>
                <c:pt idx="380">
                  <c:v>121.90066129255629</c:v>
                </c:pt>
                <c:pt idx="381">
                  <c:v>111.34274045231113</c:v>
                </c:pt>
                <c:pt idx="382">
                  <c:v>100.76856639921469</c:v>
                </c:pt>
                <c:pt idx="383">
                  <c:v>90.178472824331863</c:v>
                </c:pt>
                <c:pt idx="384">
                  <c:v>79.572789427030656</c:v>
                </c:pt>
                <c:pt idx="385">
                  <c:v>68.951841938075347</c:v>
                </c:pt>
                <c:pt idx="386">
                  <c:v>58.315952143286395</c:v>
                </c:pt>
                <c:pt idx="387">
                  <c:v>47.665437907741776</c:v>
                </c:pt>
                <c:pt idx="388">
                  <c:v>37.000613200495081</c:v>
                </c:pt>
                <c:pt idx="389">
                  <c:v>26.321788119786113</c:v>
                </c:pt>
                <c:pt idx="390">
                  <c:v>15.629268918720232</c:v>
                </c:pt>
                <c:pt idx="391">
                  <c:v>4.9233580313932226</c:v>
                </c:pt>
                <c:pt idx="392">
                  <c:v>-5.7956459005611052</c:v>
                </c:pt>
                <c:pt idx="393">
                  <c:v>-5.8063713831531842</c:v>
                </c:pt>
                <c:pt idx="394">
                  <c:v>-5.8170968783967876</c:v>
                </c:pt>
                <c:pt idx="395">
                  <c:v>-5.8278223862916265</c:v>
                </c:pt>
                <c:pt idx="396">
                  <c:v>-5.8385479068374115</c:v>
                </c:pt>
                <c:pt idx="397">
                  <c:v>-5.849273440033854</c:v>
                </c:pt>
                <c:pt idx="398">
                  <c:v>-5.8599989858806651</c:v>
                </c:pt>
                <c:pt idx="399">
                  <c:v>-5.8707245443775564</c:v>
                </c:pt>
                <c:pt idx="400">
                  <c:v>-5.8814501155242391</c:v>
                </c:pt>
                <c:pt idx="401">
                  <c:v>-5.8921756993204237</c:v>
                </c:pt>
                <c:pt idx="402">
                  <c:v>-5.9029012957658216</c:v>
                </c:pt>
                <c:pt idx="403">
                  <c:v>-5.9136269048601449</c:v>
                </c:pt>
                <c:pt idx="404">
                  <c:v>-5.9243525266031041</c:v>
                </c:pt>
                <c:pt idx="405">
                  <c:v>-5.9350781609944097</c:v>
                </c:pt>
                <c:pt idx="406">
                  <c:v>-5.9458038080337738</c:v>
                </c:pt>
                <c:pt idx="407">
                  <c:v>-5.956529467720908</c:v>
                </c:pt>
                <c:pt idx="408">
                  <c:v>-5.9672551400555225</c:v>
                </c:pt>
                <c:pt idx="409">
                  <c:v>-5.9779808250373296</c:v>
                </c:pt>
                <c:pt idx="410">
                  <c:v>-5.9887065226660399</c:v>
                </c:pt>
                <c:pt idx="411">
                  <c:v>-5.9994322329413645</c:v>
                </c:pt>
                <c:pt idx="412">
                  <c:v>-6.0101579558630149</c:v>
                </c:pt>
                <c:pt idx="413">
                  <c:v>-6.0208836914307025</c:v>
                </c:pt>
                <c:pt idx="414">
                  <c:v>-6.0316094396441375</c:v>
                </c:pt>
                <c:pt idx="415">
                  <c:v>-6.0423352005030324</c:v>
                </c:pt>
                <c:pt idx="416">
                  <c:v>-6.0530609740070975</c:v>
                </c:pt>
                <c:pt idx="417">
                  <c:v>-6.0637867601560451</c:v>
                </c:pt>
                <c:pt idx="418">
                  <c:v>-6.0745125589495856</c:v>
                </c:pt>
                <c:pt idx="419">
                  <c:v>-6.0852383703874304</c:v>
                </c:pt>
                <c:pt idx="420">
                  <c:v>-6.0959641944692917</c:v>
                </c:pt>
                <c:pt idx="421">
                  <c:v>-6.10669003119488</c:v>
                </c:pt>
                <c:pt idx="422">
                  <c:v>-6.1174158805639065</c:v>
                </c:pt>
                <c:pt idx="423">
                  <c:v>-6.1281417425760827</c:v>
                </c:pt>
                <c:pt idx="424">
                  <c:v>-6.138867617231119</c:v>
                </c:pt>
                <c:pt idx="425">
                  <c:v>-6.1495935045287275</c:v>
                </c:pt>
                <c:pt idx="426">
                  <c:v>-6.1603194044686198</c:v>
                </c:pt>
                <c:pt idx="427">
                  <c:v>-6.1710453170505071</c:v>
                </c:pt>
                <c:pt idx="428">
                  <c:v>-6.1817712422740998</c:v>
                </c:pt>
                <c:pt idx="429">
                  <c:v>-6.1924971801391102</c:v>
                </c:pt>
                <c:pt idx="430">
                  <c:v>-6.2032231306452488</c:v>
                </c:pt>
                <c:pt idx="431">
                  <c:v>-6.2139490937922277</c:v>
                </c:pt>
                <c:pt idx="432">
                  <c:v>-6.2246750695797575</c:v>
                </c:pt>
                <c:pt idx="433">
                  <c:v>-6.2354010580075503</c:v>
                </c:pt>
                <c:pt idx="434">
                  <c:v>-6.2461270590753166</c:v>
                </c:pt>
                <c:pt idx="435">
                  <c:v>-6.2568530727827687</c:v>
                </c:pt>
                <c:pt idx="436">
                  <c:v>-6.267579099129617</c:v>
                </c:pt>
                <c:pt idx="437">
                  <c:v>-6.2783051381155728</c:v>
                </c:pt>
                <c:pt idx="438">
                  <c:v>-6.2890311897403484</c:v>
                </c:pt>
                <c:pt idx="439">
                  <c:v>-6.2997572540036542</c:v>
                </c:pt>
                <c:pt idx="440">
                  <c:v>-6.3104833309052015</c:v>
                </c:pt>
                <c:pt idx="441">
                  <c:v>-6.3212094204447027</c:v>
                </c:pt>
                <c:pt idx="442">
                  <c:v>-6.3319355226218681</c:v>
                </c:pt>
                <c:pt idx="443">
                  <c:v>-6.3426616374364091</c:v>
                </c:pt>
                <c:pt idx="444">
                  <c:v>-6.3533877648880379</c:v>
                </c:pt>
                <c:pt idx="445">
                  <c:v>-6.364113904976465</c:v>
                </c:pt>
                <c:pt idx="446">
                  <c:v>-6.3748400577014017</c:v>
                </c:pt>
                <c:pt idx="447">
                  <c:v>-6.3855662230625603</c:v>
                </c:pt>
                <c:pt idx="448">
                  <c:v>-6.3962924010596511</c:v>
                </c:pt>
                <c:pt idx="449">
                  <c:v>-6.4070185916923865</c:v>
                </c:pt>
                <c:pt idx="450">
                  <c:v>-6.4177447949604769</c:v>
                </c:pt>
                <c:pt idx="451">
                  <c:v>-6.4284710108636345</c:v>
                </c:pt>
                <c:pt idx="452">
                  <c:v>-6.4391972394015697</c:v>
                </c:pt>
                <c:pt idx="453">
                  <c:v>-6.4499234805739949</c:v>
                </c:pt>
                <c:pt idx="454">
                  <c:v>-6.4606497343806213</c:v>
                </c:pt>
                <c:pt idx="455">
                  <c:v>-6.4713760008211603</c:v>
                </c:pt>
                <c:pt idx="456">
                  <c:v>-6.4821022798953223</c:v>
                </c:pt>
                <c:pt idx="457">
                  <c:v>-6.4928285716028196</c:v>
                </c:pt>
                <c:pt idx="458">
                  <c:v>-6.5035548759433635</c:v>
                </c:pt>
                <c:pt idx="459">
                  <c:v>-6.5142811929166653</c:v>
                </c:pt>
                <c:pt idx="460">
                  <c:v>-6.5250075225224364</c:v>
                </c:pt>
                <c:pt idx="461">
                  <c:v>-6.5357338647603891</c:v>
                </c:pt>
                <c:pt idx="462">
                  <c:v>-6.5464602196302337</c:v>
                </c:pt>
                <c:pt idx="463">
                  <c:v>-6.5571865871316817</c:v>
                </c:pt>
                <c:pt idx="464">
                  <c:v>-6.5679129672644452</c:v>
                </c:pt>
                <c:pt idx="465">
                  <c:v>-6.5786393600282347</c:v>
                </c:pt>
                <c:pt idx="466">
                  <c:v>-6.5893657654227624</c:v>
                </c:pt>
                <c:pt idx="467">
                  <c:v>-6.6000921834477397</c:v>
                </c:pt>
                <c:pt idx="468">
                  <c:v>-6.610818614102878</c:v>
                </c:pt>
                <c:pt idx="469">
                  <c:v>-6.6215450573878885</c:v>
                </c:pt>
                <c:pt idx="470">
                  <c:v>-6.6322715133024825</c:v>
                </c:pt>
                <c:pt idx="471">
                  <c:v>-6.6429979818463716</c:v>
                </c:pt>
                <c:pt idx="472">
                  <c:v>-6.6537244630192678</c:v>
                </c:pt>
                <c:pt idx="473">
                  <c:v>-6.6644509568208816</c:v>
                </c:pt>
                <c:pt idx="474">
                  <c:v>-6.6751774632509253</c:v>
                </c:pt>
                <c:pt idx="475">
                  <c:v>-6.6859039823091102</c:v>
                </c:pt>
                <c:pt idx="476">
                  <c:v>-6.6966305139951476</c:v>
                </c:pt>
                <c:pt idx="477">
                  <c:v>-6.707357058308749</c:v>
                </c:pt>
                <c:pt idx="478">
                  <c:v>-6.7180836152496255</c:v>
                </c:pt>
                <c:pt idx="479">
                  <c:v>-6.7288101848174895</c:v>
                </c:pt>
                <c:pt idx="480">
                  <c:v>-6.7395367670120514</c:v>
                </c:pt>
                <c:pt idx="481">
                  <c:v>-6.7502633618330234</c:v>
                </c:pt>
                <c:pt idx="482">
                  <c:v>-6.760989969280117</c:v>
                </c:pt>
                <c:pt idx="483">
                  <c:v>-6.7717165893530433</c:v>
                </c:pt>
                <c:pt idx="484">
                  <c:v>-6.7824432220515138</c:v>
                </c:pt>
                <c:pt idx="485">
                  <c:v>-6.7931698673752408</c:v>
                </c:pt>
                <c:pt idx="486">
                  <c:v>-6.8038965253239354</c:v>
                </c:pt>
                <c:pt idx="487">
                  <c:v>-6.8146231958973082</c:v>
                </c:pt>
                <c:pt idx="488">
                  <c:v>-6.8253498790950715</c:v>
                </c:pt>
                <c:pt idx="489">
                  <c:v>-6.8360765749169374</c:v>
                </c:pt>
                <c:pt idx="490">
                  <c:v>-6.8468032833626165</c:v>
                </c:pt>
                <c:pt idx="491">
                  <c:v>-6.8575300044318208</c:v>
                </c:pt>
                <c:pt idx="492">
                  <c:v>-6.8682567381242619</c:v>
                </c:pt>
                <c:pt idx="493">
                  <c:v>-6.8789834844396509</c:v>
                </c:pt>
                <c:pt idx="494">
                  <c:v>-6.8897102433776993</c:v>
                </c:pt>
                <c:pt idx="495">
                  <c:v>-6.9004370149381193</c:v>
                </c:pt>
                <c:pt idx="496">
                  <c:v>-6.9111637991206214</c:v>
                </c:pt>
                <c:pt idx="497">
                  <c:v>-6.9218905959249177</c:v>
                </c:pt>
                <c:pt idx="498">
                  <c:v>-6.9326174053507206</c:v>
                </c:pt>
                <c:pt idx="499">
                  <c:v>-6.9433442273977404</c:v>
                </c:pt>
                <c:pt idx="500">
                  <c:v>-6.9540710620656894</c:v>
                </c:pt>
                <c:pt idx="501">
                  <c:v>-6.9647979093542789</c:v>
                </c:pt>
                <c:pt idx="502">
                  <c:v>-6.9755247692632203</c:v>
                </c:pt>
                <c:pt idx="503">
                  <c:v>-6.9862516417922258</c:v>
                </c:pt>
                <c:pt idx="504">
                  <c:v>-6.9969785269410059</c:v>
                </c:pt>
                <c:pt idx="505">
                  <c:v>-7.0077054247092727</c:v>
                </c:pt>
                <c:pt idx="506">
                  <c:v>-7.0184323350967386</c:v>
                </c:pt>
                <c:pt idx="507">
                  <c:v>-7.0291592581031139</c:v>
                </c:pt>
                <c:pt idx="508">
                  <c:v>-7.039886193728111</c:v>
                </c:pt>
                <c:pt idx="509">
                  <c:v>-7.0506131419714411</c:v>
                </c:pt>
                <c:pt idx="510">
                  <c:v>-7.0613401028328155</c:v>
                </c:pt>
                <c:pt idx="511">
                  <c:v>-7.0720670763119466</c:v>
                </c:pt>
                <c:pt idx="512">
                  <c:v>-7.0827940624085457</c:v>
                </c:pt>
                <c:pt idx="513">
                  <c:v>-7.0935210611223241</c:v>
                </c:pt>
                <c:pt idx="514">
                  <c:v>-7.1042480724529939</c:v>
                </c:pt>
                <c:pt idx="515">
                  <c:v>-7.1149750964002667</c:v>
                </c:pt>
                <c:pt idx="516">
                  <c:v>-7.1257021329638537</c:v>
                </c:pt>
                <c:pt idx="517">
                  <c:v>-7.1364291821434671</c:v>
                </c:pt>
                <c:pt idx="518">
                  <c:v>-7.1471562439388174</c:v>
                </c:pt>
                <c:pt idx="519">
                  <c:v>-7.1578833183496178</c:v>
                </c:pt>
                <c:pt idx="520">
                  <c:v>-7.1686104053755786</c:v>
                </c:pt>
                <c:pt idx="521">
                  <c:v>-7.1793375050164121</c:v>
                </c:pt>
                <c:pt idx="522">
                  <c:v>-7.1900646172718297</c:v>
                </c:pt>
                <c:pt idx="523">
                  <c:v>-7.2007917421415435</c:v>
                </c:pt>
                <c:pt idx="524">
                  <c:v>-7.2115188796252641</c:v>
                </c:pt>
                <c:pt idx="525">
                  <c:v>-7.2222460297227045</c:v>
                </c:pt>
                <c:pt idx="526">
                  <c:v>-7.2329731924335752</c:v>
                </c:pt>
                <c:pt idx="527">
                  <c:v>-7.2437003677575884</c:v>
                </c:pt>
                <c:pt idx="528">
                  <c:v>-7.2544275556944555</c:v>
                </c:pt>
                <c:pt idx="529">
                  <c:v>-7.2651547562438887</c:v>
                </c:pt>
                <c:pt idx="530">
                  <c:v>-7.2758819694055994</c:v>
                </c:pt>
                <c:pt idx="531">
                  <c:v>-7.2866091951792988</c:v>
                </c:pt>
                <c:pt idx="532">
                  <c:v>-7.2973364335646993</c:v>
                </c:pt>
                <c:pt idx="533">
                  <c:v>-7.3080636845615121</c:v>
                </c:pt>
                <c:pt idx="534">
                  <c:v>-7.3187909481694495</c:v>
                </c:pt>
                <c:pt idx="535">
                  <c:v>-7.3295182243882229</c:v>
                </c:pt>
                <c:pt idx="536">
                  <c:v>-7.3402455132175435</c:v>
                </c:pt>
                <c:pt idx="537">
                  <c:v>-7.3509728146571236</c:v>
                </c:pt>
                <c:pt idx="538">
                  <c:v>-7.3617001287066746</c:v>
                </c:pt>
                <c:pt idx="539">
                  <c:v>-7.3724274553659077</c:v>
                </c:pt>
                <c:pt idx="540">
                  <c:v>-7.3831547946345353</c:v>
                </c:pt>
                <c:pt idx="541">
                  <c:v>-7.3938821465122695</c:v>
                </c:pt>
                <c:pt idx="542">
                  <c:v>-7.4046095109988208</c:v>
                </c:pt>
                <c:pt idx="543">
                  <c:v>-7.4153368880939015</c:v>
                </c:pt>
                <c:pt idx="544">
                  <c:v>-7.4260642777972237</c:v>
                </c:pt>
                <c:pt idx="545">
                  <c:v>-7.4367916801084988</c:v>
                </c:pt>
                <c:pt idx="546">
                  <c:v>-7.447519095027439</c:v>
                </c:pt>
                <c:pt idx="547">
                  <c:v>-7.4582465225537549</c:v>
                </c:pt>
                <c:pt idx="548">
                  <c:v>-7.4689739626871594</c:v>
                </c:pt>
                <c:pt idx="549">
                  <c:v>-7.479701415427364</c:v>
                </c:pt>
                <c:pt idx="550">
                  <c:v>-7.49042888077408</c:v>
                </c:pt>
                <c:pt idx="551">
                  <c:v>-7.5011563587270196</c:v>
                </c:pt>
                <c:pt idx="552">
                  <c:v>-7.5118838492858941</c:v>
                </c:pt>
                <c:pt idx="553">
                  <c:v>-7.522611352450415</c:v>
                </c:pt>
                <c:pt idx="554">
                  <c:v>-7.5333388682202944</c:v>
                </c:pt>
                <c:pt idx="555">
                  <c:v>-7.5440663965952446</c:v>
                </c:pt>
                <c:pt idx="556">
                  <c:v>-7.5547939375749769</c:v>
                </c:pt>
                <c:pt idx="557">
                  <c:v>-7.5655214911592035</c:v>
                </c:pt>
                <c:pt idx="558">
                  <c:v>-7.5762490573476358</c:v>
                </c:pt>
                <c:pt idx="559">
                  <c:v>-7.5869766361399851</c:v>
                </c:pt>
                <c:pt idx="560">
                  <c:v>-7.5977042275359636</c:v>
                </c:pt>
                <c:pt idx="561">
                  <c:v>-7.6084318315352837</c:v>
                </c:pt>
                <c:pt idx="562">
                  <c:v>-7.6191594481376557</c:v>
                </c:pt>
                <c:pt idx="563">
                  <c:v>-7.6298870773427927</c:v>
                </c:pt>
                <c:pt idx="564">
                  <c:v>-7.6406147191504061</c:v>
                </c:pt>
                <c:pt idx="565">
                  <c:v>-7.6513423735602082</c:v>
                </c:pt>
                <c:pt idx="566">
                  <c:v>-7.6620700405719102</c:v>
                </c:pt>
                <c:pt idx="567">
                  <c:v>-7.6727977201852235</c:v>
                </c:pt>
                <c:pt idx="568">
                  <c:v>-7.6835254123998604</c:v>
                </c:pt>
                <c:pt idx="569">
                  <c:v>-7.6942531172155331</c:v>
                </c:pt>
                <c:pt idx="570">
                  <c:v>-7.7049808346319528</c:v>
                </c:pt>
                <c:pt idx="571">
                  <c:v>-7.7157085646488319</c:v>
                </c:pt>
                <c:pt idx="572">
                  <c:v>-7.7264363072658817</c:v>
                </c:pt>
                <c:pt idx="573">
                  <c:v>-7.7371640624828144</c:v>
                </c:pt>
                <c:pt idx="574">
                  <c:v>-7.7478918302993414</c:v>
                </c:pt>
                <c:pt idx="575">
                  <c:v>-7.7586196107151748</c:v>
                </c:pt>
                <c:pt idx="576">
                  <c:v>-7.7693474037300261</c:v>
                </c:pt>
                <c:pt idx="577">
                  <c:v>-7.7800752093436074</c:v>
                </c:pt>
                <c:pt idx="578">
                  <c:v>-7.790803027555631</c:v>
                </c:pt>
                <c:pt idx="579">
                  <c:v>-7.8015308583658083</c:v>
                </c:pt>
                <c:pt idx="580">
                  <c:v>-7.8122587017738514</c:v>
                </c:pt>
                <c:pt idx="581">
                  <c:v>-7.8229865577794717</c:v>
                </c:pt>
                <c:pt idx="582">
                  <c:v>-7.8337144263823815</c:v>
                </c:pt>
                <c:pt idx="583">
                  <c:v>-7.844442307582292</c:v>
                </c:pt>
                <c:pt idx="584">
                  <c:v>-7.8551702013789155</c:v>
                </c:pt>
                <c:pt idx="585">
                  <c:v>-7.8658981077719643</c:v>
                </c:pt>
                <c:pt idx="586">
                  <c:v>-7.8766260267611496</c:v>
                </c:pt>
                <c:pt idx="587">
                  <c:v>-7.8873539583461838</c:v>
                </c:pt>
                <c:pt idx="588">
                  <c:v>-7.898081902526779</c:v>
                </c:pt>
                <c:pt idx="589">
                  <c:v>-7.9088098593026466</c:v>
                </c:pt>
                <c:pt idx="590">
                  <c:v>-7.9195378286734979</c:v>
                </c:pt>
                <c:pt idx="591">
                  <c:v>-7.930265810639046</c:v>
                </c:pt>
                <c:pt idx="592">
                  <c:v>-7.9409938051990023</c:v>
                </c:pt>
                <c:pt idx="593">
                  <c:v>-7.9517218123530782</c:v>
                </c:pt>
                <c:pt idx="594">
                  <c:v>-7.9624498321009858</c:v>
                </c:pt>
                <c:pt idx="595">
                  <c:v>-7.9731778644424374</c:v>
                </c:pt>
                <c:pt idx="596">
                  <c:v>-7.9839059093771452</c:v>
                </c:pt>
                <c:pt idx="597">
                  <c:v>-7.9946339669048205</c:v>
                </c:pt>
                <c:pt idx="598">
                  <c:v>-8.0053620370251757</c:v>
                </c:pt>
                <c:pt idx="599">
                  <c:v>-8.0160901197379228</c:v>
                </c:pt>
                <c:pt idx="600">
                  <c:v>-8.0268182150427734</c:v>
                </c:pt>
                <c:pt idx="601">
                  <c:v>-8.0375463229394377</c:v>
                </c:pt>
                <c:pt idx="602">
                  <c:v>-8.0482744434276299</c:v>
                </c:pt>
                <c:pt idx="603">
                  <c:v>-8.0590025765070621</c:v>
                </c:pt>
                <c:pt idx="604">
                  <c:v>-8.0697307221774448</c:v>
                </c:pt>
                <c:pt idx="605">
                  <c:v>-8.0804588804384903</c:v>
                </c:pt>
                <c:pt idx="606">
                  <c:v>-8.0911870512899107</c:v>
                </c:pt>
                <c:pt idx="607">
                  <c:v>-8.1019152347314183</c:v>
                </c:pt>
                <c:pt idx="608">
                  <c:v>-8.1126434307627253</c:v>
                </c:pt>
                <c:pt idx="609">
                  <c:v>-8.123371639383544</c:v>
                </c:pt>
                <c:pt idx="610">
                  <c:v>-8.1340998605935848</c:v>
                </c:pt>
                <c:pt idx="611">
                  <c:v>-8.1448280943925599</c:v>
                </c:pt>
                <c:pt idx="612">
                  <c:v>-8.1555563407801817</c:v>
                </c:pt>
                <c:pt idx="613">
                  <c:v>-8.1662845997561622</c:v>
                </c:pt>
                <c:pt idx="614">
                  <c:v>-8.1770128713202137</c:v>
                </c:pt>
                <c:pt idx="615">
                  <c:v>-8.1877411554720485</c:v>
                </c:pt>
                <c:pt idx="616">
                  <c:v>-8.1984694522113788</c:v>
                </c:pt>
                <c:pt idx="617">
                  <c:v>-8.209197761537915</c:v>
                </c:pt>
                <c:pt idx="618">
                  <c:v>-8.2199260834513694</c:v>
                </c:pt>
                <c:pt idx="619">
                  <c:v>-8.230654417951456</c:v>
                </c:pt>
                <c:pt idx="620">
                  <c:v>-8.2413827650378852</c:v>
                </c:pt>
                <c:pt idx="621">
                  <c:v>-8.2521111247103693</c:v>
                </c:pt>
                <c:pt idx="622">
                  <c:v>-8.2628394969686187</c:v>
                </c:pt>
                <c:pt idx="623">
                  <c:v>-8.2735678818123475</c:v>
                </c:pt>
                <c:pt idx="624">
                  <c:v>-8.2842962792412678</c:v>
                </c:pt>
                <c:pt idx="625">
                  <c:v>-8.2950246892550901</c:v>
                </c:pt>
                <c:pt idx="626">
                  <c:v>-8.3057531118535266</c:v>
                </c:pt>
                <c:pt idx="627">
                  <c:v>-8.3164815470362914</c:v>
                </c:pt>
                <c:pt idx="628">
                  <c:v>-8.3272099948030949</c:v>
                </c:pt>
                <c:pt idx="629">
                  <c:v>-8.3379384551536493</c:v>
                </c:pt>
                <c:pt idx="630">
                  <c:v>-8.3486669280876669</c:v>
                </c:pt>
                <c:pt idx="631">
                  <c:v>-8.359395413604858</c:v>
                </c:pt>
                <c:pt idx="632">
                  <c:v>-8.3701239117049369</c:v>
                </c:pt>
                <c:pt idx="633">
                  <c:v>-8.3808524223876155</c:v>
                </c:pt>
                <c:pt idx="634">
                  <c:v>-8.3915809456526045</c:v>
                </c:pt>
                <c:pt idx="635">
                  <c:v>-8.402309481499616</c:v>
                </c:pt>
                <c:pt idx="636">
                  <c:v>-8.413038029928364</c:v>
                </c:pt>
                <c:pt idx="637">
                  <c:v>-8.4237665909385591</c:v>
                </c:pt>
                <c:pt idx="638">
                  <c:v>-8.4344951645299133</c:v>
                </c:pt>
                <c:pt idx="639">
                  <c:v>-8.445223750702139</c:v>
                </c:pt>
                <c:pt idx="640">
                  <c:v>-8.4559523494549484</c:v>
                </c:pt>
                <c:pt idx="641">
                  <c:v>-8.4666809607880538</c:v>
                </c:pt>
                <c:pt idx="642">
                  <c:v>-8.4774095847011655</c:v>
                </c:pt>
                <c:pt idx="643">
                  <c:v>-8.4881382211939975</c:v>
                </c:pt>
                <c:pt idx="644">
                  <c:v>-8.4988668702662604</c:v>
                </c:pt>
                <c:pt idx="645">
                  <c:v>-8.5095955319176682</c:v>
                </c:pt>
                <c:pt idx="646">
                  <c:v>-8.5203242061479312</c:v>
                </c:pt>
                <c:pt idx="647">
                  <c:v>-8.5310528929567635</c:v>
                </c:pt>
                <c:pt idx="648">
                  <c:v>-8.5417815923438756</c:v>
                </c:pt>
                <c:pt idx="649">
                  <c:v>-8.5525103043089796</c:v>
                </c:pt>
                <c:pt idx="650">
                  <c:v>-8.5632390288517879</c:v>
                </c:pt>
                <c:pt idx="651">
                  <c:v>-8.5739677659720126</c:v>
                </c:pt>
                <c:pt idx="652">
                  <c:v>-8.584696515669366</c:v>
                </c:pt>
                <c:pt idx="653">
                  <c:v>-8.5954252779435603</c:v>
                </c:pt>
                <c:pt idx="654">
                  <c:v>-8.6061540527943077</c:v>
                </c:pt>
                <c:pt idx="655">
                  <c:v>-8.6168828402213204</c:v>
                </c:pt>
                <c:pt idx="656">
                  <c:v>-8.6276116402243108</c:v>
                </c:pt>
                <c:pt idx="657">
                  <c:v>-8.6383404528029892</c:v>
                </c:pt>
                <c:pt idx="658">
                  <c:v>-8.6490692779570697</c:v>
                </c:pt>
                <c:pt idx="659">
                  <c:v>-8.6597981156862645</c:v>
                </c:pt>
                <c:pt idx="660">
                  <c:v>-8.6705269659902839</c:v>
                </c:pt>
                <c:pt idx="661">
                  <c:v>-8.6812558288688422</c:v>
                </c:pt>
                <c:pt idx="662">
                  <c:v>-8.6919847043216496</c:v>
                </c:pt>
                <c:pt idx="663">
                  <c:v>-8.7027135923484202</c:v>
                </c:pt>
                <c:pt idx="664">
                  <c:v>-8.7134424929488645</c:v>
                </c:pt>
                <c:pt idx="665">
                  <c:v>-8.7241714061226947</c:v>
                </c:pt>
                <c:pt idx="666">
                  <c:v>-8.7349003318696248</c:v>
                </c:pt>
                <c:pt idx="667">
                  <c:v>-8.7456292701893652</c:v>
                </c:pt>
                <c:pt idx="668">
                  <c:v>-8.7563582210816282</c:v>
                </c:pt>
                <c:pt idx="669">
                  <c:v>-8.767087184546126</c:v>
                </c:pt>
                <c:pt idx="670">
                  <c:v>-8.7778161605825726</c:v>
                </c:pt>
                <c:pt idx="671">
                  <c:v>-8.7885451491906785</c:v>
                </c:pt>
                <c:pt idx="672">
                  <c:v>-8.7992741503701559</c:v>
                </c:pt>
                <c:pt idx="673">
                  <c:v>-8.810003164120717</c:v>
                </c:pt>
                <c:pt idx="674">
                  <c:v>-8.8207321904420741</c:v>
                </c:pt>
                <c:pt idx="675">
                  <c:v>-8.8314612293339394</c:v>
                </c:pt>
                <c:pt idx="676">
                  <c:v>-8.8421902807960251</c:v>
                </c:pt>
                <c:pt idx="677">
                  <c:v>-8.8529193448280434</c:v>
                </c:pt>
                <c:pt idx="678">
                  <c:v>-8.8636484214297067</c:v>
                </c:pt>
                <c:pt idx="679">
                  <c:v>-8.8743775106007288</c:v>
                </c:pt>
                <c:pt idx="680">
                  <c:v>-8.8851066123408202</c:v>
                </c:pt>
                <c:pt idx="681">
                  <c:v>-8.8958357266496932</c:v>
                </c:pt>
                <c:pt idx="682">
                  <c:v>-8.9065648535270601</c:v>
                </c:pt>
                <c:pt idx="683">
                  <c:v>-8.9172939929726329</c:v>
                </c:pt>
                <c:pt idx="684">
                  <c:v>-8.928023144986124</c:v>
                </c:pt>
                <c:pt idx="685">
                  <c:v>-8.9387523095672456</c:v>
                </c:pt>
                <c:pt idx="686">
                  <c:v>-8.94948148671571</c:v>
                </c:pt>
                <c:pt idx="687">
                  <c:v>-8.9602106764312293</c:v>
                </c:pt>
                <c:pt idx="688">
                  <c:v>-8.9709398787135157</c:v>
                </c:pt>
                <c:pt idx="689">
                  <c:v>-8.9816690935622816</c:v>
                </c:pt>
                <c:pt idx="690">
                  <c:v>-8.9923983209772391</c:v>
                </c:pt>
                <c:pt idx="691">
                  <c:v>-9.0031275609581005</c:v>
                </c:pt>
                <c:pt idx="692">
                  <c:v>-9.013856813504578</c:v>
                </c:pt>
                <c:pt idx="693">
                  <c:v>-9.0245860786163856</c:v>
                </c:pt>
                <c:pt idx="694">
                  <c:v>-9.0353153562932338</c:v>
                </c:pt>
                <c:pt idx="695">
                  <c:v>-9.0460446465348348</c:v>
                </c:pt>
                <c:pt idx="696">
                  <c:v>-9.0567739493409007</c:v>
                </c:pt>
                <c:pt idx="697">
                  <c:v>-9.067503264711144</c:v>
                </c:pt>
                <c:pt idx="698">
                  <c:v>-9.0782325926452785</c:v>
                </c:pt>
                <c:pt idx="699">
                  <c:v>-9.0889619331430147</c:v>
                </c:pt>
                <c:pt idx="700">
                  <c:v>-9.0996912862040649</c:v>
                </c:pt>
                <c:pt idx="701">
                  <c:v>-9.110420651828143</c:v>
                </c:pt>
                <c:pt idx="702">
                  <c:v>-9.1211500300149595</c:v>
                </c:pt>
                <c:pt idx="703">
                  <c:v>-9.1318794207642284</c:v>
                </c:pt>
                <c:pt idx="704">
                  <c:v>-9.1426088240756602</c:v>
                </c:pt>
                <c:pt idx="705">
                  <c:v>-9.1533382399489689</c:v>
                </c:pt>
                <c:pt idx="706">
                  <c:v>-9.1640676683838649</c:v>
                </c:pt>
                <c:pt idx="707">
                  <c:v>-9.1747971093800622</c:v>
                </c:pt>
                <c:pt idx="708">
                  <c:v>-9.1855265629372731</c:v>
                </c:pt>
                <c:pt idx="709">
                  <c:v>-9.196256029055208</c:v>
                </c:pt>
                <c:pt idx="710">
                  <c:v>-9.2069855077335809</c:v>
                </c:pt>
                <c:pt idx="711">
                  <c:v>-9.2177149989721041</c:v>
                </c:pt>
                <c:pt idx="712">
                  <c:v>-9.2284445027704898</c:v>
                </c:pt>
                <c:pt idx="713">
                  <c:v>-9.2391740191284502</c:v>
                </c:pt>
                <c:pt idx="714">
                  <c:v>-9.2499035480456975</c:v>
                </c:pt>
                <c:pt idx="715">
                  <c:v>-9.260633089521944</c:v>
                </c:pt>
                <c:pt idx="716">
                  <c:v>-9.2713626435569036</c:v>
                </c:pt>
                <c:pt idx="717">
                  <c:v>-9.282092210150287</c:v>
                </c:pt>
                <c:pt idx="718">
                  <c:v>-9.2928217893018061</c:v>
                </c:pt>
                <c:pt idx="719">
                  <c:v>-9.3035513810111752</c:v>
                </c:pt>
                <c:pt idx="720">
                  <c:v>-9.3142809852781046</c:v>
                </c:pt>
                <c:pt idx="721">
                  <c:v>-9.3250106021023083</c:v>
                </c:pt>
                <c:pt idx="722">
                  <c:v>-9.3357402314834967</c:v>
                </c:pt>
                <c:pt idx="723">
                  <c:v>-9.346469873421384</c:v>
                </c:pt>
                <c:pt idx="724">
                  <c:v>-9.3571995279156823</c:v>
                </c:pt>
                <c:pt idx="725">
                  <c:v>-9.3679291949661039</c:v>
                </c:pt>
                <c:pt idx="726">
                  <c:v>-9.3786588745723609</c:v>
                </c:pt>
                <c:pt idx="727">
                  <c:v>-9.3893885667341657</c:v>
                </c:pt>
                <c:pt idx="728">
                  <c:v>-9.4001182714512304</c:v>
                </c:pt>
                <c:pt idx="729">
                  <c:v>-9.4108479887232672</c:v>
                </c:pt>
                <c:pt idx="730">
                  <c:v>-9.4215777185499903</c:v>
                </c:pt>
                <c:pt idx="731">
                  <c:v>-9.4323074609311099</c:v>
                </c:pt>
                <c:pt idx="732">
                  <c:v>-9.4430372158663403</c:v>
                </c:pt>
                <c:pt idx="733">
                  <c:v>-9.4537669833553917</c:v>
                </c:pt>
                <c:pt idx="734">
                  <c:v>-9.4644967633979782</c:v>
                </c:pt>
                <c:pt idx="735">
                  <c:v>-9.475226555993812</c:v>
                </c:pt>
                <c:pt idx="736">
                  <c:v>-9.4859563611426054</c:v>
                </c:pt>
                <c:pt idx="737">
                  <c:v>-9.4966861788440706</c:v>
                </c:pt>
                <c:pt idx="738">
                  <c:v>-9.5074160090979198</c:v>
                </c:pt>
                <c:pt idx="739">
                  <c:v>-9.5181458519038671</c:v>
                </c:pt>
                <c:pt idx="740">
                  <c:v>-9.5288757072616228</c:v>
                </c:pt>
                <c:pt idx="741">
                  <c:v>-9.539605575170901</c:v>
                </c:pt>
                <c:pt idx="742">
                  <c:v>-9.5503354556314122</c:v>
                </c:pt>
                <c:pt idx="743">
                  <c:v>-9.5610653486428703</c:v>
                </c:pt>
                <c:pt idx="744">
                  <c:v>-9.5717952542049876</c:v>
                </c:pt>
                <c:pt idx="745">
                  <c:v>-9.5825251723174762</c:v>
                </c:pt>
                <c:pt idx="746">
                  <c:v>-9.5932551029800486</c:v>
                </c:pt>
                <c:pt idx="747">
                  <c:v>-9.6039850461924186</c:v>
                </c:pt>
                <c:pt idx="748">
                  <c:v>-9.6147150019542966</c:v>
                </c:pt>
                <c:pt idx="749">
                  <c:v>-9.6254449702653968</c:v>
                </c:pt>
                <c:pt idx="750">
                  <c:v>-9.6361749511254313</c:v>
                </c:pt>
                <c:pt idx="751">
                  <c:v>-9.6469049445341106</c:v>
                </c:pt>
                <c:pt idx="752">
                  <c:v>-9.6576349504911487</c:v>
                </c:pt>
                <c:pt idx="753">
                  <c:v>-9.6683649689962596</c:v>
                </c:pt>
                <c:pt idx="754">
                  <c:v>-9.6790950000491538</c:v>
                </c:pt>
                <c:pt idx="755">
                  <c:v>-9.6898250436495434</c:v>
                </c:pt>
                <c:pt idx="756">
                  <c:v>-9.7005550997971426</c:v>
                </c:pt>
                <c:pt idx="757">
                  <c:v>-9.7112851684916635</c:v>
                </c:pt>
                <c:pt idx="758">
                  <c:v>-9.7220152497328183</c:v>
                </c:pt>
                <c:pt idx="759">
                  <c:v>-9.7327453435203193</c:v>
                </c:pt>
                <c:pt idx="760">
                  <c:v>-9.7434754498538787</c:v>
                </c:pt>
                <c:pt idx="761">
                  <c:v>-9.7542055687332088</c:v>
                </c:pt>
                <c:pt idx="762">
                  <c:v>-9.7649357001580235</c:v>
                </c:pt>
                <c:pt idx="763">
                  <c:v>-9.7756658441280351</c:v>
                </c:pt>
                <c:pt idx="764">
                  <c:v>-9.7863960006429558</c:v>
                </c:pt>
                <c:pt idx="765">
                  <c:v>-9.7971261697024978</c:v>
                </c:pt>
                <c:pt idx="766">
                  <c:v>-9.8078563513063735</c:v>
                </c:pt>
                <c:pt idx="767">
                  <c:v>-9.8185865454542949</c:v>
                </c:pt>
                <c:pt idx="768">
                  <c:v>-9.8293167521459761</c:v>
                </c:pt>
                <c:pt idx="769">
                  <c:v>-9.8400469713811294</c:v>
                </c:pt>
                <c:pt idx="770">
                  <c:v>-9.8507772031594669</c:v>
                </c:pt>
                <c:pt idx="771">
                  <c:v>-9.861507447480701</c:v>
                </c:pt>
                <c:pt idx="772">
                  <c:v>-9.8722377043445437</c:v>
                </c:pt>
                <c:pt idx="773">
                  <c:v>-9.8829679737507092</c:v>
                </c:pt>
                <c:pt idx="774">
                  <c:v>-9.8936982556989079</c:v>
                </c:pt>
                <c:pt idx="775">
                  <c:v>-9.9044285501888538</c:v>
                </c:pt>
                <c:pt idx="776">
                  <c:v>-9.9151588572202591</c:v>
                </c:pt>
                <c:pt idx="777">
                  <c:v>-9.9258891767928361</c:v>
                </c:pt>
                <c:pt idx="778">
                  <c:v>-9.9366195089062987</c:v>
                </c:pt>
                <c:pt idx="779">
                  <c:v>-9.9473498535603593</c:v>
                </c:pt>
                <c:pt idx="780">
                  <c:v>-9.9580802107547282</c:v>
                </c:pt>
                <c:pt idx="781">
                  <c:v>-9.9688105804891194</c:v>
                </c:pt>
                <c:pt idx="782">
                  <c:v>-9.979540962763247</c:v>
                </c:pt>
                <c:pt idx="783">
                  <c:v>-9.9902713575768214</c:v>
                </c:pt>
                <c:pt idx="784">
                  <c:v>-10.001001764929557</c:v>
                </c:pt>
                <c:pt idx="785">
                  <c:v>-10.011732184821165</c:v>
                </c:pt>
                <c:pt idx="786">
                  <c:v>-10.022462617251358</c:v>
                </c:pt>
                <c:pt idx="787">
                  <c:v>-10.03319306221985</c:v>
                </c:pt>
                <c:pt idx="788">
                  <c:v>-10.043923519726352</c:v>
                </c:pt>
                <c:pt idx="789">
                  <c:v>-10.054653989770577</c:v>
                </c:pt>
                <c:pt idx="790">
                  <c:v>-10.065384472352237</c:v>
                </c:pt>
                <c:pt idx="791">
                  <c:v>-10.076114967471046</c:v>
                </c:pt>
                <c:pt idx="792">
                  <c:v>-10.086845475126717</c:v>
                </c:pt>
                <c:pt idx="793">
                  <c:v>-10.097575995318962</c:v>
                </c:pt>
                <c:pt idx="794">
                  <c:v>-10.108306528047493</c:v>
                </c:pt>
                <c:pt idx="795">
                  <c:v>-10.119037073312022</c:v>
                </c:pt>
                <c:pt idx="796">
                  <c:v>-10.129767631112264</c:v>
                </c:pt>
                <c:pt idx="797">
                  <c:v>-10.140498201447929</c:v>
                </c:pt>
                <c:pt idx="798">
                  <c:v>-10.151228784318732</c:v>
                </c:pt>
                <c:pt idx="799">
                  <c:v>-10.161959379724385</c:v>
                </c:pt>
                <c:pt idx="800">
                  <c:v>-10.172689987664601</c:v>
                </c:pt>
                <c:pt idx="801">
                  <c:v>-10.183420608139091</c:v>
                </c:pt>
                <c:pt idx="802">
                  <c:v>-10.194151241147569</c:v>
                </c:pt>
                <c:pt idx="803">
                  <c:v>-10.204881886689748</c:v>
                </c:pt>
                <c:pt idx="804">
                  <c:v>-10.215612544765339</c:v>
                </c:pt>
                <c:pt idx="805">
                  <c:v>-10.226343215374056</c:v>
                </c:pt>
                <c:pt idx="806">
                  <c:v>-10.237073898515611</c:v>
                </c:pt>
                <c:pt idx="807">
                  <c:v>-10.247804594189716</c:v>
                </c:pt>
                <c:pt idx="808">
                  <c:v>-10.258535302396087</c:v>
                </c:pt>
                <c:pt idx="809">
                  <c:v>-10.269266023134433</c:v>
                </c:pt>
                <c:pt idx="810">
                  <c:v>-10.279996756404469</c:v>
                </c:pt>
                <c:pt idx="811">
                  <c:v>-10.290727502205906</c:v>
                </c:pt>
                <c:pt idx="812">
                  <c:v>-10.301458260538457</c:v>
                </c:pt>
                <c:pt idx="813">
                  <c:v>-10.312189031401836</c:v>
                </c:pt>
                <c:pt idx="814">
                  <c:v>-10.322919814795755</c:v>
                </c:pt>
                <c:pt idx="815">
                  <c:v>-10.333650610719927</c:v>
                </c:pt>
                <c:pt idx="816">
                  <c:v>-10.344381419174065</c:v>
                </c:pt>
                <c:pt idx="817">
                  <c:v>-10.355112240157879</c:v>
                </c:pt>
                <c:pt idx="818">
                  <c:v>-10.365843073671085</c:v>
                </c:pt>
                <c:pt idx="819">
                  <c:v>-10.376573919713394</c:v>
                </c:pt>
                <c:pt idx="820">
                  <c:v>-10.38730477828452</c:v>
                </c:pt>
                <c:pt idx="821">
                  <c:v>-10.398035649384175</c:v>
                </c:pt>
                <c:pt idx="822">
                  <c:v>-10.408766533012072</c:v>
                </c:pt>
                <c:pt idx="823">
                  <c:v>-10.419497429167922</c:v>
                </c:pt>
                <c:pt idx="824">
                  <c:v>-10.430228337851441</c:v>
                </c:pt>
                <c:pt idx="825">
                  <c:v>-10.440959259062339</c:v>
                </c:pt>
                <c:pt idx="826">
                  <c:v>-10.45169019280033</c:v>
                </c:pt>
                <c:pt idx="827">
                  <c:v>-10.462421139065126</c:v>
                </c:pt>
                <c:pt idx="828">
                  <c:v>-10.473152097856442</c:v>
                </c:pt>
                <c:pt idx="829">
                  <c:v>-10.483883069173988</c:v>
                </c:pt>
                <c:pt idx="830">
                  <c:v>-10.494614053017477</c:v>
                </c:pt>
                <c:pt idx="831">
                  <c:v>-10.505345049386623</c:v>
                </c:pt>
                <c:pt idx="832">
                  <c:v>-10.516076058281138</c:v>
                </c:pt>
                <c:pt idx="833">
                  <c:v>-10.526807079700736</c:v>
                </c:pt>
                <c:pt idx="834">
                  <c:v>-10.537538113645128</c:v>
                </c:pt>
                <c:pt idx="835">
                  <c:v>-10.548269160114028</c:v>
                </c:pt>
                <c:pt idx="836">
                  <c:v>-10.559000219107149</c:v>
                </c:pt>
                <c:pt idx="837">
                  <c:v>-10.569731290624203</c:v>
                </c:pt>
                <c:pt idx="838">
                  <c:v>-10.580462374664902</c:v>
                </c:pt>
                <c:pt idx="839">
                  <c:v>-10.591193471228962</c:v>
                </c:pt>
                <c:pt idx="840">
                  <c:v>-10.601924580316092</c:v>
                </c:pt>
                <c:pt idx="841">
                  <c:v>-10.612655701926007</c:v>
                </c:pt>
                <c:pt idx="842">
                  <c:v>-10.623386836058419</c:v>
                </c:pt>
                <c:pt idx="843">
                  <c:v>-10.634117982713041</c:v>
                </c:pt>
                <c:pt idx="844">
                  <c:v>-10.644849141889587</c:v>
                </c:pt>
                <c:pt idx="845">
                  <c:v>-10.655580313587768</c:v>
                </c:pt>
                <c:pt idx="846">
                  <c:v>-10.666311497807298</c:v>
                </c:pt>
                <c:pt idx="847">
                  <c:v>-10.67704269454789</c:v>
                </c:pt>
                <c:pt idx="848">
                  <c:v>-10.687773903809255</c:v>
                </c:pt>
                <c:pt idx="849">
                  <c:v>-10.698505125591108</c:v>
                </c:pt>
                <c:pt idx="850">
                  <c:v>-10.709236359893161</c:v>
                </c:pt>
                <c:pt idx="851">
                  <c:v>-10.719967606715127</c:v>
                </c:pt>
                <c:pt idx="852">
                  <c:v>-10.730698866056718</c:v>
                </c:pt>
                <c:pt idx="853">
                  <c:v>-10.741430137917648</c:v>
                </c:pt>
                <c:pt idx="854">
                  <c:v>-10.752161422297629</c:v>
                </c:pt>
                <c:pt idx="855">
                  <c:v>-10.762892719196374</c:v>
                </c:pt>
                <c:pt idx="856">
                  <c:v>-10.773624028613597</c:v>
                </c:pt>
                <c:pt idx="857">
                  <c:v>-10.784355350549008</c:v>
                </c:pt>
                <c:pt idx="858">
                  <c:v>-10.795086685002323</c:v>
                </c:pt>
                <c:pt idx="859">
                  <c:v>-10.805818031973253</c:v>
                </c:pt>
                <c:pt idx="860">
                  <c:v>-10.816549391461512</c:v>
                </c:pt>
                <c:pt idx="861">
                  <c:v>-10.827280763466813</c:v>
                </c:pt>
                <c:pt idx="862">
                  <c:v>-10.838012147988868</c:v>
                </c:pt>
                <c:pt idx="863">
                  <c:v>-10.848743545027391</c:v>
                </c:pt>
                <c:pt idx="864">
                  <c:v>-10.859474954582094</c:v>
                </c:pt>
                <c:pt idx="865">
                  <c:v>-10.870206376652689</c:v>
                </c:pt>
                <c:pt idx="866">
                  <c:v>-10.880937811238891</c:v>
                </c:pt>
                <c:pt idx="867">
                  <c:v>-10.891669258340411</c:v>
                </c:pt>
                <c:pt idx="868">
                  <c:v>-10.902400717956962</c:v>
                </c:pt>
                <c:pt idx="869">
                  <c:v>-10.913132190088257</c:v>
                </c:pt>
                <c:pt idx="870">
                  <c:v>-10.923863674734012</c:v>
                </c:pt>
                <c:pt idx="871">
                  <c:v>-10.934595171893935</c:v>
                </c:pt>
                <c:pt idx="872">
                  <c:v>-10.945326681567742</c:v>
                </c:pt>
                <c:pt idx="873">
                  <c:v>-10.956058203755147</c:v>
                </c:pt>
                <c:pt idx="874">
                  <c:v>-10.96678973845586</c:v>
                </c:pt>
                <c:pt idx="875">
                  <c:v>-10.977521285669596</c:v>
                </c:pt>
                <c:pt idx="876">
                  <c:v>-10.988252845396065</c:v>
                </c:pt>
                <c:pt idx="877">
                  <c:v>-10.998984417634984</c:v>
                </c:pt>
                <c:pt idx="878">
                  <c:v>-11.009716002386064</c:v>
                </c:pt>
                <c:pt idx="879">
                  <c:v>-11.020447599649017</c:v>
                </c:pt>
                <c:pt idx="880">
                  <c:v>-11.031179209423557</c:v>
                </c:pt>
                <c:pt idx="881">
                  <c:v>-11.041910831709398</c:v>
                </c:pt>
                <c:pt idx="882">
                  <c:v>-11.052642466506251</c:v>
                </c:pt>
                <c:pt idx="883">
                  <c:v>-11.063374113813829</c:v>
                </c:pt>
                <c:pt idx="884">
                  <c:v>-11.074105773631846</c:v>
                </c:pt>
                <c:pt idx="885">
                  <c:v>-11.084837445960016</c:v>
                </c:pt>
                <c:pt idx="886">
                  <c:v>-11.095569130798049</c:v>
                </c:pt>
                <c:pt idx="887">
                  <c:v>-11.10630082814566</c:v>
                </c:pt>
                <c:pt idx="888">
                  <c:v>-11.117032538002562</c:v>
                </c:pt>
                <c:pt idx="889">
                  <c:v>-11.127764260368467</c:v>
                </c:pt>
                <c:pt idx="890">
                  <c:v>-11.138495995243089</c:v>
                </c:pt>
                <c:pt idx="891">
                  <c:v>-11.14922774262614</c:v>
                </c:pt>
                <c:pt idx="892">
                  <c:v>-11.159959502517335</c:v>
                </c:pt>
                <c:pt idx="893">
                  <c:v>-11.170691274916384</c:v>
                </c:pt>
                <c:pt idx="894">
                  <c:v>-11.181423059823002</c:v>
                </c:pt>
                <c:pt idx="895">
                  <c:v>-11.192154857236902</c:v>
                </c:pt>
                <c:pt idx="896">
                  <c:v>-11.202886667157797</c:v>
                </c:pt>
                <c:pt idx="897">
                  <c:v>-11.2136184895854</c:v>
                </c:pt>
                <c:pt idx="898">
                  <c:v>-11.224350324519422</c:v>
                </c:pt>
                <c:pt idx="899">
                  <c:v>-11.235082171959579</c:v>
                </c:pt>
                <c:pt idx="900">
                  <c:v>-11.245814031905583</c:v>
                </c:pt>
                <c:pt idx="901">
                  <c:v>-11.256545904357147</c:v>
                </c:pt>
                <c:pt idx="902">
                  <c:v>-11.267277789313983</c:v>
                </c:pt>
                <c:pt idx="903">
                  <c:v>-11.278009686775805</c:v>
                </c:pt>
                <c:pt idx="904">
                  <c:v>-11.288741596742325</c:v>
                </c:pt>
                <c:pt idx="905">
                  <c:v>-11.299473519213256</c:v>
                </c:pt>
                <c:pt idx="906">
                  <c:v>-11.310205454188313</c:v>
                </c:pt>
                <c:pt idx="907">
                  <c:v>-11.320937401667209</c:v>
                </c:pt>
                <c:pt idx="908">
                  <c:v>-11.331669361649654</c:v>
                </c:pt>
                <c:pt idx="909">
                  <c:v>-11.342401334135364</c:v>
                </c:pt>
                <c:pt idx="910">
                  <c:v>-11.353133319124051</c:v>
                </c:pt>
                <c:pt idx="911">
                  <c:v>-11.36386531661543</c:v>
                </c:pt>
                <c:pt idx="912">
                  <c:v>-11.37459732660921</c:v>
                </c:pt>
                <c:pt idx="913">
                  <c:v>-11.385329349105108</c:v>
                </c:pt>
                <c:pt idx="914">
                  <c:v>-11.396061384102834</c:v>
                </c:pt>
                <c:pt idx="915">
                  <c:v>-11.406793431602104</c:v>
                </c:pt>
                <c:pt idx="916">
                  <c:v>-11.417525491602628</c:v>
                </c:pt>
                <c:pt idx="917">
                  <c:v>-11.428257564104122</c:v>
                </c:pt>
                <c:pt idx="918">
                  <c:v>-11.438989649106297</c:v>
                </c:pt>
                <c:pt idx="919">
                  <c:v>-11.449721746608867</c:v>
                </c:pt>
                <c:pt idx="920">
                  <c:v>-11.460453856611545</c:v>
                </c:pt>
                <c:pt idx="921">
                  <c:v>-11.471185979114043</c:v>
                </c:pt>
                <c:pt idx="922">
                  <c:v>-11.481918114116077</c:v>
                </c:pt>
                <c:pt idx="923">
                  <c:v>-11.492650261617356</c:v>
                </c:pt>
                <c:pt idx="924">
                  <c:v>-11.503382421617596</c:v>
                </c:pt>
                <c:pt idx="925">
                  <c:v>-11.51411459411651</c:v>
                </c:pt>
                <c:pt idx="926">
                  <c:v>-11.52484677911381</c:v>
                </c:pt>
                <c:pt idx="927">
                  <c:v>-11.53557897660921</c:v>
                </c:pt>
                <c:pt idx="928">
                  <c:v>-11.546311186602424</c:v>
                </c:pt>
                <c:pt idx="929">
                  <c:v>-11.557043409093163</c:v>
                </c:pt>
                <c:pt idx="930">
                  <c:v>-11.567775644081141</c:v>
                </c:pt>
                <c:pt idx="931">
                  <c:v>-11.578507891566073</c:v>
                </c:pt>
                <c:pt idx="932">
                  <c:v>-11.589240151547669</c:v>
                </c:pt>
                <c:pt idx="933">
                  <c:v>-11.599972424025644</c:v>
                </c:pt>
                <c:pt idx="934">
                  <c:v>-11.610704708999711</c:v>
                </c:pt>
                <c:pt idx="935">
                  <c:v>-11.621437006469582</c:v>
                </c:pt>
                <c:pt idx="936">
                  <c:v>-11.632169316434972</c:v>
                </c:pt>
                <c:pt idx="937">
                  <c:v>-11.642901638895593</c:v>
                </c:pt>
                <c:pt idx="938">
                  <c:v>-11.653633973851157</c:v>
                </c:pt>
                <c:pt idx="939">
                  <c:v>-11.66436632130138</c:v>
                </c:pt>
                <c:pt idx="940">
                  <c:v>-11.675098681245972</c:v>
                </c:pt>
                <c:pt idx="941">
                  <c:v>-11.685831053684648</c:v>
                </c:pt>
                <c:pt idx="942">
                  <c:v>-11.696563438617121</c:v>
                </c:pt>
                <c:pt idx="943">
                  <c:v>-11.707295836043103</c:v>
                </c:pt>
                <c:pt idx="944">
                  <c:v>-11.71802824596231</c:v>
                </c:pt>
                <c:pt idx="945">
                  <c:v>-11.728760668374454</c:v>
                </c:pt>
                <c:pt idx="946">
                  <c:v>-11.739493103279248</c:v>
                </c:pt>
                <c:pt idx="947">
                  <c:v>-11.750225550676404</c:v>
                </c:pt>
                <c:pt idx="948">
                  <c:v>-11.760958010565636</c:v>
                </c:pt>
                <c:pt idx="949">
                  <c:v>-11.771690482946658</c:v>
                </c:pt>
                <c:pt idx="950">
                  <c:v>-11.782422967819183</c:v>
                </c:pt>
                <c:pt idx="951">
                  <c:v>-11.793155465182924</c:v>
                </c:pt>
                <c:pt idx="952">
                  <c:v>-11.803887975037593</c:v>
                </c:pt>
                <c:pt idx="953">
                  <c:v>-11.814620497382904</c:v>
                </c:pt>
                <c:pt idx="954">
                  <c:v>-11.825353032218571</c:v>
                </c:pt>
                <c:pt idx="955">
                  <c:v>-11.836085579544307</c:v>
                </c:pt>
                <c:pt idx="956">
                  <c:v>-11.846818139359824</c:v>
                </c:pt>
                <c:pt idx="957">
                  <c:v>-11.857550711664837</c:v>
                </c:pt>
                <c:pt idx="958">
                  <c:v>-11.868283296459058</c:v>
                </c:pt>
                <c:pt idx="959">
                  <c:v>-11.879015893742201</c:v>
                </c:pt>
                <c:pt idx="960">
                  <c:v>-11.889748503513978</c:v>
                </c:pt>
                <c:pt idx="961">
                  <c:v>-11.900481125774103</c:v>
                </c:pt>
                <c:pt idx="962">
                  <c:v>-11.911213760522291</c:v>
                </c:pt>
                <c:pt idx="963">
                  <c:v>-11.921946407758252</c:v>
                </c:pt>
                <c:pt idx="964">
                  <c:v>-11.9326790674817</c:v>
                </c:pt>
                <c:pt idx="965">
                  <c:v>-11.943411739692351</c:v>
                </c:pt>
                <c:pt idx="966">
                  <c:v>-11.954144424389916</c:v>
                </c:pt>
                <c:pt idx="967">
                  <c:v>-11.964877121574109</c:v>
                </c:pt>
                <c:pt idx="968">
                  <c:v>-11.975609831244642</c:v>
                </c:pt>
                <c:pt idx="969">
                  <c:v>-11.986342553401229</c:v>
                </c:pt>
                <c:pt idx="970">
                  <c:v>-11.997075288043584</c:v>
                </c:pt>
                <c:pt idx="971">
                  <c:v>-12.00780803517142</c:v>
                </c:pt>
                <c:pt idx="972">
                  <c:v>-12.01854079478445</c:v>
                </c:pt>
                <c:pt idx="973">
                  <c:v>-12.029273566882386</c:v>
                </c:pt>
                <c:pt idx="974">
                  <c:v>-12.040006351464944</c:v>
                </c:pt>
                <c:pt idx="975">
                  <c:v>-12.050739148531836</c:v>
                </c:pt>
                <c:pt idx="976">
                  <c:v>-12.061471958082775</c:v>
                </c:pt>
                <c:pt idx="977">
                  <c:v>-12.072204780117474</c:v>
                </c:pt>
                <c:pt idx="978">
                  <c:v>-12.082937614635647</c:v>
                </c:pt>
                <c:pt idx="979">
                  <c:v>-12.093670461637007</c:v>
                </c:pt>
                <c:pt idx="980">
                  <c:v>-12.104403321121268</c:v>
                </c:pt>
                <c:pt idx="981">
                  <c:v>-12.115136193088142</c:v>
                </c:pt>
                <c:pt idx="982">
                  <c:v>-12.125869077537343</c:v>
                </c:pt>
                <c:pt idx="983">
                  <c:v>-12.136601974468586</c:v>
                </c:pt>
                <c:pt idx="984">
                  <c:v>-12.147334883881582</c:v>
                </c:pt>
                <c:pt idx="985">
                  <c:v>-12.158067805776046</c:v>
                </c:pt>
                <c:pt idx="986">
                  <c:v>-12.16880074015169</c:v>
                </c:pt>
                <c:pt idx="987">
                  <c:v>-12.179533687008227</c:v>
                </c:pt>
                <c:pt idx="988">
                  <c:v>-12.190266646345371</c:v>
                </c:pt>
                <c:pt idx="989">
                  <c:v>-12.200999618162836</c:v>
                </c:pt>
                <c:pt idx="990">
                  <c:v>-12.211732602460335</c:v>
                </c:pt>
                <c:pt idx="991">
                  <c:v>-12.222465599237582</c:v>
                </c:pt>
                <c:pt idx="992">
                  <c:v>-12.233198608494289</c:v>
                </c:pt>
                <c:pt idx="993">
                  <c:v>-12.24393163023017</c:v>
                </c:pt>
                <c:pt idx="994">
                  <c:v>-12.254664664444938</c:v>
                </c:pt>
                <c:pt idx="995">
                  <c:v>-12.265397711138307</c:v>
                </c:pt>
                <c:pt idx="996">
                  <c:v>-12.27613077030999</c:v>
                </c:pt>
                <c:pt idx="997">
                  <c:v>-12.2868638419597</c:v>
                </c:pt>
                <c:pt idx="998">
                  <c:v>-12.297596926087152</c:v>
                </c:pt>
                <c:pt idx="999">
                  <c:v>-12.308330022692058</c:v>
                </c:pt>
                <c:pt idx="1000">
                  <c:v>-12.319063131774131</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Aucun (2e ét. inerte)</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0.1</c:v>
                </c:pt>
                <c:pt idx="2">
                  <c:v>0.2</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numCache>
            </c:numRef>
          </c:xVal>
          <c:yVal>
            <c:numRef>
              <c:f>Propu!$B$4:$X$4</c:f>
              <c:numCache>
                <c:formatCode>General</c:formatCode>
                <c:ptCount val="23"/>
                <c:pt idx="0">
                  <c:v>0</c:v>
                </c:pt>
                <c:pt idx="1">
                  <c:v>0.01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1120"/>
</file>

<file path=xl/ctrlProps/ctrlProp12.xml><?xml version="1.0" encoding="utf-8"?>
<formControlPr xmlns="http://schemas.microsoft.com/office/spreadsheetml/2009/9/main" objectType="Spin" dx="15" fmlaLink="$C$12" inc="100" max="30000" noThreeD="1" page="10" val="5081"/>
</file>

<file path=xl/ctrlProps/ctrlProp13.xml><?xml version="1.0" encoding="utf-8"?>
<formControlPr xmlns="http://schemas.microsoft.com/office/spreadsheetml/2009/9/main" objectType="Spin" dx="15" fmlaLink="$C$12" inc="100" max="30000" noThreeD="1" page="10" val="5081"/>
</file>

<file path=xl/ctrlProps/ctrlProp14.xml><?xml version="1.0" encoding="utf-8"?>
<formControlPr xmlns="http://schemas.microsoft.com/office/spreadsheetml/2009/9/main" objectType="Spin" dx="15" fmlaLink="Stabilito!C12" inc="100" max="30000" noThreeD="1" page="10" val="5081"/>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5081"/>
</file>

<file path=xl/ctrlProps/ctrlProp2.xml><?xml version="1.0" encoding="utf-8"?>
<formControlPr xmlns="http://schemas.microsoft.com/office/spreadsheetml/2009/9/main" objectType="Spin" dx="15" fmlaLink="$C$12" inc="100" max="30000" noThreeD="1" page="10" val="5081"/>
</file>

<file path=xl/ctrlProps/ctrlProp20.xml><?xml version="1.0" encoding="utf-8"?>
<formControlPr xmlns="http://schemas.microsoft.com/office/spreadsheetml/2009/9/main" objectType="Spin" dx="15" fmlaLink="Stabilito!C12" inc="100" max="30000" noThreeD="1" page="10" val="5081"/>
</file>

<file path=xl/ctrlProps/ctrlProp3.xml><?xml version="1.0" encoding="utf-8"?>
<formControlPr xmlns="http://schemas.microsoft.com/office/spreadsheetml/2009/9/main" objectType="Spin" dx="15" fmlaLink="$C$13" inc="50" max="30000" noThreeD="1" page="10" val="495"/>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190"/>
</file>

<file path=xl/ctrlProps/ctrlProp6.xml><?xml version="1.0" encoding="utf-8"?>
<formControlPr xmlns="http://schemas.microsoft.com/office/spreadsheetml/2009/9/main" objectType="Spin" dx="15" fmlaLink="$C$29" inc="10" max="30000" noThreeD="1" page="10" val="80"/>
</file>

<file path=xl/ctrlProps/ctrlProp7.xml><?xml version="1.0" encoding="utf-8"?>
<formControlPr xmlns="http://schemas.microsoft.com/office/spreadsheetml/2009/9/main" objectType="Spin" dx="15" fmlaLink="$C$30" inc="10" max="30000" noThreeD="1" page="10" val="180"/>
</file>

<file path=xl/ctrlProps/ctrlProp8.xml><?xml version="1.0" encoding="utf-8"?>
<formControlPr xmlns="http://schemas.microsoft.com/office/spreadsheetml/2009/9/main" objectType="Spin" dx="15" fmlaLink="$C$31" inc="10" max="30000" noThreeD="1" page="10" val="145"/>
</file>

<file path=xl/ctrlProps/ctrlProp9.xml><?xml version="1.0" encoding="utf-8"?>
<formControlPr xmlns="http://schemas.microsoft.com/office/spreadsheetml/2009/9/main" objectType="Spin" dx="15" fmlaLink="$C$32" max="30000" noThreeD="1" page="10" val="3"/>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72074" y="191052"/>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lexi\Documents\scolaire\IPSA\AeroIpsa\SP-02\STABTRAJ\pro24_4_4_new\Alpha\alpha_vol_actif.xlsx" TargetMode="External"/><Relationship Id="rId1" Type="http://schemas.openxmlformats.org/officeDocument/2006/relationships/externalLinkPath" Target="alpha_vol_acti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abilito"/>
      <sheetName val="Trajecto"/>
      <sheetName val="Courbes"/>
      <sheetName val="Propu"/>
      <sheetName val="Calculs"/>
      <sheetName val="Abaco"/>
      <sheetName val="Info"/>
      <sheetName val="Controle"/>
    </sheetNames>
    <sheetDataSet>
      <sheetData sheetId="0" refreshError="1"/>
      <sheetData sheetId="1" refreshError="1"/>
      <sheetData sheetId="2" refreshError="1"/>
      <sheetData sheetId="3">
        <row r="2">
          <cell r="H2">
            <v>1E-4</v>
          </cell>
          <cell r="L2">
            <v>0</v>
          </cell>
        </row>
      </sheetData>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zoomScale="115" zoomScaleNormal="115" zoomScaleSheetLayoutView="100" workbookViewId="0">
      <selection activeCell="X36" sqref="X36"/>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68" t="s">
        <v>53</v>
      </c>
      <c r="D2" s="568"/>
      <c r="L2" s="147" t="str">
        <f>"Language/Langue"</f>
        <v>Language/Langue</v>
      </c>
      <c r="M2" s="544" t="s">
        <v>1</v>
      </c>
      <c r="N2" s="544"/>
      <c r="O2" s="544"/>
      <c r="P2" s="545"/>
      <c r="Q2" s="27"/>
    </row>
    <row r="3" spans="1:20" ht="12.75" customHeight="1" x14ac:dyDescent="0.2">
      <c r="A3" s="25"/>
      <c r="C3" s="568"/>
      <c r="D3" s="568"/>
      <c r="L3" s="555"/>
      <c r="M3" s="555"/>
      <c r="N3" s="45"/>
      <c r="Q3" s="27"/>
    </row>
    <row r="4" spans="1:20" ht="12.75" customHeight="1" x14ac:dyDescent="0.2">
      <c r="A4" s="25"/>
      <c r="C4" s="569" t="str">
        <f>IF(Lang="Français","Stabilité de fusée à ailerons",IF(Lang="English","Stability for rocket with fins",""))</f>
        <v>Stabilité de fusée à ailerons</v>
      </c>
      <c r="D4" s="569"/>
      <c r="L4" s="33"/>
      <c r="M4" s="544" t="s">
        <v>570</v>
      </c>
      <c r="N4" s="544"/>
      <c r="O4" s="544"/>
      <c r="P4" s="545"/>
      <c r="Q4" s="27"/>
    </row>
    <row r="5" spans="1:20" ht="12.75" customHeight="1" x14ac:dyDescent="0.25">
      <c r="A5" s="25"/>
      <c r="B5" s="28"/>
      <c r="C5" s="583"/>
      <c r="D5" s="583"/>
      <c r="L5" s="33"/>
      <c r="M5" s="575" t="s">
        <v>156</v>
      </c>
      <c r="N5" s="576"/>
      <c r="O5" s="558" t="s">
        <v>157</v>
      </c>
      <c r="P5" s="558"/>
      <c r="Q5" s="29"/>
    </row>
    <row r="6" spans="1:20" ht="12.75" customHeight="1" thickBot="1" x14ac:dyDescent="0.25">
      <c r="A6" s="25"/>
      <c r="B6" s="87"/>
      <c r="C6" s="593" t="str">
        <f>IF(Lang="Français","Remplir les cases jaunes",IF(Lang="English","Fill-in yellow cells only",""))</f>
        <v>Remplir les cases jaunes</v>
      </c>
      <c r="D6" s="593"/>
      <c r="L6" s="139" t="str">
        <f>IF(Lang="Français","Longueur      'L'",IF(Lang="English","Length      'L'",""))</f>
        <v>Longueur      'L'</v>
      </c>
      <c r="M6" s="564">
        <v>60</v>
      </c>
      <c r="N6" s="565"/>
      <c r="O6" s="550">
        <v>50</v>
      </c>
      <c r="P6" s="550"/>
      <c r="Q6" s="29"/>
    </row>
    <row r="7" spans="1:20" ht="12.75" customHeight="1" thickTop="1" thickBot="1" x14ac:dyDescent="0.25">
      <c r="A7" s="25"/>
      <c r="B7" s="31"/>
      <c r="C7" s="571" t="str">
        <f>IF(Lang="Français","Fusée",IF(Lang="English","Rocket",""))</f>
        <v>Fusée</v>
      </c>
      <c r="D7" s="572"/>
      <c r="L7" s="139" t="str">
        <f>IF(Lang="Français","Diamètre     'D1'",IF(Lang="English","Diameter 'D1'",""))</f>
        <v>Diamètre     'D1'</v>
      </c>
      <c r="M7" s="564">
        <v>84</v>
      </c>
      <c r="N7" s="565"/>
      <c r="O7" s="550">
        <v>104</v>
      </c>
      <c r="P7" s="550"/>
      <c r="Q7" s="29"/>
    </row>
    <row r="8" spans="1:20" ht="12.75" customHeight="1" thickTop="1" x14ac:dyDescent="0.2">
      <c r="A8" s="25"/>
      <c r="B8" s="138" t="str">
        <f>IF(Lang="Français","Nom",IF(Lang="English","Name",""))</f>
        <v>Nom</v>
      </c>
      <c r="C8" s="594" t="s">
        <v>571</v>
      </c>
      <c r="D8" s="594"/>
      <c r="E8" s="90"/>
      <c r="K8" s="33"/>
      <c r="L8" s="139" t="str">
        <f>IF(Lang="Français","Diamètre     'D2'",IF(Lang="English","Diameter 'D2'",""))</f>
        <v>Diamètre     'D2'</v>
      </c>
      <c r="M8" s="564">
        <v>104</v>
      </c>
      <c r="N8" s="565"/>
      <c r="O8" s="550">
        <v>84</v>
      </c>
      <c r="P8" s="550"/>
      <c r="Q8" s="29"/>
    </row>
    <row r="9" spans="1:20" ht="12.75" customHeight="1" x14ac:dyDescent="0.2">
      <c r="A9" s="25"/>
      <c r="B9" s="138" t="s">
        <v>4</v>
      </c>
      <c r="C9" s="595" t="s">
        <v>568</v>
      </c>
      <c r="D9" s="595"/>
      <c r="E9" s="90"/>
      <c r="K9" s="33"/>
      <c r="L9" s="139" t="str">
        <f>IF(Lang="Français","Implantation 'x'",IF(Lang="English","Basement 'x'",""))</f>
        <v>Implantation 'x'</v>
      </c>
      <c r="M9" s="564">
        <v>1</v>
      </c>
      <c r="N9" s="565"/>
      <c r="O9" s="550">
        <v>1070</v>
      </c>
      <c r="P9" s="550"/>
      <c r="Q9" s="29"/>
    </row>
    <row r="10" spans="1:20" ht="12.75" customHeight="1" x14ac:dyDescent="0.2">
      <c r="A10" s="25"/>
      <c r="B10" s="138" t="s">
        <v>562</v>
      </c>
      <c r="C10" s="537" t="str">
        <f>IF((LEFT(Type_fusee,4)="Mini"),"MF",(IF((RIGHT(Type_fusee,1)="."),"FX","")))</f>
        <v>FX</v>
      </c>
      <c r="D10" s="538">
        <v>0</v>
      </c>
      <c r="E10" s="539" t="str">
        <f>IF(C10="","",C10&amp;D10)</f>
        <v>FX0</v>
      </c>
      <c r="K10" s="33"/>
      <c r="Q10" s="29"/>
    </row>
    <row r="11" spans="1:20" ht="12.75" customHeight="1" x14ac:dyDescent="0.2">
      <c r="A11" s="25"/>
      <c r="B11" s="139" t="s">
        <v>54</v>
      </c>
      <c r="C11" s="573" t="s">
        <v>567</v>
      </c>
      <c r="D11" s="574"/>
      <c r="E11" s="90"/>
      <c r="K11" s="33"/>
      <c r="L11" s="107"/>
      <c r="M11" s="224" t="str">
        <f>IF(Lang="Français","Propu plein",IF(Lang="English","Loaded Motor",""))</f>
        <v>Propu plein</v>
      </c>
      <c r="N11" s="556" t="str">
        <f>IF(Lang="Français","Propu vide",IF(Lang="English","Empty Motor",""))</f>
        <v>Propu vide</v>
      </c>
      <c r="O11" s="557"/>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5081</v>
      </c>
      <c r="D12" s="34" t="s">
        <v>572</v>
      </c>
      <c r="L12" s="108" t="str">
        <f>IF(Lang="Français","Masse propu",IF(Lang="English","Motor Mass",""))</f>
        <v>Masse propu</v>
      </c>
      <c r="M12" s="109">
        <f ca="1">MpropuPlein</f>
        <v>1E-4</v>
      </c>
      <c r="N12" s="548">
        <f ca="1">MpropuVide</f>
        <v>0</v>
      </c>
      <c r="O12" s="549"/>
      <c r="P12" s="110" t="s">
        <v>14</v>
      </c>
      <c r="Q12" s="29"/>
      <c r="S12" s="386" t="str">
        <f>IF(Lang="Français","Haut",IF(Lang="English","Top",""))</f>
        <v>Haut</v>
      </c>
      <c r="T12" s="387">
        <f ca="1">XpropuRef-Long_propu</f>
        <v>1110</v>
      </c>
    </row>
    <row r="13" spans="1:20" ht="12.75" customHeight="1" x14ac:dyDescent="0.2">
      <c r="A13" s="25"/>
      <c r="B13" s="139" t="str">
        <f>IF(Lang="Français","Centre de Masse",IF(Lang="English","Center of Mass",""))</f>
        <v>Centre de Masse</v>
      </c>
      <c r="C13" s="35">
        <v>495</v>
      </c>
      <c r="D13" s="34" t="s">
        <v>572</v>
      </c>
      <c r="L13" s="108" t="str">
        <f>IF(Lang="Français","CdM propu",IF(Lang="English","Motor CoM",""))</f>
        <v>CdM propu</v>
      </c>
      <c r="M13" s="111">
        <f ca="1">XpropuPlein</f>
        <v>0</v>
      </c>
      <c r="N13" s="546">
        <f ca="1">XpropuVide</f>
        <v>0</v>
      </c>
      <c r="O13" s="547"/>
      <c r="P13" s="110" t="s">
        <v>14</v>
      </c>
      <c r="Q13" s="29"/>
      <c r="S13" s="386" t="str">
        <f>IF(Lang="Français","Longueur",IF(Lang="English","Length",""))</f>
        <v>Longueur</v>
      </c>
      <c r="T13" s="387">
        <f ca="1">Long_propu</f>
        <v>0</v>
      </c>
    </row>
    <row r="14" spans="1:20" ht="12.6" customHeight="1" x14ac:dyDescent="0.2">
      <c r="A14" s="25"/>
      <c r="B14" s="139" t="str">
        <f>IF(Lang="Français","Longueur totale",IF(Lang="English","Total length",""))</f>
        <v>Longueur totale</v>
      </c>
      <c r="C14" s="564">
        <v>1120</v>
      </c>
      <c r="D14" s="565"/>
      <c r="L14" s="108" t="str">
        <f>IF(Lang="Français","Masse fusée",IF(Lang="English","Rocket Mass",""))</f>
        <v>Masse fusée</v>
      </c>
      <c r="M14" s="112">
        <f ca="1">MasseSans+MpropuPlein</f>
        <v>5.0811000000000002</v>
      </c>
      <c r="N14" s="577">
        <f ca="1">MasseSans+MpropuVide</f>
        <v>5.0810000000000004</v>
      </c>
      <c r="O14" s="578"/>
      <c r="P14" s="109">
        <f>IF(OR(D12="sans propu",D12="without motor"),C12/1000,IF(OR(D12="avec propu vide",D12="with empty motor"),C12/1000-MpropuVide,IF(OR(D12="avec propu plein",D12="with loaded motor"),C12/1000-MpropuPlein,"Erreur")))</f>
        <v>5.0810000000000004</v>
      </c>
      <c r="Q14" s="29"/>
      <c r="S14" s="386" t="str">
        <f>IF(Lang="Français","Bas",IF(Lang="English","Base",""))</f>
        <v>Bas</v>
      </c>
      <c r="T14" s="387">
        <f>XpropuRef</f>
        <v>1110</v>
      </c>
    </row>
    <row r="15" spans="1:20" ht="12.75" customHeight="1" x14ac:dyDescent="0.2">
      <c r="A15" s="25"/>
      <c r="B15" s="139" t="str">
        <f>IF(Lang="Français","Diamètre Réf.",IF(Lang="English","Ref. Diameter",""))</f>
        <v>Diamètre Réf.</v>
      </c>
      <c r="C15" s="564">
        <v>104</v>
      </c>
      <c r="D15" s="565"/>
      <c r="L15" s="175" t="str">
        <f>IF(Lang="Français","CdM fusée",IF(Lang="English","Rocket CoM",""))</f>
        <v>CdM fusée</v>
      </c>
      <c r="M15" s="176">
        <f ca="1">(XcgSans*MasseSans+(XpropuRef-Long_propu+XpropuPlein)*MpropuPlein)/MassePlein</f>
        <v>495.01210367833738</v>
      </c>
      <c r="N15" s="579">
        <f ca="1">(XcgSans*MasseSans+(XpropuRef-Long_propu+XpropuVide)*MpropuVide)/MasseVide</f>
        <v>495</v>
      </c>
      <c r="O15" s="580"/>
      <c r="P15" s="113">
        <f>IF(OR(D13="sans propu",D13="without motor"),C13,IF(OR(D13="avec propu vide",D13="with empty motor"),(C13*MasseVide-(XpropuRef-Long_propu+XpropuVide)*MpropuVide)/MasseSans,IF(OR(D13="avec propu plein",D13="with loaded motor"),(C13*MassePlein-(XpropuRef-Long_propu+XpropuPlein)*MpropuPlein)/MasseSans,"Erreur")))</f>
        <v>495</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2" ht="12.75" customHeight="1" thickTop="1" thickBot="1" x14ac:dyDescent="0.25">
      <c r="A17" s="25"/>
      <c r="C17" s="585" t="str">
        <f>IF(Lang="Français","Propulseur",IF(Lang="English","Motor",""))</f>
        <v>Propulseur</v>
      </c>
      <c r="D17" s="586"/>
      <c r="L17" s="114"/>
      <c r="M17" s="581" t="s">
        <v>55</v>
      </c>
      <c r="N17" s="582"/>
      <c r="O17" s="559" t="s">
        <v>65</v>
      </c>
      <c r="P17" s="559"/>
      <c r="Q17" s="29"/>
      <c r="S17" s="386" t="str">
        <f>IF(Lang="Français","Haut","Top")</f>
        <v>Haut</v>
      </c>
      <c r="T17" s="387">
        <f>X_ail-m_ail</f>
        <v>850</v>
      </c>
    </row>
    <row r="18" spans="1:22" ht="12.75" customHeight="1" thickTop="1" x14ac:dyDescent="0.2">
      <c r="A18" s="25"/>
      <c r="B18" s="139" t="s">
        <v>54</v>
      </c>
      <c r="C18" s="587" t="s">
        <v>44</v>
      </c>
      <c r="D18" s="588"/>
      <c r="K18" s="37"/>
      <c r="L18" s="108" t="str">
        <f>IF(Lang="Français","Coiffe",IF(Lang="English","Nose Cone",""))</f>
        <v>Coiffe</v>
      </c>
      <c r="M18" s="553">
        <f>IF(LEFT(Forme_ogive,5)="Parab",1/2*Long_ogive,IF(LEFT(Forme_ogive,4)="Ogiv",7/15*Long_ogive,IF(LEFT(Forme_ogive,3)="Con",2/3*Long_ogive)))</f>
        <v>0.66666666666666663</v>
      </c>
      <c r="N18" s="554"/>
      <c r="O18" s="560">
        <f>2*POWER(D_og/D_ref, 2)</f>
        <v>1.304733727810651</v>
      </c>
      <c r="P18" s="560"/>
      <c r="Q18" s="29"/>
      <c r="S18" s="386" t="str">
        <f>IF(Lang="Français","Emplanture","Root edge")</f>
        <v>Emplanture</v>
      </c>
      <c r="T18" s="387">
        <f>m_ail</f>
        <v>190</v>
      </c>
    </row>
    <row r="19" spans="1:22" ht="12.75" customHeight="1" x14ac:dyDescent="0.2">
      <c r="A19" s="25"/>
      <c r="B19" s="139" t="str">
        <f>IF(Lang="Français","Position du bas",IF(Lang="English","Basement",""))</f>
        <v>Position du bas</v>
      </c>
      <c r="C19" s="550">
        <v>1110</v>
      </c>
      <c r="D19" s="550"/>
      <c r="L19" s="108" t="str">
        <f>IF(Lang="Français","Ailerons",IF(Lang="English","Fins",""))</f>
        <v>Ailerons</v>
      </c>
      <c r="M19" s="553">
        <f>(XCpa*Cnail-0.5*XCpi*Cni)/Cnai</f>
        <v>963.39506172839526</v>
      </c>
      <c r="N19" s="554"/>
      <c r="O19" s="589">
        <f>Cnail-Cni/2</f>
        <v>14.372450779495276</v>
      </c>
      <c r="P19" s="590"/>
      <c r="Q19" s="29"/>
      <c r="S19" s="386" t="str">
        <f>IF(Lang="Français","Bas","Base")</f>
        <v>Bas</v>
      </c>
      <c r="T19" s="387">
        <f>X_ail</f>
        <v>1040</v>
      </c>
    </row>
    <row r="20" spans="1:22" ht="12.75" customHeight="1" thickBot="1" x14ac:dyDescent="0.25">
      <c r="A20" s="25"/>
      <c r="B20" s="428" t="str">
        <f>IF(Propu="Cariacou","Cariacou :"," ")</f>
        <v xml:space="preserve"> </v>
      </c>
      <c r="C20" s="563" t="str">
        <f>IF(Propu="Pandora (Pro24-6G)",IF(Lang="Français","C'Space Seulement",IF(Lang="English","C'Space only","")),"")</f>
        <v/>
      </c>
      <c r="D20" s="563"/>
      <c r="L20" s="108" t="str">
        <f>IF(Lang="Français","Ail bas entier",IF(Lang="English","Total Lower Fins",""))</f>
        <v>Ail bas entier</v>
      </c>
      <c r="M20" s="553">
        <f>X_ail-m_ail+p_ail*(m_ail+2*n_ail)/(3*(m_ail+n_ail))+(m_ail+n_ail-m_ail*n_ail/(m_ail+n_ail))/6</f>
        <v>963.39506172839515</v>
      </c>
      <c r="N20" s="554"/>
      <c r="O20" s="560">
        <f>4*Q_ail*POWER((E_ail/D_ref),2)*(1+D_ail/(2*E_ail+D_ail))/(1+SQRT(1+POWER(2*f_ail/(m_ail+n_ail),2)))</f>
        <v>14.372450779495276</v>
      </c>
      <c r="P20" s="560"/>
      <c r="Q20" s="29"/>
    </row>
    <row r="21" spans="1:22" ht="12.75" customHeight="1" thickTop="1" thickBot="1" x14ac:dyDescent="0.25">
      <c r="A21" s="25"/>
      <c r="B21" s="30"/>
      <c r="C21" s="591" t="str">
        <f>IF(Lang="Français","Coiffe",IF(Lang="English","Nose Cone",""))</f>
        <v>Coiffe</v>
      </c>
      <c r="D21" s="592"/>
      <c r="L21" s="108" t="str">
        <f>IF(Lang="Français","Ailerons haut",IF(Lang="English","Upper Fins",""))</f>
        <v>Ailerons haut</v>
      </c>
      <c r="M21" s="553">
        <f>IF(LEFT(Type_masquage,1)="M",0, X_can-m_can+p_can*(m_can+2*n_can)/(3*(m_can+n_can))+(m_can+n_can-m_can*n_can/(m_can+n_can))/6)</f>
        <v>0</v>
      </c>
      <c r="N21" s="554"/>
      <c r="O21" s="560">
        <f>IF(LEFT(Type_masquage,1)="M",0, 4*Q_can*POWER((E_can/D_ref),2)*(1+D_can/(2*E_can+D_can))/(1+SQRT(1+POWER(2*f_can/(m_can+n_can),2))))</f>
        <v>0</v>
      </c>
      <c r="P21" s="560"/>
      <c r="Q21" s="29"/>
    </row>
    <row r="22" spans="1:22" ht="12.75" customHeight="1" thickTop="1" x14ac:dyDescent="0.2">
      <c r="A22" s="25"/>
      <c r="B22" s="139" t="str">
        <f>IF(Lang="Français","Forme",IF(Lang="English","Shape",""))</f>
        <v>Forme</v>
      </c>
      <c r="C22" s="566" t="s">
        <v>569</v>
      </c>
      <c r="D22" s="567"/>
      <c r="L22" s="108" t="str">
        <f>IF(Lang="Français","Partie masquée",IF(Lang="English","Interation zone",""))</f>
        <v>Partie masquée</v>
      </c>
      <c r="M22" s="570">
        <f>IF(LEFT(Type_masquage,1)="B", X_int-m_int+p_int*(m_int+2*n_int)/(3*(m_int+n_int))+(m_int+n_int-m_int*n_int/(m_int+n_int))/6, 0 )</f>
        <v>0</v>
      </c>
      <c r="N22" s="570"/>
      <c r="O22" s="589">
        <f>IF(LEFT(Type_masquage,1)="B", 4*Q_int*POWER((E_int/D_ref),2)*(1+D_int/(2*E_int+D_int))/(1+SQRT(1+POWER(2*f_int/(m_int+n_int),2))), 0 )</f>
        <v>0</v>
      </c>
      <c r="P22" s="590"/>
      <c r="Q22" s="29"/>
    </row>
    <row r="23" spans="1:22" ht="12.75" customHeight="1" x14ac:dyDescent="0.2">
      <c r="A23" s="25"/>
      <c r="B23" s="139" t="str">
        <f>IF(Lang="Français","Hauteur",IF(Lang="English","Heigth",""))</f>
        <v>Hauteur</v>
      </c>
      <c r="C23" s="564">
        <v>1</v>
      </c>
      <c r="D23" s="565"/>
      <c r="L23" s="108" t="s">
        <v>156</v>
      </c>
      <c r="M23" s="553">
        <f>IF(OR(RIGHT(Nb_diam,1)=",",D2j=0),0, X_j+l_j/3*(1+1/(1+D1j/D2j)) )</f>
        <v>32.063829787234042</v>
      </c>
      <c r="N23" s="554"/>
      <c r="O23" s="560">
        <f>IF(OR(RIGHT(Nb_diam,1)=",",D2j=0),0,2*(POWER(D2j/D_ref,2)-POWER(D1j/D_ref,2)))</f>
        <v>0.695266272189349</v>
      </c>
      <c r="P23" s="560"/>
      <c r="Q23" s="29"/>
    </row>
    <row r="24" spans="1:22" ht="12.75" customHeight="1" thickBot="1" x14ac:dyDescent="0.25">
      <c r="A24" s="25"/>
      <c r="B24" s="139" t="str">
        <f>IF(Lang="Français","Diamètre",IF(Lang="English","Diameter",""))</f>
        <v>Diamètre</v>
      </c>
      <c r="C24" s="564">
        <v>84</v>
      </c>
      <c r="D24" s="565"/>
      <c r="L24" s="108" t="s">
        <v>157</v>
      </c>
      <c r="M24" s="553">
        <f>IF( OR(RIGHT(Nb_diam,1)=",",D2r=0), 0, X_r+l_r/3*(1+1/(1+D1r/D2r)) )</f>
        <v>1094.113475177305</v>
      </c>
      <c r="N24" s="554"/>
      <c r="O24" s="560">
        <f>IF( OR(RIGHT(Nb_diam,1)=",",D2r=0), 0, 2*(POWER(D2r/D_ref,2)-POWER(D1r/D_ref,2)) )</f>
        <v>-0.695266272189349</v>
      </c>
      <c r="P24" s="560"/>
      <c r="Q24" s="29"/>
    </row>
    <row r="25" spans="1:22" ht="12.75" customHeight="1" thickBot="1" x14ac:dyDescent="0.25">
      <c r="A25" s="25"/>
      <c r="E25" s="180" t="s">
        <v>151</v>
      </c>
      <c r="L25" s="38"/>
      <c r="M25" s="38"/>
      <c r="N25" s="38"/>
      <c r="Q25" s="29"/>
      <c r="R25" s="38"/>
      <c r="S25" s="388" t="str">
        <f ca="1">IF(AND(Portee_balistique&gt;200,LEFT(Type_propu,3)="Min"),IF(Lang="Français","Fusée trop lègère !","Rocket too light"),"")</f>
        <v/>
      </c>
    </row>
    <row r="26" spans="1:22" ht="12.75" customHeight="1" thickTop="1" thickBot="1" x14ac:dyDescent="0.25">
      <c r="A26" s="25"/>
      <c r="B26" s="30"/>
      <c r="C26" s="178" t="str">
        <f>IF(LEFT(Type_masquage,1)="M",IF(Lang="Français","Ailerons","Fins"),IF(Lang="Français","Ailerons bas","Lower Fins"))</f>
        <v>Ailerons</v>
      </c>
      <c r="D26" s="179" t="str">
        <f>IF(Lang="Français","Ailerons haut",IF(Lang="English","Upper Fins",""))</f>
        <v>Ailerons haut</v>
      </c>
      <c r="F26" s="39">
        <f ca="1">TODAY()</f>
        <v>45957</v>
      </c>
      <c r="G26" s="137" t="s">
        <v>62</v>
      </c>
      <c r="H26" s="584" t="str">
        <f>IF(Lang="Français","Résultats",IF(Lang="English","Results",""))</f>
        <v>Résultats</v>
      </c>
      <c r="I26" s="584"/>
      <c r="J26" s="137" t="s">
        <v>63</v>
      </c>
      <c r="K26" s="32"/>
      <c r="L26" s="38"/>
      <c r="M26" s="38"/>
      <c r="N26" s="38"/>
      <c r="Q26" s="29"/>
      <c r="R26" s="38"/>
      <c r="S26" s="388" t="e">
        <f ca="1">IF(AND(Vsortie_de_rampe&lt;18, OR(LEFT(Type_fusee,1)=",",LEFT(Type_fusee,4)="Mini",LEFT(Type_fusee,1)="R")),IF(Lang="Français","Fusée trop lourde ou rampe trop courte !","Rocket too heavy or launch pad too small!"),"")</f>
        <v>#N/A</v>
      </c>
    </row>
    <row r="27" spans="1:22" ht="12.75" customHeight="1" thickTop="1" x14ac:dyDescent="0.2">
      <c r="A27" s="25"/>
      <c r="B27" s="30"/>
      <c r="C27" s="561" t="s">
        <v>423</v>
      </c>
      <c r="D27" s="562"/>
      <c r="E27" s="146">
        <f>m_ail</f>
        <v>190</v>
      </c>
      <c r="F27" s="105" t="s">
        <v>64</v>
      </c>
      <c r="G27" s="104">
        <f>IF(RIGHT(Type_fusee,1)=".",10, IF(OR(LEFT(Type_fusee,1)="R",LEFT(Type_fusee,1)=",",LEFT(Type_fusee,4)="Mini"),10, IF(LEFT(Type_fusee,5)="Micro",10, IF(RIGHT(Type_fusee,1)=" ",1))))</f>
        <v>10</v>
      </c>
      <c r="H27" s="551">
        <f>Long_tot/D_ref</f>
        <v>10.76923076923077</v>
      </c>
      <c r="I27" s="552"/>
      <c r="J27" s="104">
        <f>IF(RIGHT(Type_fusee,1)=".",35, IF(OR(LEFT(Type_fusee,1)="R",LEFT(Type_fusee,1)=",",LEFT(Type_fusee,4)="Mini"),20, IF(LEFT(Type_fusee,5)="Micro",30, IF(RIGHT(Type_fusee,1)=" ",100))))</f>
        <v>35</v>
      </c>
      <c r="K27" s="32"/>
      <c r="L27" s="38"/>
      <c r="M27" s="38"/>
      <c r="N27" s="38"/>
      <c r="Q27" s="29"/>
      <c r="R27" s="38"/>
      <c r="S27" s="388" t="str">
        <f>IF(Finesse&lt;CritFinessemin, IF(Lang="Français","Fusée trop courte !","Rocket too short!"), "" ) &amp; IF(Finesse&gt;CritFinessemax, IF(Lang="Français","Fusée trop longue !","Rocket too long!"), "" )</f>
        <v/>
      </c>
    </row>
    <row r="28" spans="1:22" ht="12.75" customHeight="1" x14ac:dyDescent="0.2">
      <c r="A28" s="25"/>
      <c r="B28" s="524" t="str">
        <f>IF(Lang="Français"," Emplanture  'm'",IF(Lang="English"," Root edge  'm'",""))</f>
        <v xml:space="preserve"> Emplanture  'm'</v>
      </c>
      <c r="C28" s="177">
        <v>190</v>
      </c>
      <c r="D28" s="177">
        <v>180</v>
      </c>
      <c r="E28" s="146">
        <f>n_ail+(m_ail-n_ail)*(1-E_int/E_ail)</f>
        <v>106.55172413793105</v>
      </c>
      <c r="F28" s="105" t="str">
        <f>IF(Lang="Français","Portance","Lift")</f>
        <v>Portance</v>
      </c>
      <c r="G28" s="104">
        <f>IF(RIGHT(Type_fusee,1)=".",15,IF(OR(LEFT(Type_fusee,1)="R",LEFT(Type_fusee,1)=",",LEFT(Type_fusee,4)="Mini"),15, IF(LEFT(Type_fusee,5)="Micro",15, IF(RIGHT(Type_fusee,1)=" ",15))))</f>
        <v>15</v>
      </c>
      <c r="H28" s="508">
        <f>Cnai+Cnc+Cno+Cnj+Cnr</f>
        <v>15.677184507305929</v>
      </c>
      <c r="I28" s="508">
        <f>Cnail+Cnc+Cno+Cnj+Cnr</f>
        <v>15.677184507305929</v>
      </c>
      <c r="J28" s="104">
        <f>IF(RIGHT(Type_fusee,1)=".",40, IF(OR(LEFT(Type_fusee,1)="R",LEFT(Type_fusee,1)=",",LEFT(Type_fusee,4)="Mini"),30, IF(LEFT(Type_fusee,5)="Micro",30, IF(RIGHT(Type_fusee,1)=" ",30))))</f>
        <v>40</v>
      </c>
      <c r="K28" s="32"/>
      <c r="L28" s="38"/>
      <c r="M28" s="38"/>
      <c r="N28" s="38"/>
      <c r="Q28" s="29"/>
      <c r="R28" s="38"/>
      <c r="S28" s="388" t="str">
        <f>IF(Cn&lt;CritCnmin, IF(Lang="Français","Ailerons trop petits !","Fins too small!"), "" ) &amp; IF(Cn&gt;CritCnmax, IF(Lang="Français","Ailerons trop grands !","Fins too big!"), "" )</f>
        <v/>
      </c>
    </row>
    <row r="29" spans="1:22" ht="12.75" customHeight="1" x14ac:dyDescent="0.2">
      <c r="A29" s="25"/>
      <c r="B29" s="524" t="str">
        <f>IF(Lang="Français"," Saumon       'n'",IF(Lang="English"," Tip edge    'n'",""))</f>
        <v xml:space="preserve"> Saumon       'n'</v>
      </c>
      <c r="C29" s="35">
        <v>80</v>
      </c>
      <c r="D29" s="35">
        <v>80</v>
      </c>
      <c r="E29" s="146">
        <f>p_ail*E_int/E_ail</f>
        <v>136.55172413793105</v>
      </c>
      <c r="F29" s="515" t="str">
        <f>IF(Lang="Français","MargeStat.","StatMargin")</f>
        <v>MargeStat.</v>
      </c>
      <c r="G29" s="510">
        <f>IF(RIGHT(Type_fusee,1)=".",2, IF(OR(LEFT(Type_fusee,1)="R",LEFT(Type_fusee,1)=",",LEFT(Type_fusee,4)="Mini"),1.5, IF(LEFT(Type_fusee,5)="Micro",1, IF(RIGHT(Type_fusee,1)=" ",1))))</f>
        <v>2</v>
      </c>
      <c r="H29" s="97">
        <f ca="1">(XCp-XcgPlein)/D_ref</f>
        <v>3.2803762012263347</v>
      </c>
      <c r="I29" s="98">
        <f ca="1">(XCp0-XcgVide)/D_ref</f>
        <v>3.2804925827488094</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
      </c>
      <c r="U29" s="24" t="s">
        <v>575</v>
      </c>
    </row>
    <row r="30" spans="1:22" ht="12.75" customHeight="1" x14ac:dyDescent="0.2">
      <c r="A30" s="25"/>
      <c r="B30" s="524" t="str">
        <f>IF(Lang="Français"," Flèche          'p'"," Offset         'p'")</f>
        <v xml:space="preserve"> Flèche          'p'</v>
      </c>
      <c r="C30" s="35">
        <v>180</v>
      </c>
      <c r="D30" s="35">
        <v>160</v>
      </c>
      <c r="E30" s="146">
        <f>IF(D_can/2+E_can&lt;=D_ail/2,0, IF(D_can/2+E_can&gt;=D_ail/2+E_ail,E_ail,  D_can/2+E_can - D_ail/2  ) )</f>
        <v>110</v>
      </c>
      <c r="F30" s="516" t="str">
        <f>IF(Lang="Français","Couple","Torque")</f>
        <v>Couple</v>
      </c>
      <c r="G30" s="511">
        <f>IF(RIGHT(Type_fusee,1)=".",40, IF(OR(LEFT(Type_fusee,1)="R",LEFT(Type_fusee,1)=",",LEFT(Type_fusee,4)="Mini"),30, IF(LEFT(Type_fusee,5)="Micro",15, IF(RIGHT(Type_fusee,1)=" ",15))))</f>
        <v>40</v>
      </c>
      <c r="H30" s="99">
        <f ca="1">MS_min*Cn</f>
        <v>51.427062960000569</v>
      </c>
      <c r="I30" s="96">
        <f ca="1">MS_max*Cn0</f>
        <v>51.428887494601646</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
      </c>
      <c r="U30" s="24" t="s">
        <v>574</v>
      </c>
      <c r="V30" s="24" t="s">
        <v>573</v>
      </c>
    </row>
    <row r="31" spans="1:22" ht="12.75" customHeight="1" x14ac:dyDescent="0.2">
      <c r="A31" s="25"/>
      <c r="B31" s="524" t="str">
        <f>IF(Lang="Français"," Envergure     'E'",IF(Lang="English"," Span          'E'",""))</f>
        <v xml:space="preserve"> Envergure     'E'</v>
      </c>
      <c r="C31" s="35">
        <v>145</v>
      </c>
      <c r="D31" s="35">
        <v>110</v>
      </c>
      <c r="E31" s="146">
        <f>ep_ail</f>
        <v>3</v>
      </c>
      <c r="F31" s="106" t="s">
        <v>55</v>
      </c>
      <c r="G31" s="103"/>
      <c r="H31" s="509">
        <f>(Cnai*XCpai+Cnc*XCpc+Cnj*XCpj+Cnr*XCpr+Cno*XCpo)/(Cnai+Cnc+Cnr+Cnj+Cno)</f>
        <v>836.17122860587619</v>
      </c>
      <c r="I31" s="509">
        <f>(Cnail*XCpa+Cnc*XCpc+Cnj*XCpj+Cnr*XCpr+Cno*XCpo)/(Cnail+Cnc+Cnr+Cnj+Cno)</f>
        <v>836.17122860587619</v>
      </c>
      <c r="J31" s="102"/>
      <c r="K31" s="32"/>
      <c r="Q31" s="29"/>
      <c r="R31" s="38"/>
      <c r="S31" s="388"/>
      <c r="U31" s="24">
        <v>4.0199999999999996</v>
      </c>
      <c r="V31" s="24">
        <v>14.656000000000001</v>
      </c>
    </row>
    <row r="32" spans="1:22" ht="12.75" customHeight="1" x14ac:dyDescent="0.2">
      <c r="A32" s="25"/>
      <c r="B32" s="525" t="str">
        <f>IF(Lang="Français"," Epaisseur     'ep'",IF(Lang="English"," Thickness  'ep'",""))</f>
        <v xml:space="preserve"> Epaisseur     'ep'</v>
      </c>
      <c r="C32" s="35">
        <v>3</v>
      </c>
      <c r="D32" s="35">
        <v>4</v>
      </c>
      <c r="E32" s="146">
        <f>IF(Q_ail=Q_can,Q_ail,FALSE)</f>
        <v>4</v>
      </c>
      <c r="F32" s="106" t="s">
        <v>66</v>
      </c>
      <c r="G32" s="103"/>
      <c r="H32" s="100">
        <f ca="1">(XCp-XcgPlein)/Long_tot*100</f>
        <v>30.460636154244536</v>
      </c>
      <c r="I32" s="101">
        <f ca="1">(XCp-XcgVide)/Long_tot*100</f>
        <v>30.461716839810375</v>
      </c>
      <c r="J32" s="102"/>
      <c r="K32" s="32"/>
      <c r="Q32" s="29"/>
      <c r="R32" s="38"/>
      <c r="U32" s="24">
        <v>3.89</v>
      </c>
      <c r="V32" s="24">
        <v>14.656000000000001</v>
      </c>
    </row>
    <row r="33" spans="1:23" ht="12.75" customHeight="1" x14ac:dyDescent="0.2">
      <c r="A33" s="25"/>
      <c r="B33" s="524" t="str">
        <f>IF(Lang="Français"," Nombre            ",IF(Lang="English"," Number of fins",""))</f>
        <v xml:space="preserve"> Nombre            </v>
      </c>
      <c r="C33" s="36">
        <v>4</v>
      </c>
      <c r="D33" s="36">
        <v>4</v>
      </c>
      <c r="E33" s="146">
        <f>X_ail</f>
        <v>1040</v>
      </c>
      <c r="G33" s="24"/>
      <c r="H33" s="540" t="str">
        <f ca="1">IF(AND(CritCnmin&lt;Cn,Cn0&lt;CritCnmax,CritMsmin&lt;MS_min,MS_max&lt;CritMsmax,CritMsCnmin&lt;MS_Cn_min,MS_Cn_max&lt;CritMsCnmax),"STABLE",IF(OR(Cn&lt;CritCnmin,MS_min&lt;CritMsmin,MS_Cn_min&lt;CritMsCnmin),"INSTABLE",IF(Lang="Français","SURSTABLE","OVERSTABLE")))</f>
        <v>STABLE</v>
      </c>
      <c r="I33" s="541"/>
      <c r="J33" s="31"/>
      <c r="K33" s="32"/>
      <c r="Q33" s="29"/>
      <c r="R33" s="38"/>
    </row>
    <row r="34" spans="1:23" ht="12.75" customHeight="1" x14ac:dyDescent="0.2">
      <c r="A34" s="25"/>
      <c r="B34" s="524" t="str">
        <f>IF(Lang="Français"," Position du bas",IF(Lang="English"," Basement",""))</f>
        <v xml:space="preserve"> Position du bas</v>
      </c>
      <c r="C34" s="35">
        <v>1040</v>
      </c>
      <c r="D34" s="35">
        <v>1250</v>
      </c>
      <c r="E34" s="146">
        <f>D_ail</f>
        <v>104</v>
      </c>
      <c r="G34" s="24"/>
      <c r="H34" s="542"/>
      <c r="I34" s="543"/>
      <c r="K34" s="32"/>
      <c r="Q34" s="29"/>
      <c r="R34" s="38"/>
    </row>
    <row r="35" spans="1:23" ht="12.75" customHeight="1" x14ac:dyDescent="0.2">
      <c r="A35" s="25"/>
      <c r="B35" s="524" t="str">
        <f>IF(Lang="Français"," Diamètre         ",IF(Lang="English"," Diameter at Fins",""))</f>
        <v xml:space="preserve"> Diamètre         </v>
      </c>
      <c r="C35" s="35">
        <v>104</v>
      </c>
      <c r="D35" s="35">
        <f>D_ref</f>
        <v>104</v>
      </c>
      <c r="E35" s="146">
        <f>SQRT(POWER(p_int+n_int/2-m_int/2,2)+POWER(E_int,2))</f>
        <v>145.23178407575389</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191.44189719076647</v>
      </c>
      <c r="D36" s="145">
        <f>SQRT(POWER(p_can+n_can/2-m_can/2,2)+POWER(E_can,2))</f>
        <v>155.56349186104046</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566</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423</v>
      </c>
      <c r="H111" s="43"/>
      <c r="I111" s="44"/>
      <c r="J111" s="43"/>
      <c r="L111" s="43"/>
      <c r="M111" s="43"/>
      <c r="N111" s="43"/>
      <c r="Q111" s="43"/>
      <c r="R111" s="43"/>
    </row>
    <row r="112" spans="2:18" x14ac:dyDescent="0.2">
      <c r="B112" s="38" t="s">
        <v>424</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-1</v>
      </c>
      <c r="D124" s="46">
        <v>0</v>
      </c>
      <c r="E124" s="93">
        <f t="shared" ref="E124:E136" si="0">-D124</f>
        <v>0</v>
      </c>
      <c r="K124" s="46"/>
    </row>
    <row r="125" spans="2:18" x14ac:dyDescent="0.2">
      <c r="B125" s="45" t="s">
        <v>72</v>
      </c>
      <c r="C125" s="46">
        <f>-Long_ogive</f>
        <v>-1</v>
      </c>
      <c r="D125" s="46">
        <f>D_og/2</f>
        <v>42</v>
      </c>
      <c r="E125" s="93">
        <f t="shared" si="0"/>
        <v>-42</v>
      </c>
      <c r="K125" s="46"/>
    </row>
    <row r="126" spans="2:18" x14ac:dyDescent="0.2">
      <c r="B126" s="45" t="s">
        <v>73</v>
      </c>
      <c r="C126" s="46">
        <f>IF(AND(RIGHT(Nb_diam,1)=".",X_j), -X_j, C125 )</f>
        <v>-1</v>
      </c>
      <c r="D126" s="46">
        <f>IF(AND(RIGHT(Nb_diam,1)=".",X_j), D1j/2, D125 )</f>
        <v>42</v>
      </c>
      <c r="E126" s="93">
        <f t="shared" si="0"/>
        <v>-42</v>
      </c>
      <c r="K126" s="46"/>
    </row>
    <row r="127" spans="2:18" x14ac:dyDescent="0.2">
      <c r="B127" s="45" t="s">
        <v>74</v>
      </c>
      <c r="C127" s="46">
        <f>IF(AND(RIGHT(Nb_diam,1)=".",X_j), -X_j-l_j, C126 )</f>
        <v>-61</v>
      </c>
      <c r="D127" s="46">
        <f>IF(AND(RIGHT(Nb_diam,1)=".",X_j), D2j/2, D126 )</f>
        <v>52</v>
      </c>
      <c r="E127" s="93">
        <f t="shared" si="0"/>
        <v>-52</v>
      </c>
      <c r="K127" s="46"/>
    </row>
    <row r="128" spans="2:18" x14ac:dyDescent="0.2">
      <c r="B128" s="45" t="s">
        <v>75</v>
      </c>
      <c r="C128" s="46">
        <f>IF(AND(RIGHT(Nb_diam,1)=".",X_r), -X_r, C127 )</f>
        <v>-1070</v>
      </c>
      <c r="D128" s="46">
        <f>IF(AND(RIGHT(Nb_diam,1)=".",X_r), D1r/2, D127 )</f>
        <v>52</v>
      </c>
      <c r="E128" s="93">
        <f t="shared" si="0"/>
        <v>-52</v>
      </c>
      <c r="K128" s="46"/>
    </row>
    <row r="129" spans="2:11" x14ac:dyDescent="0.2">
      <c r="B129" s="45" t="s">
        <v>76</v>
      </c>
      <c r="C129" s="46">
        <f>IF(AND(RIGHT(Nb_diam,1)=".",X_r), -X_r-l_r, C128 )</f>
        <v>-1120</v>
      </c>
      <c r="D129" s="46">
        <f>IF(AND(RIGHT(Nb_diam,1)=".",X_r), D2r/2, D128 )</f>
        <v>42</v>
      </c>
      <c r="E129" s="93">
        <f t="shared" si="0"/>
        <v>-42</v>
      </c>
      <c r="K129" s="46"/>
    </row>
    <row r="130" spans="2:11" x14ac:dyDescent="0.2">
      <c r="B130" s="45" t="s">
        <v>77</v>
      </c>
      <c r="C130" s="46">
        <f>-Long_tot</f>
        <v>-1120</v>
      </c>
      <c r="D130" s="46">
        <f>D129</f>
        <v>42</v>
      </c>
      <c r="E130" s="93">
        <f t="shared" si="0"/>
        <v>-42</v>
      </c>
      <c r="K130" s="46"/>
    </row>
    <row r="131" spans="2:11" x14ac:dyDescent="0.2">
      <c r="B131" s="45" t="s">
        <v>77</v>
      </c>
      <c r="C131" s="46">
        <f>-Long_tot</f>
        <v>-1120</v>
      </c>
      <c r="D131" s="46">
        <v>0</v>
      </c>
      <c r="E131" s="93">
        <f t="shared" si="0"/>
        <v>0</v>
      </c>
      <c r="K131" s="46"/>
    </row>
    <row r="132" spans="2:11" x14ac:dyDescent="0.2">
      <c r="B132" s="183" t="s">
        <v>78</v>
      </c>
      <c r="C132" s="197">
        <f>-X_ail+m_ail</f>
        <v>-850</v>
      </c>
      <c r="D132" s="197">
        <f>D_ail/2</f>
        <v>52</v>
      </c>
      <c r="E132" s="198">
        <f t="shared" si="0"/>
        <v>-52</v>
      </c>
      <c r="K132" s="46"/>
    </row>
    <row r="133" spans="2:11" x14ac:dyDescent="0.2">
      <c r="B133" s="185" t="s">
        <v>79</v>
      </c>
      <c r="C133" s="46">
        <f>-X_ail+m_ail-p_ail</f>
        <v>-1030</v>
      </c>
      <c r="D133" s="46">
        <f>D_ail/2+E_ail</f>
        <v>197</v>
      </c>
      <c r="E133" s="199">
        <f t="shared" si="0"/>
        <v>-197</v>
      </c>
      <c r="K133" s="46"/>
    </row>
    <row r="134" spans="2:11" x14ac:dyDescent="0.2">
      <c r="B134" s="185" t="s">
        <v>80</v>
      </c>
      <c r="C134" s="46">
        <f>-X_ail+m_ail-p_ail-n_ail</f>
        <v>-1110</v>
      </c>
      <c r="D134" s="46">
        <f>D_ail/2+E_ail</f>
        <v>197</v>
      </c>
      <c r="E134" s="199">
        <f t="shared" si="0"/>
        <v>-197</v>
      </c>
      <c r="K134" s="46"/>
    </row>
    <row r="135" spans="2:11" x14ac:dyDescent="0.2">
      <c r="B135" s="185" t="s">
        <v>81</v>
      </c>
      <c r="C135" s="46">
        <f>-X_ail</f>
        <v>-1040</v>
      </c>
      <c r="D135" s="46">
        <f>D_ail/2</f>
        <v>52</v>
      </c>
      <c r="E135" s="199">
        <f t="shared" si="0"/>
        <v>-52</v>
      </c>
      <c r="K135" s="46"/>
    </row>
    <row r="136" spans="2:11" x14ac:dyDescent="0.2">
      <c r="B136" s="187" t="s">
        <v>78</v>
      </c>
      <c r="C136" s="200">
        <f>-X_ail+m_ail</f>
        <v>-850</v>
      </c>
      <c r="D136" s="200">
        <f>D_ail/2</f>
        <v>52</v>
      </c>
      <c r="E136" s="201">
        <f t="shared" si="0"/>
        <v>-52</v>
      </c>
      <c r="K136" s="46"/>
    </row>
    <row r="137" spans="2:11" x14ac:dyDescent="0.2">
      <c r="B137" s="192" t="str">
        <f>IF(E_ail&gt;0,IF(Lang="Français","Envergure","Span"),"")</f>
        <v>Envergure</v>
      </c>
      <c r="C137" s="197">
        <f>MIN(-X_ail,-X_ail+m_ail-p_ail-n_ail)-Long_tot/30</f>
        <v>-1147.3333333333333</v>
      </c>
      <c r="D137" s="207">
        <f>-D_ail/2-E_ail</f>
        <v>-197</v>
      </c>
      <c r="E137" s="93"/>
      <c r="K137" s="46"/>
    </row>
    <row r="138" spans="2:11" x14ac:dyDescent="0.2">
      <c r="B138" s="195" t="s">
        <v>166</v>
      </c>
      <c r="C138" s="46">
        <f>MIN(-X_ail,-X_ail+m_ail-p_ail-n_ail)-Long_tot/30</f>
        <v>-1147.3333333333333</v>
      </c>
      <c r="D138" s="208">
        <f>-D_ail/2-E_ail/2</f>
        <v>-124.5</v>
      </c>
      <c r="E138" s="93"/>
      <c r="K138" s="46"/>
    </row>
    <row r="139" spans="2:11" x14ac:dyDescent="0.2">
      <c r="B139" s="212" t="s">
        <v>162</v>
      </c>
      <c r="C139" s="200">
        <f>MIN(-X_ail,-X_ail+m_ail-p_ail-n_ail)-Long_tot/30</f>
        <v>-1147.3333333333333</v>
      </c>
      <c r="D139" s="209">
        <f>-D_ail/2</f>
        <v>-52</v>
      </c>
      <c r="E139" s="93"/>
      <c r="K139" s="46"/>
    </row>
    <row r="140" spans="2:11" x14ac:dyDescent="0.2">
      <c r="B140" s="192" t="str">
        <f>IF(Lang="Français","Emplanture","Root edge")</f>
        <v>Emplanture</v>
      </c>
      <c r="C140" s="197">
        <f>-X_ail+m_ail</f>
        <v>-850</v>
      </c>
      <c r="D140" s="207">
        <f>D_ail/2+E_ail+Long_tot/20</f>
        <v>253</v>
      </c>
      <c r="E140" s="93"/>
      <c r="K140" s="46"/>
    </row>
    <row r="141" spans="2:11" x14ac:dyDescent="0.2">
      <c r="B141" s="195" t="s">
        <v>168</v>
      </c>
      <c r="C141" s="46">
        <f>-X_ail+m_ail/2</f>
        <v>-945</v>
      </c>
      <c r="D141" s="208">
        <f>D_ail/2+E_ail+Long_tot/20</f>
        <v>253</v>
      </c>
      <c r="E141" s="93"/>
      <c r="K141" s="46"/>
    </row>
    <row r="142" spans="2:11" x14ac:dyDescent="0.2">
      <c r="B142" s="212" t="s">
        <v>169</v>
      </c>
      <c r="C142" s="200">
        <f>-X_ail</f>
        <v>-1040</v>
      </c>
      <c r="D142" s="209">
        <f>D_ail/2+E_ail+Long_tot/20</f>
        <v>253</v>
      </c>
      <c r="E142" s="93"/>
      <c r="K142" s="46"/>
    </row>
    <row r="143" spans="2:11" x14ac:dyDescent="0.2">
      <c r="B143" s="192" t="str">
        <f>IF(p_ail&lt;&gt;0,IF(Lang="Français","Flèche","Offset"),"")</f>
        <v>Flèche</v>
      </c>
      <c r="C143" s="197">
        <f>-X_ail+m_ail</f>
        <v>-850</v>
      </c>
      <c r="D143" s="207">
        <f>-D_ail/2-E_ail-Long_tot/30</f>
        <v>-234.33333333333334</v>
      </c>
      <c r="E143" s="93"/>
      <c r="K143" s="46"/>
    </row>
    <row r="144" spans="2:11" x14ac:dyDescent="0.2">
      <c r="B144" s="195" t="s">
        <v>165</v>
      </c>
      <c r="C144" s="46">
        <f>-X_ail+m_ail-p_ail/2</f>
        <v>-940</v>
      </c>
      <c r="D144" s="208">
        <f>-D_ail/2-E_ail-Long_tot/30</f>
        <v>-234.33333333333334</v>
      </c>
      <c r="E144" s="93"/>
      <c r="K144" s="46"/>
    </row>
    <row r="145" spans="2:11" x14ac:dyDescent="0.2">
      <c r="B145" s="212" t="s">
        <v>163</v>
      </c>
      <c r="C145" s="200">
        <f>-X_ail+m_ail-p_ail</f>
        <v>-1030</v>
      </c>
      <c r="D145" s="209">
        <f>-D_ail/2-E_ail-Long_tot/30</f>
        <v>-234.33333333333334</v>
      </c>
      <c r="E145" s="93"/>
      <c r="K145" s="46"/>
    </row>
    <row r="146" spans="2:11" x14ac:dyDescent="0.2">
      <c r="B146" s="192" t="str">
        <f>IF(n_ail&gt;0,IF(Lang="Français","Saumon","Tip edge"),"")</f>
        <v>Saumon</v>
      </c>
      <c r="C146" s="197">
        <f>-X_ail+m_ail-p_ail</f>
        <v>-1030</v>
      </c>
      <c r="D146" s="207">
        <f>-D_ail/2-E_ail-Long_tot/20</f>
        <v>-253</v>
      </c>
      <c r="E146" s="93"/>
      <c r="K146" s="46"/>
    </row>
    <row r="147" spans="2:11" x14ac:dyDescent="0.2">
      <c r="B147" s="195" t="s">
        <v>167</v>
      </c>
      <c r="C147" s="46">
        <f>-X_ail+m_ail-p_ail-n_ail/2</f>
        <v>-1070</v>
      </c>
      <c r="D147" s="208">
        <f>-D_ail/2-E_ail-Long_tot/20</f>
        <v>-253</v>
      </c>
      <c r="E147" s="93"/>
      <c r="K147" s="46"/>
    </row>
    <row r="148" spans="2:11" x14ac:dyDescent="0.2">
      <c r="B148" s="212" t="s">
        <v>164</v>
      </c>
      <c r="C148" s="200">
        <f>-X_ail+m_ail-p_ail-n_ail</f>
        <v>-1110</v>
      </c>
      <c r="D148" s="209">
        <f>-D_ail/2-E_ail-Long_tot/20</f>
        <v>-253</v>
      </c>
      <c r="E148" s="93"/>
      <c r="K148" s="46"/>
    </row>
    <row r="149" spans="2:11" x14ac:dyDescent="0.2">
      <c r="B149" s="183" t="s">
        <v>82</v>
      </c>
      <c r="C149" s="197">
        <f ca="1">-XcgPlein</f>
        <v>-495.01210367833738</v>
      </c>
      <c r="D149" s="207">
        <v>0</v>
      </c>
      <c r="E149" s="93"/>
      <c r="K149" s="46"/>
    </row>
    <row r="150" spans="2:11" x14ac:dyDescent="0.2">
      <c r="B150" s="187" t="s">
        <v>83</v>
      </c>
      <c r="C150" s="200">
        <f ca="1">-XcgVide</f>
        <v>-495</v>
      </c>
      <c r="D150" s="209">
        <v>0</v>
      </c>
      <c r="E150" s="93"/>
      <c r="K150" s="46"/>
    </row>
    <row r="151" spans="2:11" x14ac:dyDescent="0.2">
      <c r="B151" s="183" t="s">
        <v>84</v>
      </c>
      <c r="C151" s="197">
        <f>-XCp</f>
        <v>-836.17122860587619</v>
      </c>
      <c r="D151" s="207">
        <v>0</v>
      </c>
      <c r="E151" s="93"/>
      <c r="K151" s="46"/>
    </row>
    <row r="152" spans="2:11" x14ac:dyDescent="0.2">
      <c r="B152" s="187" t="s">
        <v>84</v>
      </c>
      <c r="C152" s="200">
        <f>-XCp</f>
        <v>-836.17122860587619</v>
      </c>
      <c r="D152" s="209">
        <f>Cn*D_ref/CritCnmin</f>
        <v>108.6951459173211</v>
      </c>
      <c r="E152" s="93"/>
      <c r="K152" s="46"/>
    </row>
    <row r="153" spans="2:11" x14ac:dyDescent="0.2">
      <c r="B153" s="185" t="s">
        <v>422</v>
      </c>
      <c r="C153" s="46">
        <f>-XCp0</f>
        <v>-836.17122860587619</v>
      </c>
      <c r="D153" s="208">
        <f>Cn0*D_ref/CritCnmin</f>
        <v>108.6951459173211</v>
      </c>
      <c r="E153" s="93"/>
      <c r="K153" s="46"/>
    </row>
    <row r="154" spans="2:11" x14ac:dyDescent="0.2">
      <c r="B154" s="185" t="s">
        <v>422</v>
      </c>
      <c r="C154" s="46">
        <f>-XCp0</f>
        <v>-836.17122860587619</v>
      </c>
      <c r="D154" s="208">
        <v>0</v>
      </c>
      <c r="E154" s="93"/>
      <c r="K154" s="46"/>
    </row>
    <row r="155" spans="2:11" x14ac:dyDescent="0.2">
      <c r="B155" s="192" t="str">
        <f>IF(n_ail&gt;0,IF(Lang="Français","Marge Statique","Static Margin"),"")</f>
        <v>Marge Statique</v>
      </c>
      <c r="C155" s="197">
        <f ca="1">(-XcgPlein-XcgVide)/2</f>
        <v>-495.00605183916866</v>
      </c>
      <c r="D155" s="207">
        <f>-D_ail/2-E_ail-Long_tot/20</f>
        <v>-253</v>
      </c>
      <c r="E155" s="93"/>
      <c r="K155" s="46"/>
    </row>
    <row r="156" spans="2:11" x14ac:dyDescent="0.2">
      <c r="B156" s="195" t="s">
        <v>170</v>
      </c>
      <c r="C156" s="46">
        <f ca="1">(C155+C157)/2</f>
        <v>-665.58864022252237</v>
      </c>
      <c r="D156" s="208">
        <f>-D_ail/2-E_ail-Long_tot/20</f>
        <v>-253</v>
      </c>
      <c r="E156" s="93"/>
      <c r="K156" s="46"/>
    </row>
    <row r="157" spans="2:11" x14ac:dyDescent="0.2">
      <c r="B157" s="212" t="s">
        <v>171</v>
      </c>
      <c r="C157" s="200">
        <f>-XCp</f>
        <v>-836.17122860587619</v>
      </c>
      <c r="D157" s="209">
        <f>-D_ail/2-E_ail-Long_tot/20</f>
        <v>-253</v>
      </c>
      <c r="E157" s="93"/>
      <c r="K157" s="46"/>
    </row>
    <row r="158" spans="2:11" x14ac:dyDescent="0.2">
      <c r="B158" s="183" t="s">
        <v>85</v>
      </c>
      <c r="C158" s="197">
        <f>IF(LEFT(Type_masquage,1)="M",0,-X_can+m_can)</f>
        <v>0</v>
      </c>
      <c r="D158" s="197">
        <f>IF(LEFT(Type_masquage,1)="M",0,D_ail/2)</f>
        <v>0</v>
      </c>
      <c r="E158" s="198">
        <f t="shared" ref="E158:E167" si="1">-D158</f>
        <v>0</v>
      </c>
      <c r="K158" s="46"/>
    </row>
    <row r="159" spans="2:11" x14ac:dyDescent="0.2">
      <c r="B159" s="185" t="s">
        <v>86</v>
      </c>
      <c r="C159" s="46">
        <f>IF(LEFT(Type_masquage,1)="M",0,-X_can+m_can-p_can)</f>
        <v>0</v>
      </c>
      <c r="D159" s="46">
        <f>IF(LEFT(Type_masquage,1)="M",0,D_ail/2+E_can)</f>
        <v>0</v>
      </c>
      <c r="E159" s="199">
        <f t="shared" si="1"/>
        <v>0</v>
      </c>
      <c r="K159" s="46"/>
    </row>
    <row r="160" spans="2:11" x14ac:dyDescent="0.2">
      <c r="B160" s="185" t="s">
        <v>87</v>
      </c>
      <c r="C160" s="46">
        <f>IF(LEFT(Type_masquage,1)="M",0,-X_can+m_can-p_can-n_can)</f>
        <v>0</v>
      </c>
      <c r="D160" s="46">
        <f>IF(LEFT(Type_masquage,1)="M",0,D_ail/2+E_can)</f>
        <v>0</v>
      </c>
      <c r="E160" s="199">
        <f t="shared" si="1"/>
        <v>0</v>
      </c>
      <c r="K160" s="46"/>
    </row>
    <row r="161" spans="2:11" x14ac:dyDescent="0.2">
      <c r="B161" s="185" t="s">
        <v>88</v>
      </c>
      <c r="C161" s="46">
        <f>IF(LEFT(Type_masquage,1)="M",0,-X_can)</f>
        <v>0</v>
      </c>
      <c r="D161" s="46">
        <f>IF(LEFT(Type_masquage,1)="M",0,D_ail/2)</f>
        <v>0</v>
      </c>
      <c r="E161" s="199">
        <f t="shared" si="1"/>
        <v>0</v>
      </c>
      <c r="K161" s="46"/>
    </row>
    <row r="162" spans="2:11" x14ac:dyDescent="0.2">
      <c r="B162" s="187" t="s">
        <v>85</v>
      </c>
      <c r="C162" s="200">
        <f>IF(LEFT(Type_masquage,1)="M",0,-X_can+m_can)</f>
        <v>0</v>
      </c>
      <c r="D162" s="200">
        <f>IF(LEFT(Type_masquage,1)="M",0,D_ail/2)</f>
        <v>0</v>
      </c>
      <c r="E162" s="201">
        <f t="shared" si="1"/>
        <v>0</v>
      </c>
      <c r="K162" s="46"/>
    </row>
    <row r="163" spans="2:11" x14ac:dyDescent="0.2">
      <c r="B163" s="183" t="s">
        <v>89</v>
      </c>
      <c r="C163" s="197">
        <f>IF(LEFT(Type_masquage,1)="B",-X_int+m_int,0)</f>
        <v>0</v>
      </c>
      <c r="D163" s="197">
        <f>IF(LEFT(Type_masquage,1)="B",D_int/2,0)</f>
        <v>0</v>
      </c>
      <c r="E163" s="198">
        <f t="shared" si="1"/>
        <v>0</v>
      </c>
      <c r="K163" s="46"/>
    </row>
    <row r="164" spans="2:11" x14ac:dyDescent="0.2">
      <c r="B164" s="185" t="s">
        <v>90</v>
      </c>
      <c r="C164" s="46">
        <f>IF(LEFT(Type_masquage,1)="B",-X_int+m_int-p_int,0)</f>
        <v>0</v>
      </c>
      <c r="D164" s="46">
        <f>IF(LEFT(Type_masquage,1)="B",D_int/2+E_int,0)</f>
        <v>0</v>
      </c>
      <c r="E164" s="199">
        <f t="shared" si="1"/>
        <v>0</v>
      </c>
      <c r="K164" s="46"/>
    </row>
    <row r="165" spans="2:11" x14ac:dyDescent="0.2">
      <c r="B165" s="185" t="s">
        <v>91</v>
      </c>
      <c r="C165" s="46">
        <f>IF(LEFT(Type_masquage,1)="B",-X_int+m_int-p_int-n_int,0)</f>
        <v>0</v>
      </c>
      <c r="D165" s="46">
        <f>IF(LEFT(Type_masquage,1)="B",D_int/2+E_int,0)</f>
        <v>0</v>
      </c>
      <c r="E165" s="199">
        <f t="shared" si="1"/>
        <v>0</v>
      </c>
      <c r="K165" s="46"/>
    </row>
    <row r="166" spans="2:11" x14ac:dyDescent="0.2">
      <c r="B166" s="185" t="s">
        <v>92</v>
      </c>
      <c r="C166" s="46">
        <f>IF(LEFT(Type_masquage,1)="B",-X_int,0)</f>
        <v>0</v>
      </c>
      <c r="D166" s="46">
        <f>IF(LEFT(Type_masquage,1)="B",D_int/2,0)</f>
        <v>0</v>
      </c>
      <c r="E166" s="199">
        <f t="shared" si="1"/>
        <v>0</v>
      </c>
      <c r="K166" s="46"/>
    </row>
    <row r="167" spans="2:11" x14ac:dyDescent="0.2">
      <c r="B167" s="187" t="s">
        <v>89</v>
      </c>
      <c r="C167" s="200">
        <f>IF(LEFT(Type_masquage,1)="B",-X_int+m_int,0)</f>
        <v>0</v>
      </c>
      <c r="D167" s="200">
        <f>IF(LEFT(Type_masquage,1)="B",D_int/2,0)</f>
        <v>0</v>
      </c>
      <c r="E167" s="201">
        <f t="shared" si="1"/>
        <v>0</v>
      </c>
      <c r="K167" s="46"/>
    </row>
    <row r="168" spans="2:11" x14ac:dyDescent="0.2">
      <c r="B168" s="45" t="s">
        <v>93</v>
      </c>
      <c r="C168" s="46">
        <f>-MAX(Long_tot, X_ail-m_ail+p_ail+n_ail, (E_ail+D_ail/2)*3.2)*1.01</f>
        <v>-1131.2</v>
      </c>
      <c r="D168" s="46">
        <f>MAX(E_ail+D_ail/2, Long_tot/3)</f>
        <v>373.33333333333331</v>
      </c>
      <c r="E168" s="93"/>
      <c r="K168" s="46"/>
    </row>
    <row r="169" spans="2:11" x14ac:dyDescent="0.2">
      <c r="B169" s="45" t="s">
        <v>93</v>
      </c>
      <c r="C169" s="46">
        <f>C168</f>
        <v>-1131.2</v>
      </c>
      <c r="D169" s="46">
        <f>-D168</f>
        <v>-373.33333333333331</v>
      </c>
      <c r="E169" s="93"/>
      <c r="K169" s="46"/>
    </row>
    <row r="170" spans="2:11" x14ac:dyDescent="0.2">
      <c r="B170" s="183" t="s">
        <v>94</v>
      </c>
      <c r="C170" s="197">
        <f ca="1">-XpropuRef+Long_propu</f>
        <v>-1110</v>
      </c>
      <c r="D170" s="207">
        <f ca="1">-Diam_propu/2</f>
        <v>0</v>
      </c>
      <c r="E170" s="93"/>
      <c r="K170" s="46"/>
    </row>
    <row r="171" spans="2:11" x14ac:dyDescent="0.2">
      <c r="B171" s="185" t="s">
        <v>95</v>
      </c>
      <c r="C171" s="46">
        <f ca="1">-XpropuRef+Long_propu</f>
        <v>-1110</v>
      </c>
      <c r="D171" s="208">
        <f ca="1">Diam_propu/2</f>
        <v>0</v>
      </c>
      <c r="E171" s="93"/>
      <c r="K171" s="46"/>
    </row>
    <row r="172" spans="2:11" x14ac:dyDescent="0.2">
      <c r="B172" s="185" t="s">
        <v>96</v>
      </c>
      <c r="C172" s="46">
        <f>-XpropuRef</f>
        <v>-1110</v>
      </c>
      <c r="D172" s="208">
        <f ca="1">Diam_propu/2</f>
        <v>0</v>
      </c>
      <c r="E172" s="93"/>
      <c r="K172" s="46"/>
    </row>
    <row r="173" spans="2:11" x14ac:dyDescent="0.2">
      <c r="B173" s="185" t="s">
        <v>97</v>
      </c>
      <c r="C173" s="46">
        <f>-XpropuRef</f>
        <v>-1110</v>
      </c>
      <c r="D173" s="208">
        <f ca="1">-Diam_propu/2</f>
        <v>0</v>
      </c>
      <c r="E173" s="93"/>
      <c r="K173" s="46"/>
    </row>
    <row r="174" spans="2:11" x14ac:dyDescent="0.2">
      <c r="B174" s="187" t="s">
        <v>98</v>
      </c>
      <c r="C174" s="200">
        <f ca="1">-XpropuRef+Long_propu</f>
        <v>-1110</v>
      </c>
      <c r="D174" s="209">
        <f ca="1">-Diam_propu/2</f>
        <v>0</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-0.1</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-0.25</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-0.5</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-0.75</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-1</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80</v>
      </c>
      <c r="K182" s="45"/>
    </row>
    <row r="183" spans="2:11" x14ac:dyDescent="0.2">
      <c r="B183" s="187">
        <v>7</v>
      </c>
      <c r="C183" s="196">
        <f>CritCnmin</f>
        <v>15</v>
      </c>
      <c r="D183" s="185">
        <v>1</v>
      </c>
      <c r="E183" s="205">
        <f t="shared" si="3"/>
        <v>40</v>
      </c>
      <c r="K183" s="45"/>
    </row>
    <row r="184" spans="2:11" x14ac:dyDescent="0.2">
      <c r="B184" s="183">
        <v>0</v>
      </c>
      <c r="C184" s="202">
        <f>CritCnmax</f>
        <v>40</v>
      </c>
      <c r="D184" s="185">
        <v>2</v>
      </c>
      <c r="E184" s="205">
        <f t="shared" si="3"/>
        <v>20</v>
      </c>
      <c r="K184" s="45"/>
    </row>
    <row r="185" spans="2:11" x14ac:dyDescent="0.2">
      <c r="B185" s="187">
        <v>7</v>
      </c>
      <c r="C185" s="196">
        <f>CritCnmax</f>
        <v>40</v>
      </c>
      <c r="D185" s="185">
        <v>3</v>
      </c>
      <c r="E185" s="205">
        <f t="shared" si="3"/>
        <v>13.333333333333334</v>
      </c>
      <c r="K185" s="45"/>
    </row>
    <row r="186" spans="2:11" x14ac:dyDescent="0.2">
      <c r="B186" s="183">
        <f>CritMsmin</f>
        <v>2</v>
      </c>
      <c r="C186" s="202">
        <v>0</v>
      </c>
      <c r="D186" s="185">
        <v>5</v>
      </c>
      <c r="E186" s="205">
        <f t="shared" si="3"/>
        <v>8</v>
      </c>
      <c r="K186" s="45"/>
    </row>
    <row r="187" spans="2:11" x14ac:dyDescent="0.2">
      <c r="B187" s="187">
        <f>CritMsmin</f>
        <v>2</v>
      </c>
      <c r="C187" s="196">
        <v>55</v>
      </c>
      <c r="D187" s="185">
        <v>7</v>
      </c>
      <c r="E187" s="205">
        <f t="shared" si="3"/>
        <v>5.7142857142857144</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3.2803762012263347</v>
      </c>
      <c r="C190" s="203">
        <f>Cn</f>
        <v>15.677184507305929</v>
      </c>
      <c r="D190" s="185">
        <v>3</v>
      </c>
      <c r="E190" s="205">
        <f t="shared" si="4"/>
        <v>33.333333333333336</v>
      </c>
      <c r="K190" s="45"/>
    </row>
    <row r="191" spans="2:11" x14ac:dyDescent="0.2">
      <c r="B191" s="512">
        <f ca="1">(XCp0-XcgPlein)/D_ref</f>
        <v>3.2803762012263347</v>
      </c>
      <c r="C191" s="513">
        <f>Cn0</f>
        <v>15.677184507305929</v>
      </c>
      <c r="D191" s="185">
        <v>4</v>
      </c>
      <c r="E191" s="205">
        <f t="shared" si="4"/>
        <v>25</v>
      </c>
      <c r="K191" s="45"/>
    </row>
    <row r="192" spans="2:11" x14ac:dyDescent="0.2">
      <c r="B192" s="512">
        <f ca="1">(XCp0-XcgVide)/D_ref</f>
        <v>3.2804925827488094</v>
      </c>
      <c r="C192" s="513">
        <f>Cn0</f>
        <v>15.677184507305929</v>
      </c>
      <c r="D192" s="185">
        <v>6</v>
      </c>
      <c r="E192" s="205">
        <f t="shared" si="4"/>
        <v>16.666666666666668</v>
      </c>
      <c r="K192" s="45"/>
    </row>
    <row r="193" spans="2:11" x14ac:dyDescent="0.2">
      <c r="B193" s="512">
        <f ca="1">(XCp-XcgVide)/D_ref</f>
        <v>3.2804925827488094</v>
      </c>
      <c r="C193" s="513">
        <f>Cn</f>
        <v>15.677184507305929</v>
      </c>
      <c r="D193" s="187">
        <v>7</v>
      </c>
      <c r="E193" s="206">
        <f t="shared" si="4"/>
        <v>14.285714285714286</v>
      </c>
      <c r="K193" s="45"/>
    </row>
    <row r="194" spans="2:11" x14ac:dyDescent="0.2">
      <c r="B194" s="512">
        <f ca="1">MS_min</f>
        <v>3.2803762012263347</v>
      </c>
      <c r="C194" s="514">
        <f>Cn</f>
        <v>15.677184507305929</v>
      </c>
      <c r="D194" s="45"/>
      <c r="E194" s="92"/>
      <c r="K194" s="45"/>
    </row>
    <row r="195" spans="2:11" x14ac:dyDescent="0.2">
      <c r="B195" s="183">
        <v>0</v>
      </c>
      <c r="C195" s="202">
        <f>(CritCnmin+CritCnmax)/2</f>
        <v>27.5</v>
      </c>
      <c r="D195" s="26"/>
      <c r="E195" s="90"/>
      <c r="K195" s="26"/>
    </row>
    <row r="196" spans="2:11" x14ac:dyDescent="0.2">
      <c r="B196" s="185">
        <f>MAX(CritMsmin,CritMsCnmin/C196)</f>
        <v>2</v>
      </c>
      <c r="C196" s="45">
        <f>(CritCnmin+CritCnmax)/2</f>
        <v>27.5</v>
      </c>
      <c r="D196" s="26"/>
      <c r="E196" s="90"/>
      <c r="K196" s="26"/>
    </row>
    <row r="197" spans="2:11" x14ac:dyDescent="0.2">
      <c r="B197" s="185">
        <f>MIN(CritMsmax,CritMsCnmax/C197)</f>
        <v>3.6363636363636362</v>
      </c>
      <c r="C197" s="189">
        <f>(CritCnmin+CritCnmax)/2</f>
        <v>27.5</v>
      </c>
    </row>
    <row r="198" spans="2:11" x14ac:dyDescent="0.2">
      <c r="B198" s="187">
        <v>7</v>
      </c>
      <c r="C198" s="190">
        <f>(CritCnmin+CritCnmax)/2</f>
        <v>27.5</v>
      </c>
    </row>
    <row r="199" spans="2:11" x14ac:dyDescent="0.2">
      <c r="B199" s="183">
        <f>(CritMsmin+CritMsmax)/2</f>
        <v>4</v>
      </c>
      <c r="C199" s="184">
        <v>0</v>
      </c>
    </row>
    <row r="200" spans="2:11" x14ac:dyDescent="0.2">
      <c r="B200" s="185">
        <f>(CritMsmin+CritMsmax)/2</f>
        <v>4</v>
      </c>
      <c r="C200" s="186">
        <f>MAX(CritCnmin,CritMsCnmin/B200)</f>
        <v>15</v>
      </c>
    </row>
    <row r="201" spans="2:11" x14ac:dyDescent="0.2">
      <c r="B201" s="185">
        <f>(CritMsmin+CritMsmax)/2</f>
        <v>4</v>
      </c>
      <c r="C201" s="186">
        <f>MIN(CritCnmax,CritMsCnmax/B201)</f>
        <v>25</v>
      </c>
    </row>
    <row r="202" spans="2:11" x14ac:dyDescent="0.2">
      <c r="B202" s="187">
        <f>(CritMsmin+CritMsmax)/2</f>
        <v>4</v>
      </c>
      <c r="C202" s="188">
        <v>55</v>
      </c>
    </row>
    <row r="203" spans="2:11" x14ac:dyDescent="0.2">
      <c r="D203" s="474"/>
    </row>
    <row r="204" spans="2:11" x14ac:dyDescent="0.2">
      <c r="B204" s="476" t="s">
        <v>405</v>
      </c>
      <c r="C204" s="31" t="b">
        <f ca="1">(OR(C205:C210))</f>
        <v>1</v>
      </c>
      <c r="D204" s="474"/>
    </row>
    <row r="205" spans="2:11" x14ac:dyDescent="0.2">
      <c r="B205" s="475" t="s">
        <v>402</v>
      </c>
      <c r="C205" s="474" t="b">
        <f ca="1">AND(Type_propu="H2O",RIGHT(Type_fusee,1)=" ")</f>
        <v>0</v>
      </c>
      <c r="D205" s="474"/>
    </row>
    <row r="206" spans="2:11" x14ac:dyDescent="0.2">
      <c r="B206" s="475" t="s">
        <v>118</v>
      </c>
      <c r="C206" s="474" t="b">
        <f ca="1">AND(Type_propu="Fusex",RIGHT(Type_fusee,1)=".")</f>
        <v>1</v>
      </c>
      <c r="D206" s="474"/>
    </row>
    <row r="207" spans="2:11" x14ac:dyDescent="0.2">
      <c r="B207" s="475" t="s">
        <v>403</v>
      </c>
      <c r="C207" s="474" t="b">
        <f ca="1">LEFT(Type_propu,5)=LEFT(Type_fusee,5)</f>
        <v>0</v>
      </c>
      <c r="D207" s="474"/>
    </row>
    <row r="208" spans="2:11" x14ac:dyDescent="0.2">
      <c r="B208" s="475" t="s">
        <v>404</v>
      </c>
      <c r="C208" s="474" t="b">
        <f ca="1">AND(RIGHT(Type_propu,1)="N",LEFT(Type_fusee,4)="Mini")</f>
        <v>0</v>
      </c>
      <c r="D208" s="474"/>
    </row>
    <row r="209" spans="1:3" x14ac:dyDescent="0.2">
      <c r="B209" s="475" t="s">
        <v>406</v>
      </c>
      <c r="C209" s="474" t="b">
        <f ca="1">AND(LEFT(Type_propu,5)="MiniR",LEFT(Type_fusee,1)="R")</f>
        <v>0</v>
      </c>
    </row>
    <row r="210" spans="1:3" x14ac:dyDescent="0.2">
      <c r="B210" s="475" t="s">
        <v>396</v>
      </c>
      <c r="C210" s="474" t="b">
        <f ca="1">AND(LEFT(Type_propu,4)="Mini",LEFT(Type_fusee,1)=",")</f>
        <v>0</v>
      </c>
    </row>
    <row r="223" spans="1:3" x14ac:dyDescent="0.2">
      <c r="A223" s="24" t="s">
        <v>462</v>
      </c>
    </row>
    <row r="226" spans="1:1" x14ac:dyDescent="0.2">
      <c r="A226" s="24" t="s">
        <v>475</v>
      </c>
    </row>
    <row r="228" spans="1:1" x14ac:dyDescent="0.2">
      <c r="A228" s="24" t="s">
        <v>476</v>
      </c>
    </row>
    <row r="230" spans="1:1" x14ac:dyDescent="0.2">
      <c r="A230" s="24" t="s">
        <v>477</v>
      </c>
    </row>
    <row r="232" spans="1:1" x14ac:dyDescent="0.2">
      <c r="A232" s="24" t="s">
        <v>478</v>
      </c>
    </row>
    <row r="233" spans="1:1" x14ac:dyDescent="0.2">
      <c r="A233" s="24" t="s">
        <v>479</v>
      </c>
    </row>
    <row r="234" spans="1:1" x14ac:dyDescent="0.2">
      <c r="A234" s="24" t="s">
        <v>480</v>
      </c>
    </row>
    <row r="235" spans="1:1" x14ac:dyDescent="0.2">
      <c r="A235" s="24" t="s">
        <v>481</v>
      </c>
    </row>
    <row r="236" spans="1:1" x14ac:dyDescent="0.2">
      <c r="A236" s="24" t="s">
        <v>482</v>
      </c>
    </row>
    <row r="237" spans="1:1" x14ac:dyDescent="0.2">
      <c r="A237" s="24" t="s">
        <v>483</v>
      </c>
    </row>
    <row r="238" spans="1:1" x14ac:dyDescent="0.2">
      <c r="A238" s="24" t="s">
        <v>183</v>
      </c>
    </row>
    <row r="239" spans="1:1" x14ac:dyDescent="0.2">
      <c r="A239" s="24" t="s">
        <v>484</v>
      </c>
    </row>
    <row r="240" spans="1:1" x14ac:dyDescent="0.2">
      <c r="A240" s="24" t="s">
        <v>485</v>
      </c>
    </row>
    <row r="241" spans="1:1" x14ac:dyDescent="0.2">
      <c r="A241" s="24" t="s">
        <v>183</v>
      </c>
    </row>
    <row r="242" spans="1:1" x14ac:dyDescent="0.2">
      <c r="A242" s="24" t="s">
        <v>486</v>
      </c>
    </row>
    <row r="244" spans="1:1" x14ac:dyDescent="0.2">
      <c r="A244" s="24" t="s">
        <v>487</v>
      </c>
    </row>
    <row r="246" spans="1:1" x14ac:dyDescent="0.2">
      <c r="A246" s="24" t="s">
        <v>488</v>
      </c>
    </row>
    <row r="248" spans="1:1" x14ac:dyDescent="0.2">
      <c r="A248" s="24" t="s">
        <v>489</v>
      </c>
    </row>
    <row r="249" spans="1:1" x14ac:dyDescent="0.2">
      <c r="A249" s="24" t="s">
        <v>490</v>
      </c>
    </row>
    <row r="250" spans="1:1" x14ac:dyDescent="0.2">
      <c r="A250" s="24" t="s">
        <v>491</v>
      </c>
    </row>
    <row r="251" spans="1:1" x14ac:dyDescent="0.2">
      <c r="A251" s="24" t="s">
        <v>492</v>
      </c>
    </row>
    <row r="252" spans="1:1" x14ac:dyDescent="0.2">
      <c r="A252" s="24" t="s">
        <v>493</v>
      </c>
    </row>
    <row r="254" spans="1:1" x14ac:dyDescent="0.2">
      <c r="A254" s="24" t="s">
        <v>494</v>
      </c>
    </row>
    <row r="255" spans="1:1" x14ac:dyDescent="0.2">
      <c r="A255" s="24" t="s">
        <v>495</v>
      </c>
    </row>
    <row r="256" spans="1:1" x14ac:dyDescent="0.2">
      <c r="A256" s="24" t="s">
        <v>496</v>
      </c>
    </row>
    <row r="257" spans="1:1" x14ac:dyDescent="0.2">
      <c r="A257" s="24" t="s">
        <v>497</v>
      </c>
    </row>
    <row r="258" spans="1:1" x14ac:dyDescent="0.2">
      <c r="A258" s="24" t="s">
        <v>498</v>
      </c>
    </row>
    <row r="261" spans="1:1" x14ac:dyDescent="0.2">
      <c r="A261" s="24" t="s">
        <v>499</v>
      </c>
    </row>
    <row r="262" spans="1:1" x14ac:dyDescent="0.2">
      <c r="A262" s="24" t="s">
        <v>500</v>
      </c>
    </row>
    <row r="263" spans="1:1" x14ac:dyDescent="0.2">
      <c r="A263" s="24" t="s">
        <v>501</v>
      </c>
    </row>
    <row r="264" spans="1:1" x14ac:dyDescent="0.2">
      <c r="A264" s="24" t="s">
        <v>502</v>
      </c>
    </row>
    <row r="265" spans="1:1" x14ac:dyDescent="0.2">
      <c r="A265" s="24" t="s">
        <v>503</v>
      </c>
    </row>
    <row r="267" spans="1:1" x14ac:dyDescent="0.2">
      <c r="A267" s="24" t="s">
        <v>496</v>
      </c>
    </row>
    <row r="268" spans="1:1" x14ac:dyDescent="0.2">
      <c r="A268" s="24" t="s">
        <v>497</v>
      </c>
    </row>
    <row r="269" spans="1:1" x14ac:dyDescent="0.2">
      <c r="A269" s="24" t="s">
        <v>504</v>
      </c>
    </row>
    <row r="272" spans="1:1" x14ac:dyDescent="0.2">
      <c r="A272" s="24" t="s">
        <v>464</v>
      </c>
    </row>
    <row r="273" spans="1:1" x14ac:dyDescent="0.2">
      <c r="A273" s="24" t="s">
        <v>465</v>
      </c>
    </row>
    <row r="275" spans="1:1" x14ac:dyDescent="0.2">
      <c r="A275" s="24" t="s">
        <v>505</v>
      </c>
    </row>
    <row r="277" spans="1:1" x14ac:dyDescent="0.2">
      <c r="A277" s="24" t="s">
        <v>504</v>
      </c>
    </row>
    <row r="280" spans="1:1" x14ac:dyDescent="0.2">
      <c r="A280" s="24" t="s">
        <v>466</v>
      </c>
    </row>
    <row r="281" spans="1:1" x14ac:dyDescent="0.2">
      <c r="A281" s="24" t="s">
        <v>467</v>
      </c>
    </row>
    <row r="282" spans="1:1" x14ac:dyDescent="0.2">
      <c r="A282" s="24" t="s">
        <v>506</v>
      </c>
    </row>
    <row r="283" spans="1:1" x14ac:dyDescent="0.2">
      <c r="A283" s="24" t="s">
        <v>507</v>
      </c>
    </row>
    <row r="284" spans="1:1" x14ac:dyDescent="0.2">
      <c r="A284" s="24" t="s">
        <v>504</v>
      </c>
    </row>
    <row r="285" spans="1:1" x14ac:dyDescent="0.2">
      <c r="A285" s="24" t="s">
        <v>468</v>
      </c>
    </row>
    <row r="287" spans="1:1" x14ac:dyDescent="0.2">
      <c r="A287" s="24" t="s">
        <v>508</v>
      </c>
    </row>
    <row r="288" spans="1:1" x14ac:dyDescent="0.2">
      <c r="A288" s="24" t="s">
        <v>506</v>
      </c>
    </row>
    <row r="289" spans="1:1" x14ac:dyDescent="0.2">
      <c r="A289" s="24" t="s">
        <v>509</v>
      </c>
    </row>
    <row r="291" spans="1:1" x14ac:dyDescent="0.2">
      <c r="A291" s="24" t="s">
        <v>504</v>
      </c>
    </row>
    <row r="294" spans="1:1" x14ac:dyDescent="0.2">
      <c r="A294" s="24" t="s">
        <v>510</v>
      </c>
    </row>
    <row r="295" spans="1:1" x14ac:dyDescent="0.2">
      <c r="A295" s="24" t="s">
        <v>511</v>
      </c>
    </row>
    <row r="296" spans="1:1" x14ac:dyDescent="0.2">
      <c r="A296" s="24" t="s">
        <v>512</v>
      </c>
    </row>
    <row r="298" spans="1:1" x14ac:dyDescent="0.2">
      <c r="A298" s="24" t="s">
        <v>504</v>
      </c>
    </row>
    <row r="301" spans="1:1" x14ac:dyDescent="0.2">
      <c r="A301" s="24" t="s">
        <v>513</v>
      </c>
    </row>
    <row r="302" spans="1:1" x14ac:dyDescent="0.2">
      <c r="A302" s="24" t="s">
        <v>514</v>
      </c>
    </row>
    <row r="304" spans="1:1" x14ac:dyDescent="0.2">
      <c r="A304" s="24" t="s">
        <v>515</v>
      </c>
    </row>
    <row r="305" spans="1:1" x14ac:dyDescent="0.2">
      <c r="A305" s="24" t="s">
        <v>516</v>
      </c>
    </row>
    <row r="306" spans="1:1" x14ac:dyDescent="0.2">
      <c r="A306" s="24" t="s">
        <v>504</v>
      </c>
    </row>
    <row r="309" spans="1:1" x14ac:dyDescent="0.2">
      <c r="A309" s="24" t="s">
        <v>513</v>
      </c>
    </row>
    <row r="310" spans="1:1" x14ac:dyDescent="0.2">
      <c r="A310" s="24" t="s">
        <v>517</v>
      </c>
    </row>
    <row r="311" spans="1:1" x14ac:dyDescent="0.2">
      <c r="A311" s="24" t="s">
        <v>513</v>
      </c>
    </row>
    <row r="312" spans="1:1" x14ac:dyDescent="0.2">
      <c r="A312" s="24" t="s">
        <v>518</v>
      </c>
    </row>
    <row r="314" spans="1:1" x14ac:dyDescent="0.2">
      <c r="A314" s="24" t="s">
        <v>519</v>
      </c>
    </row>
    <row r="316" spans="1:1" x14ac:dyDescent="0.2">
      <c r="A316" s="24" t="s">
        <v>504</v>
      </c>
    </row>
    <row r="319" spans="1:1" x14ac:dyDescent="0.2">
      <c r="A319" s="24" t="s">
        <v>513</v>
      </c>
    </row>
    <row r="320" spans="1:1" x14ac:dyDescent="0.2">
      <c r="A320" s="24" t="s">
        <v>520</v>
      </c>
    </row>
    <row r="321" spans="1:1" x14ac:dyDescent="0.2">
      <c r="A321" s="24" t="s">
        <v>521</v>
      </c>
    </row>
    <row r="322" spans="1:1" x14ac:dyDescent="0.2">
      <c r="A322" s="24" t="s">
        <v>522</v>
      </c>
    </row>
    <row r="324" spans="1:1" x14ac:dyDescent="0.2">
      <c r="A324" s="24" t="s">
        <v>504</v>
      </c>
    </row>
    <row r="326" spans="1:1" x14ac:dyDescent="0.2">
      <c r="A326" s="24" t="s">
        <v>463</v>
      </c>
    </row>
    <row r="329" spans="1:1" x14ac:dyDescent="0.2">
      <c r="A329" s="24" t="s">
        <v>469</v>
      </c>
    </row>
    <row r="330" spans="1:1" x14ac:dyDescent="0.2">
      <c r="A330" s="24" t="s">
        <v>470</v>
      </c>
    </row>
    <row r="331" spans="1:1" x14ac:dyDescent="0.2">
      <c r="A331" s="24" t="s">
        <v>523</v>
      </c>
    </row>
    <row r="332" spans="1:1" x14ac:dyDescent="0.2">
      <c r="A332" s="24" t="s">
        <v>524</v>
      </c>
    </row>
    <row r="333" spans="1:1" x14ac:dyDescent="0.2">
      <c r="A333" s="24" t="s">
        <v>525</v>
      </c>
    </row>
    <row r="334" spans="1:1" x14ac:dyDescent="0.2">
      <c r="A334" s="24" t="s">
        <v>526</v>
      </c>
    </row>
    <row r="335" spans="1:1" x14ac:dyDescent="0.2">
      <c r="A335" s="24" t="s">
        <v>527</v>
      </c>
    </row>
    <row r="336" spans="1:1" x14ac:dyDescent="0.2">
      <c r="A336" s="24" t="s">
        <v>480</v>
      </c>
    </row>
    <row r="337" spans="1:1" x14ac:dyDescent="0.2">
      <c r="A337" s="24" t="s">
        <v>471</v>
      </c>
    </row>
    <row r="340" spans="1:1" x14ac:dyDescent="0.2">
      <c r="A340" s="24" t="s">
        <v>472</v>
      </c>
    </row>
    <row r="342" spans="1:1" x14ac:dyDescent="0.2">
      <c r="A342" s="24" t="s">
        <v>528</v>
      </c>
    </row>
    <row r="343" spans="1:1" x14ac:dyDescent="0.2">
      <c r="A343" s="24" t="s">
        <v>529</v>
      </c>
    </row>
    <row r="344" spans="1:1" x14ac:dyDescent="0.2">
      <c r="A344" s="24" t="s">
        <v>530</v>
      </c>
    </row>
    <row r="345" spans="1:1" x14ac:dyDescent="0.2">
      <c r="A345" s="24" t="s">
        <v>531</v>
      </c>
    </row>
    <row r="346" spans="1:1" x14ac:dyDescent="0.2">
      <c r="A346" s="24" t="s">
        <v>532</v>
      </c>
    </row>
    <row r="347" spans="1:1" x14ac:dyDescent="0.2">
      <c r="A347" s="24" t="s">
        <v>480</v>
      </c>
    </row>
    <row r="348" spans="1:1" x14ac:dyDescent="0.2">
      <c r="A348" s="24" t="s">
        <v>473</v>
      </c>
    </row>
    <row r="349" spans="1:1" x14ac:dyDescent="0.2">
      <c r="A349" s="24" t="s">
        <v>533</v>
      </c>
    </row>
    <row r="350" spans="1:1" x14ac:dyDescent="0.2">
      <c r="A350" s="24" t="s">
        <v>534</v>
      </c>
    </row>
    <row r="352" spans="1:1" x14ac:dyDescent="0.2">
      <c r="A352" s="24" t="s">
        <v>504</v>
      </c>
    </row>
    <row r="355" spans="1:1" x14ac:dyDescent="0.2">
      <c r="A355" s="24" t="s">
        <v>463</v>
      </c>
    </row>
    <row r="361" spans="1:1" x14ac:dyDescent="0.2">
      <c r="A361" s="24" t="s">
        <v>474</v>
      </c>
    </row>
  </sheetData>
  <dataConsolidate/>
  <mergeCells count="56">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27:D27"/>
    <mergeCell ref="C19:D19"/>
    <mergeCell ref="C20:D20"/>
    <mergeCell ref="O23:P23"/>
    <mergeCell ref="O24:P24"/>
    <mergeCell ref="C23:D23"/>
    <mergeCell ref="C22:D22"/>
    <mergeCell ref="C24:D24"/>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591482E7-AFD6-4D58-BCBA-4575CE89FB4B}">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D35"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zoomScaleNormal="100" workbookViewId="0">
      <selection activeCell="J33" sqref="J33"/>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598" t="s">
        <v>0</v>
      </c>
      <c r="D2" s="598"/>
      <c r="F2" s="3"/>
      <c r="J2" s="4"/>
      <c r="N2" s="57"/>
    </row>
    <row r="3" spans="1:14" ht="12.75" customHeight="1" x14ac:dyDescent="0.2">
      <c r="A3" s="56"/>
      <c r="B3" s="2"/>
      <c r="C3" s="598"/>
      <c r="D3" s="598"/>
      <c r="H3" s="5"/>
      <c r="J3" s="4"/>
      <c r="N3" s="57"/>
    </row>
    <row r="4" spans="1:14" ht="12.75" customHeight="1" x14ac:dyDescent="0.2">
      <c r="A4" s="56"/>
      <c r="B4" s="2"/>
      <c r="C4" s="603" t="str">
        <f>IF(Lang="Français","Trajectographie de fusée",IF(Lang="English","Rocket Trajectography",""))</f>
        <v>Trajectographie de fusée</v>
      </c>
      <c r="D4" s="603"/>
      <c r="H4" s="5"/>
      <c r="J4" s="4"/>
      <c r="N4" s="57"/>
    </row>
    <row r="5" spans="1:14" ht="12.75" customHeight="1" x14ac:dyDescent="0.2">
      <c r="A5" s="56"/>
      <c r="B5" s="2"/>
      <c r="C5" s="597"/>
      <c r="D5" s="597"/>
      <c r="J5" s="4"/>
      <c r="N5" s="57"/>
    </row>
    <row r="6" spans="1:14" ht="12.95" customHeight="1" x14ac:dyDescent="0.2">
      <c r="A6" s="56"/>
      <c r="B6" s="87"/>
      <c r="C6" s="602" t="str">
        <f>IF(Lang="Français","Remplir les cases jaunes",IF(Lang="English","Fill-in yellow cells only",""))</f>
        <v>Remplir les cases jaunes</v>
      </c>
      <c r="D6" s="602"/>
      <c r="J6" s="4"/>
      <c r="N6" s="57"/>
    </row>
    <row r="7" spans="1:14" x14ac:dyDescent="0.2">
      <c r="A7" s="56"/>
      <c r="B7" s="6"/>
      <c r="C7" s="599" t="str">
        <f>IF(Lang="Français","Fusée",IF(Lang="English","Rocket",""))</f>
        <v>Fusée</v>
      </c>
      <c r="D7" s="599"/>
      <c r="N7" s="58"/>
    </row>
    <row r="8" spans="1:14" ht="12.75" customHeight="1" x14ac:dyDescent="0.25">
      <c r="A8" s="56"/>
      <c r="B8" s="140" t="str">
        <f>IF(Lang="Français","Nom",IF(Lang="English","Name",""))</f>
        <v>Nom</v>
      </c>
      <c r="C8" s="600" t="str">
        <f>Nom</f>
        <v>SP02</v>
      </c>
      <c r="D8" s="600"/>
      <c r="E8" s="5"/>
      <c r="F8" s="5"/>
      <c r="J8" s="4"/>
      <c r="N8" s="57"/>
    </row>
    <row r="9" spans="1:14" ht="12.75" customHeight="1" x14ac:dyDescent="0.25">
      <c r="A9" s="59"/>
      <c r="B9" s="140" t="s">
        <v>4</v>
      </c>
      <c r="C9" s="601" t="str">
        <f>Club</f>
        <v>L'AéroIPSA</v>
      </c>
      <c r="D9" s="601"/>
      <c r="F9" s="5"/>
      <c r="N9" s="58"/>
    </row>
    <row r="10" spans="1:14" ht="12.75" customHeight="1" x14ac:dyDescent="0.25">
      <c r="A10" s="59"/>
      <c r="B10" s="141" t="s">
        <v>562</v>
      </c>
      <c r="C10" s="596" t="str">
        <f>Matricule</f>
        <v>FX0</v>
      </c>
      <c r="D10" s="596"/>
      <c r="F10" s="5"/>
      <c r="N10" s="58"/>
    </row>
    <row r="11" spans="1:14" ht="12.75" customHeight="1" x14ac:dyDescent="0.2">
      <c r="A11" s="59"/>
      <c r="B11" s="140" t="str">
        <f>IF(Lang="Français","Masse totale",IF(Lang="English","Total Mass",""))</f>
        <v>Masse totale</v>
      </c>
      <c r="C11" s="625">
        <f ca="1">MassePlein</f>
        <v>5.0811000000000002</v>
      </c>
      <c r="D11" s="625"/>
      <c r="F11" s="5"/>
      <c r="N11" s="58"/>
    </row>
    <row r="12" spans="1:14" ht="12.75" customHeight="1" x14ac:dyDescent="0.2">
      <c r="A12" s="59"/>
      <c r="B12" s="227" t="str">
        <f>IF(Lang="Français","Propulseur",IF(Lang="English","Motor",""))</f>
        <v>Propulseur</v>
      </c>
      <c r="C12" s="628" t="str">
        <f>Propu</f>
        <v>Aucun (2e ét. inerte)</v>
      </c>
      <c r="D12" s="629"/>
      <c r="F12" s="5"/>
      <c r="N12" s="58"/>
    </row>
    <row r="13" spans="1:14" ht="12.75" customHeight="1" x14ac:dyDescent="0.2">
      <c r="A13" s="59"/>
      <c r="N13" s="58"/>
    </row>
    <row r="14" spans="1:14" ht="12.75" customHeight="1" x14ac:dyDescent="0.2">
      <c r="A14" s="59"/>
      <c r="B14"/>
      <c r="C14" s="599" t="str">
        <f>IF(Lang="Français","Traînée Aérdynamique",IF(Lang="English","Drag",""))</f>
        <v>Traînée Aérdynamique</v>
      </c>
      <c r="D14" s="599"/>
      <c r="N14" s="58"/>
    </row>
    <row r="15" spans="1:14" ht="12.75" customHeight="1" x14ac:dyDescent="0.2">
      <c r="A15" s="59"/>
      <c r="B15" s="140" t="s">
        <v>40</v>
      </c>
      <c r="C15" s="630">
        <f>(PI()*D_ref^2/4+E_ail*ep_ail*Q_ail)/10^6</f>
        <v>1.0234866535306801E-2</v>
      </c>
      <c r="D15" s="630"/>
      <c r="N15" s="58"/>
    </row>
    <row r="16" spans="1:14" ht="12.75" customHeight="1" x14ac:dyDescent="0.2">
      <c r="A16" s="59"/>
      <c r="B16" s="141" t="s">
        <v>5</v>
      </c>
      <c r="C16" s="623">
        <v>0.6</v>
      </c>
      <c r="D16" s="624"/>
      <c r="N16" s="58"/>
    </row>
    <row r="17" spans="1:18" ht="12.75" customHeight="1" x14ac:dyDescent="0.2">
      <c r="A17" s="59"/>
      <c r="N17" s="58"/>
    </row>
    <row r="18" spans="1:18" ht="12.75" customHeight="1" x14ac:dyDescent="0.2">
      <c r="A18" s="59"/>
      <c r="B18"/>
      <c r="C18" s="599" t="str">
        <f>IF(Lang="Français","Rampe de Lancement",IF(Lang="English","Launch Pad",""))</f>
        <v>Rampe de Lancement</v>
      </c>
      <c r="D18" s="599"/>
      <c r="N18" s="58"/>
    </row>
    <row r="19" spans="1:18" ht="12.75" customHeight="1" x14ac:dyDescent="0.2">
      <c r="A19" s="59"/>
      <c r="B19" s="140" t="str">
        <f>IF(Lang="Français","Longueur",IF(Lang="English","Length",""))</f>
        <v>Longueur</v>
      </c>
      <c r="C19" s="627">
        <f>IF(RIGHT(Type_fusee,1)=".",4, IF(LEFT(Type_fusee,4)="Mini",2.5, IF(LEFT(Type_fusee,5)="Micro",1, IF(RIGHT(Type_fusee,1)=" ",0.1,IF(LEFT(Type_fusee,1)="R",3, 2.5)))))</f>
        <v>4</v>
      </c>
      <c r="D19" s="627"/>
      <c r="N19" s="58"/>
    </row>
    <row r="20" spans="1:18" ht="12.75" customHeight="1" x14ac:dyDescent="0.2">
      <c r="A20" s="59"/>
      <c r="B20" s="140" t="str">
        <f>IF(Lang="Français","Élévation",IF(Lang="English","Angle /horizon",""))</f>
        <v>Élévation</v>
      </c>
      <c r="C20" s="626">
        <v>77.726236552359381</v>
      </c>
      <c r="D20" s="626"/>
      <c r="N20" s="58"/>
    </row>
    <row r="21" spans="1:18" ht="12.75" customHeight="1" x14ac:dyDescent="0.2">
      <c r="A21" s="59"/>
      <c r="B21" s="140" t="s">
        <v>6</v>
      </c>
      <c r="C21" s="627">
        <v>0</v>
      </c>
      <c r="D21" s="627"/>
      <c r="N21" s="58"/>
    </row>
    <row r="22" spans="1:18" x14ac:dyDescent="0.2">
      <c r="A22" s="59"/>
      <c r="F22" s="384" t="e">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#N/A</v>
      </c>
      <c r="N22" s="58"/>
    </row>
    <row r="23" spans="1:18" x14ac:dyDescent="0.2">
      <c r="A23" s="59"/>
      <c r="C23" s="613" t="str">
        <f>IF(Lang="Français","DescenteSousParachute",IF(Lang="English","Over Parachute",""))</f>
        <v>DescenteSousParachute</v>
      </c>
      <c r="D23" s="614"/>
      <c r="F23" s="4"/>
      <c r="G23" s="50">
        <f ca="1">TODAY()</f>
        <v>45957</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120</v>
      </c>
      <c r="E24" s="18" t="str">
        <f>IF(ABS(T_satellite-0.11-T_para)&lt;0.1,"Pb!","")</f>
        <v/>
      </c>
      <c r="F24" s="615" t="str">
        <f>IF(Lang="Français","Sortie de Rampe",IF(Lang="English","Launch-Pad Exit",""))</f>
        <v>Sortie de Rampe</v>
      </c>
      <c r="G24" s="616"/>
      <c r="H24" s="491"/>
      <c r="I24" s="491"/>
      <c r="J24" s="491"/>
      <c r="K24" s="492" t="e">
        <f ca="1">INDEX(vit_xz,MATCH("Sortie de rampe",Event,0))</f>
        <v>#N/A</v>
      </c>
      <c r="L24" s="493"/>
      <c r="M24" s="500"/>
      <c r="N24" s="58"/>
    </row>
    <row r="25" spans="1:18" x14ac:dyDescent="0.2">
      <c r="A25" s="59"/>
      <c r="B25" s="466" t="str">
        <f>IF(Lang="Français","Masse",IF(Lang="English","Mass",""))</f>
        <v>Masse</v>
      </c>
      <c r="C25" s="467">
        <f ca="1">IF(Nb_sat="0 satellite",MasseVide,MasseVide-m_satellite)</f>
        <v>5.0810000000000004</v>
      </c>
      <c r="D25" s="480">
        <f>IF(RIGHT(Type_fusee,1)=".",1,0.15)</f>
        <v>1</v>
      </c>
      <c r="F25" s="619" t="str">
        <f>IF(Lang="Français","Vit max &amp; Acc max",IF(Lang="English","Max Velocity &amp; Acc",""))</f>
        <v>Vit max &amp; Acc max</v>
      </c>
      <c r="G25" s="620"/>
      <c r="H25" s="115"/>
      <c r="I25" s="115"/>
      <c r="J25" s="115"/>
      <c r="K25" s="158">
        <f ca="1">MAX(vit_xz)</f>
        <v>174.11119928081908</v>
      </c>
      <c r="L25" s="494">
        <f ca="1">MAX(acc_xz)</f>
        <v>31.027783827920626</v>
      </c>
      <c r="M25" s="500"/>
      <c r="N25" s="58"/>
    </row>
    <row r="26" spans="1:18" x14ac:dyDescent="0.2">
      <c r="A26" s="59"/>
      <c r="B26" s="469" t="str">
        <f>IF(Lang="Français","Dépotage",IF(Lang="English","Delay",""))</f>
        <v>Dépotage</v>
      </c>
      <c r="C26" s="505" t="s">
        <v>407</v>
      </c>
      <c r="D26" s="535"/>
      <c r="F26" s="621" t="str">
        <f>IF(Lang="Français","Largage du satellite",IF(Lang="English","Satellite separation",""))</f>
        <v>Largage du satellite</v>
      </c>
      <c r="G26" s="622"/>
      <c r="H26" s="152">
        <f>IF(T_satellite&lt;&gt;0,T_satellite,"")</f>
        <v>4.7</v>
      </c>
      <c r="I26" s="156">
        <f ca="1">IF(T_satellite&lt;&gt;0,INDEX(pos_z,MATCH("Satellite",Event_sat,0)),"")</f>
        <v>1036.1762235883048</v>
      </c>
      <c r="J26" s="154">
        <f ca="1">IF(T_satellite&lt;&gt;0,INDEX(pos_x,MATCH("Satellite",Event_sat,0)),"")</f>
        <v>239.11863636750786</v>
      </c>
      <c r="K26" s="159">
        <f ca="1">IF(T_satellite&lt;&gt;0,INDEX(vit_xz,MATCH("Satellite",Event_sat,0)),"")</f>
        <v>79.693629843230369</v>
      </c>
      <c r="L26" s="495"/>
      <c r="M26" s="485">
        <f ca="1">1/2*Rho_moyen*1*V_ouv_sat^2*S_satellite</f>
        <v>389.00332155237641</v>
      </c>
      <c r="N26" s="58"/>
    </row>
    <row r="27" spans="1:18" x14ac:dyDescent="0.2">
      <c r="A27" s="59"/>
      <c r="B27" s="468" t="str">
        <f>IF(Lang="Français","Ouverture para",IF(Lang="English","Opening time",""))</f>
        <v>Ouverture para</v>
      </c>
      <c r="C27" s="507">
        <v>11.1</v>
      </c>
      <c r="D27" s="507">
        <v>4.7</v>
      </c>
      <c r="F27" s="619" t="s">
        <v>15</v>
      </c>
      <c r="G27" s="620"/>
      <c r="H27" s="153">
        <f ca="1">INDEX(t,MATCH("Apogée",Event,0))</f>
        <v>11.499999999999977</v>
      </c>
      <c r="I27" s="157">
        <f ca="1">INDEX(pos_z,MATCH("Apogée",Event,0))</f>
        <v>1278.7603699735841</v>
      </c>
      <c r="J27" s="155">
        <f ca="1">INDEX(pos_x,MATCH("Apogée",Event,0))</f>
        <v>389.80203353437497</v>
      </c>
      <c r="K27" s="160">
        <f ca="1">INDEX(vit_xz,MATCH("Apogée",Event,0))</f>
        <v>20.516456587506021</v>
      </c>
      <c r="L27" s="496"/>
      <c r="M27" s="500"/>
      <c r="N27" s="58"/>
    </row>
    <row r="28" spans="1:18" x14ac:dyDescent="0.2">
      <c r="A28" s="59"/>
      <c r="B28" s="534" t="s">
        <v>557</v>
      </c>
      <c r="C28" s="507" t="s">
        <v>559</v>
      </c>
      <c r="D28" s="507"/>
      <c r="F28" s="617" t="str">
        <f>IF(Lang="Français","Ouverture parachute fusée",IF(Lang="English","Rocket parachute opening",""))</f>
        <v>Ouverture parachute fusée</v>
      </c>
      <c r="G28" s="618"/>
      <c r="H28" s="152">
        <f>T_para</f>
        <v>11.1</v>
      </c>
      <c r="I28" s="156">
        <f ca="1">INDEX(pos_z,MATCH("Para",Event_para,0))</f>
        <v>1277.962225580425</v>
      </c>
      <c r="J28" s="486">
        <f ca="1">INDEX(pos_x,MATCH("Para",Event_para,0))</f>
        <v>381.57330303946651</v>
      </c>
      <c r="K28" s="159">
        <f ca="1">INDEX(vit_xz,MATCH("Para",Event_para,0))</f>
        <v>21.005565141924155</v>
      </c>
      <c r="L28" s="495"/>
      <c r="M28" s="485">
        <f ca="1">1/2*Rho_moyen*1*V_ouverture^2*S_para</f>
        <v>129.85785531901885</v>
      </c>
      <c r="N28" s="58"/>
      <c r="P28" s="384" t="str">
        <f ca="1">IF(V_para&lt;5, IF(Lang="Français","Parachute fusée trop grand !","Parachute too big!"), IF( V_para&gt;15, IF(Lang="Français","Parachute fusée trop petit !","Parachute too small!"), ""))</f>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0.1</v>
      </c>
      <c r="F29" s="606" t="str">
        <f>IF(Lang="Français","Impact balistique",IF(Lang="English","Balistic Impact",""))</f>
        <v>Impact balistique</v>
      </c>
      <c r="G29" s="607"/>
      <c r="H29" s="497">
        <f ca="1">INDEX(t,MATCH("Impact balistique",Event,0))</f>
        <v>30.200000000000163</v>
      </c>
      <c r="I29" s="517" t="s">
        <v>427</v>
      </c>
      <c r="J29" s="487">
        <f ca="1">INDEX(pos_x,MATCH("Impact balistique",Event,0))</f>
        <v>669.82609207074745</v>
      </c>
      <c r="K29" s="501">
        <f ca="1">K47</f>
        <v>107.55855699617543</v>
      </c>
      <c r="L29" s="498"/>
      <c r="M29" s="502">
        <f ca="1">0.5*m_vide*K29^2</f>
        <v>29390.646106664328</v>
      </c>
      <c r="N29" s="58"/>
      <c r="P29" s="384" t="str">
        <f ca="1">IF( OR( V_para&lt;5, V_para&gt;15, AND(Nb_sat="1 satellite", OR(V_satellite&lt;5, V_satellite&gt;15))), IF(Lang="Français","La Vitesse de descente sous parachute doit être comprise entre 5 &amp; 15 m/s.","Fall Velocity with parachute must be between 5 &amp; 15 m/s."), "")</f>
        <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
      </c>
    </row>
    <row r="31" spans="1:18" x14ac:dyDescent="0.2">
      <c r="A31" s="59"/>
      <c r="B31" s="141" t="str">
        <f>IF(Lang="Français","Vitesse du vent",IF(Lang="English","Wind speed",""))</f>
        <v>Vitesse du vent</v>
      </c>
      <c r="C31" s="144">
        <v>5</v>
      </c>
      <c r="D31" s="144">
        <f>V_vent</f>
        <v>5</v>
      </c>
      <c r="G31" s="483"/>
      <c r="H31" s="484"/>
      <c r="I31" s="488"/>
      <c r="N31" s="58"/>
      <c r="P31" s="384" t="e">
        <f ca="1">IF(OR(AND(Vsortie_de_rampe&lt;20,LEFT(Type_fusee,1)="F"),AND(Vsortie_de_rampe&lt;18, OR(LEFT(Type_fusee,1)=",",LEFT(Type_fusee,4)="Mini",LEFT(Type_fusee,1)="R"))),IF(Lang="Français","Fusée trop lourde ou rampe trop courte !","Rocket too heavy or launch pad too small!"),"")</f>
        <v>#N/A</v>
      </c>
    </row>
    <row r="32" spans="1:18" x14ac:dyDescent="0.2">
      <c r="A32" s="59"/>
      <c r="B32" s="133" t="str">
        <f>IF(Lang="Français","Vitesse descente",IF(Lang="English","Fall velocity",""))</f>
        <v>Vitesse descente</v>
      </c>
      <c r="C32" s="424">
        <f ca="1">SQRT(2*m_vide*g/Rho_moyen/S_para/Cx_para)</f>
        <v>13.013956736189286</v>
      </c>
      <c r="D32" s="424">
        <f>SQRT(2*m_satellite*g/Rho_moyen/S_satellite/Cx_satellite)</f>
        <v>12.655562623057198</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2">
      <c r="A33" s="59"/>
      <c r="B33" s="133" t="str">
        <f>IF(Lang="Français","Durée descente",IF(Lang="English","Fall duration",""))</f>
        <v>Durée descente</v>
      </c>
      <c r="C33" s="132">
        <f ca="1">Alt_para/V_para</f>
        <v>98.199360231977735</v>
      </c>
      <c r="D33" s="132">
        <f ca="1">IF(V_satellite&lt;&gt;0,Alt_sat/V_satellite,0)</f>
        <v>81.875160706051346</v>
      </c>
      <c r="H33" s="608" t="str">
        <f>IF(Lang="Français","Pour localiser la fusée","To locate the rocket")</f>
        <v>Pour localiser la fusée</v>
      </c>
      <c r="I33" s="608"/>
      <c r="J33" s="482"/>
      <c r="N33" s="395"/>
      <c r="P33" s="384" t="str">
        <f ca="1">IF(ABS(Temps_culmi-T_para)&gt;2,IF(Lang="Français","Attention, aux efforts sur le parachute lors de l'ouverture !","Becarefull to the opening chute efforts!"),"")</f>
        <v/>
      </c>
    </row>
    <row r="34" spans="1:16" customFormat="1" x14ac:dyDescent="0.2">
      <c r="A34" s="59"/>
      <c r="B34" s="133" t="str">
        <f>IF(Lang="Français","Durée du vol",IF(Lang="English","Fligth duration",""))</f>
        <v>Durée du vol</v>
      </c>
      <c r="C34" s="132">
        <f ca="1">T_para+Dt_para</f>
        <v>109.29936023197773</v>
      </c>
      <c r="D34" s="132">
        <f ca="1">T_satellite+Dt_satellite</f>
        <v>86.575160706051349</v>
      </c>
      <c r="F34" s="608" t="str">
        <f>IF(Lang="Français","Couleur fuselage/coiffe","Body/Nose color")</f>
        <v>Couleur fuselage/coiffe</v>
      </c>
      <c r="G34" s="608"/>
      <c r="H34" s="604" t="s">
        <v>266</v>
      </c>
      <c r="I34" s="605"/>
      <c r="J34" s="1"/>
      <c r="K34" s="1"/>
      <c r="L34" s="1"/>
      <c r="M34" s="1"/>
      <c r="N34" s="394"/>
    </row>
    <row r="35" spans="1:16" x14ac:dyDescent="0.2">
      <c r="A35" s="74"/>
      <c r="B35" s="133" t="str">
        <f>IF(Lang="Français","Déport latéral",IF(Lang="English","Lateral shift",""))</f>
        <v>Déport latéral</v>
      </c>
      <c r="C35" s="151">
        <f ca="1">Alt_para*V_vent/V_para</f>
        <v>490.99680115988872</v>
      </c>
      <c r="D35" s="151">
        <f ca="1">IF(V_satellite&lt;&gt;0,Alt_sat*V_vent_sat/V_satellite,0)</f>
        <v>409.37580353025675</v>
      </c>
      <c r="F35" s="608" t="str">
        <f>IF(Lang="Français","Couleur parachute fusée","Rocket parachute color")</f>
        <v>Couleur parachute fusée</v>
      </c>
      <c r="G35" s="608"/>
      <c r="H35" s="604" t="s">
        <v>267</v>
      </c>
      <c r="I35" s="605"/>
      <c r="J35"/>
      <c r="K35"/>
      <c r="L35"/>
      <c r="M35"/>
      <c r="N35" s="394" t="str">
        <f>IF(Lang="Français","fichier initial","Initial file")</f>
        <v>fichier initial</v>
      </c>
      <c r="P35"/>
    </row>
    <row r="36" spans="1:16" x14ac:dyDescent="0.2">
      <c r="A36" s="59"/>
      <c r="F36" s="608" t="str">
        <f>IF(Lang="Français","Couleur parachute satellite","Satellite parachute color")</f>
        <v>Couleur parachute satellite</v>
      </c>
      <c r="G36" s="608"/>
      <c r="H36" s="612" t="s">
        <v>158</v>
      </c>
      <c r="I36" s="612"/>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566</v>
      </c>
    </row>
    <row r="40" spans="1:16" x14ac:dyDescent="0.2">
      <c r="A40" s="609" t="str">
        <f>IF(Lang="Français","Calcul de la surface d'un parachute","Parachute surface calculation")</f>
        <v>Calcul de la surface d'un parachute</v>
      </c>
      <c r="B40" s="610"/>
      <c r="C40" s="610"/>
      <c r="D40" s="611"/>
      <c r="F40" s="609" t="str">
        <f>IF(Lang="Français","Résultats détaillés","Detailled results")</f>
        <v>Résultats détaillés</v>
      </c>
      <c r="G40" s="611"/>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633" t="str">
        <f>IF(Lang="Français","Décollage",IF(Lang="English","Lift-Off",""))</f>
        <v>Décollage</v>
      </c>
      <c r="G42" s="633"/>
      <c r="H42" s="150">
        <v>0</v>
      </c>
      <c r="I42" s="150">
        <v>487.84771914632313</v>
      </c>
      <c r="J42" s="150">
        <v>98.964688107976272</v>
      </c>
      <c r="K42" s="150">
        <v>174.11119928081908</v>
      </c>
      <c r="L42" s="148" t="s">
        <v>14</v>
      </c>
      <c r="M42" s="149">
        <f>Beta_rampe</f>
        <v>77.726236552359381</v>
      </c>
    </row>
    <row r="43" spans="1:16" x14ac:dyDescent="0.2">
      <c r="A43" s="161"/>
      <c r="B43" s="166" t="str">
        <f>IF(Lang="Français","Bord   'a'","Side length 'a'")</f>
        <v>Bord   'a'</v>
      </c>
      <c r="D43" s="162"/>
      <c r="F43" s="620" t="str">
        <f>IF(Lang="Français","Sortie de Rampe",IF(Lang="English","Launch-Pad Exit",""))</f>
        <v>Sortie de Rampe</v>
      </c>
      <c r="G43" s="620"/>
      <c r="H43" s="115" t="e">
        <f ca="1">INDEX(t,MATCH("Sortie de rampe",Event,0))</f>
        <v>#N/A</v>
      </c>
      <c r="I43" s="115" t="e">
        <f ca="1">INDEX(pos_z,MATCH("Sortie de rampe",Event,0))</f>
        <v>#N/A</v>
      </c>
      <c r="J43" s="115" t="e">
        <f ca="1">INDEX(pos_x,MATCH("Sortie de rampe",Event,0))</f>
        <v>#N/A</v>
      </c>
      <c r="K43" s="116" t="e">
        <f ca="1">INDEX(vit_xz,MATCH("Sortie de rampe",Event,0))</f>
        <v>#N/A</v>
      </c>
      <c r="L43" s="116" t="e">
        <f ca="1">INDEX(acc_xz,MATCH("Sortie de rampe",Event,0))</f>
        <v>#N/A</v>
      </c>
      <c r="M43" s="116" t="e">
        <f ca="1">INDEX(BetaD,MATCH("Sortie de rampe",Event,0))</f>
        <v>#N/A</v>
      </c>
    </row>
    <row r="44" spans="1:16" x14ac:dyDescent="0.2">
      <c r="A44" s="161"/>
      <c r="B44" s="167">
        <v>310</v>
      </c>
      <c r="D44" s="162"/>
      <c r="F44" s="620" t="str">
        <f>IF(Lang="Français","Vit max &amp; Acc max",IF(Lang="English","Max Velocity &amp; Acc",""))</f>
        <v>Vit max &amp; Acc max</v>
      </c>
      <c r="G44" s="620"/>
      <c r="H44" s="115" t="s">
        <v>14</v>
      </c>
      <c r="I44" s="115" t="s">
        <v>14</v>
      </c>
      <c r="J44" s="115" t="s">
        <v>14</v>
      </c>
      <c r="K44" s="117">
        <f ca="1">MAX(vit_xz)</f>
        <v>174.11119928081908</v>
      </c>
      <c r="L44" s="118">
        <f ca="1">MAX(acc_xz)</f>
        <v>31.027783827920626</v>
      </c>
      <c r="M44" s="116" t="s">
        <v>14</v>
      </c>
    </row>
    <row r="45" spans="1:16" x14ac:dyDescent="0.2">
      <c r="A45" s="161"/>
      <c r="B45" s="166" t="str">
        <f>IF(Lang="Français","Coté   'b'","Side width 'b'")</f>
        <v>Coté   'b'</v>
      </c>
      <c r="D45" s="162"/>
      <c r="F45" s="620" t="str">
        <f>IF(Lang="Français","Fin de Propulsion",IF(Lang="English","Motor Burn-Out",""))</f>
        <v>Fin de Propulsion</v>
      </c>
      <c r="G45" s="620"/>
      <c r="H45" s="116">
        <f ca="1">INDEX(t,MATCH("Fin de propulsion",Event,0))</f>
        <v>0.21000000000000005</v>
      </c>
      <c r="I45" s="119">
        <f ca="1">INDEX(pos_z,MATCH("Fin de propulsion",Event,0))</f>
        <v>522.90957106469807</v>
      </c>
      <c r="J45" s="119">
        <f ca="1">INDEX(pos_x,MATCH("Fin de propulsion",Event,0))</f>
        <v>106.63928431805118</v>
      </c>
      <c r="K45" s="119">
        <f ca="1">INDEX(vit_xz,MATCH("Fin de propulsion",Event,0))</f>
        <v>167.77314929832025</v>
      </c>
      <c r="L45" s="116">
        <f ca="1">INDEX(acc_xz,MATCH("Fin de propulsion",Event,0))</f>
        <v>29.503967032895368</v>
      </c>
      <c r="M45" s="116">
        <f ca="1">INDEX(BetaD,MATCH("Fin de propulsion",Event,0))</f>
        <v>77.578450260963749</v>
      </c>
    </row>
    <row r="46" spans="1:16" x14ac:dyDescent="0.2">
      <c r="A46" s="161"/>
      <c r="B46" s="168">
        <v>310</v>
      </c>
      <c r="D46" s="162"/>
      <c r="F46" s="620" t="s">
        <v>15</v>
      </c>
      <c r="G46" s="620"/>
      <c r="H46" s="118">
        <f ca="1">INDEX(t,MATCH("Apogée",Event,0))</f>
        <v>11.499999999999977</v>
      </c>
      <c r="I46" s="117">
        <f ca="1">INDEX(pos_z,MATCH("Apogée",Event,0))</f>
        <v>1278.7603699735841</v>
      </c>
      <c r="J46" s="120">
        <f ca="1">INDEX(pos_x,MATCH("Apogée",Event,0))</f>
        <v>389.80203353437497</v>
      </c>
      <c r="K46" s="120">
        <f ca="1">INDEX(vit_xz,MATCH("Apogée",Event,0))</f>
        <v>20.516456587506021</v>
      </c>
      <c r="L46" s="116">
        <f ca="1">INDEX(acc_xz,MATCH("Apogée",Event,0))</f>
        <v>9.8273937258950514</v>
      </c>
      <c r="M46" s="121">
        <f ca="1">INDEX(BetaD,MATCH("Apogée",Event,0))</f>
        <v>7.9048064491946471E-2</v>
      </c>
    </row>
    <row r="47" spans="1:16" x14ac:dyDescent="0.2">
      <c r="A47" s="161"/>
      <c r="B47" s="169" t="s">
        <v>9</v>
      </c>
      <c r="D47" s="162"/>
      <c r="F47" s="635" t="str">
        <f>IF(Lang="Français","Impact balistique",IF(Lang="English","Balistic Impact",""))</f>
        <v>Impact balistique</v>
      </c>
      <c r="G47" s="635"/>
      <c r="H47" s="116">
        <f ca="1">INDEX(t,MATCH("Impact balistique",Event,0))</f>
        <v>30.200000000000163</v>
      </c>
      <c r="I47" s="148" t="s">
        <v>16</v>
      </c>
      <c r="J47" s="117">
        <f ca="1">INDEX(pos_x,MATCH("Impact balistique",Event,0))</f>
        <v>669.82609207074745</v>
      </c>
      <c r="K47" s="119">
        <f ca="1">INDEX(vit_xz,MATCH("Impact balistique",Event,0))</f>
        <v>107.55855699617543</v>
      </c>
      <c r="L47" s="116">
        <f ca="1">INDEX(acc_xz,MATCH("Impact balistique",Event,0))</f>
        <v>1.4472881288524242</v>
      </c>
      <c r="M47" s="116">
        <f ca="1">INDEX(BetaD,MATCH("Impact balistique",Event,0))</f>
        <v>-85.692678838397484</v>
      </c>
    </row>
    <row r="48" spans="1:16" x14ac:dyDescent="0.2">
      <c r="A48" s="161"/>
      <c r="B48" s="174">
        <f>(4*B44*B46+B44^2)/10^6</f>
        <v>0.48049999999999998</v>
      </c>
      <c r="D48" s="162"/>
      <c r="F48" s="618" t="str">
        <f>IF(Lang="Français","Ouverture parachute fusée",IF(Lang="English","Rocket parachute opening",""))</f>
        <v>Ouverture parachute fusée</v>
      </c>
      <c r="G48" s="618"/>
      <c r="H48" s="122">
        <f>T_para</f>
        <v>11.1</v>
      </c>
      <c r="I48" s="123">
        <f ca="1">INDEX(pos_z,MATCH("Para",Event_para,0))</f>
        <v>1277.962225580425</v>
      </c>
      <c r="J48" s="123">
        <f ca="1">INDEX(pos_x,MATCH("Para",Event_para,0))</f>
        <v>381.57330303946651</v>
      </c>
      <c r="K48" s="123">
        <f ca="1">INDEX(vit_xz,MATCH("Para",Event_para,0))</f>
        <v>21.005565141924155</v>
      </c>
      <c r="L48" s="122">
        <f ca="1">INDEX(acc_xz,MATCH("Para",Event_para,0))</f>
        <v>9.8826756947327095</v>
      </c>
      <c r="M48" s="124">
        <f ca="1">INDEX(BetaD,MATCH("Para",Event_para,0))</f>
        <v>10.882646360735881</v>
      </c>
    </row>
    <row r="49" spans="1:13" x14ac:dyDescent="0.2">
      <c r="A49" s="161"/>
      <c r="D49" s="162"/>
      <c r="F49" s="636" t="str">
        <f>IF(Lang="Français","Impact fusée sous para.",IF(Lang="English","Impact of rocket with para. ",""))</f>
        <v>Impact fusée sous para.</v>
      </c>
      <c r="G49" s="636"/>
      <c r="H49" s="125">
        <f ca="1">T_para+Dt_para</f>
        <v>109.29936023197773</v>
      </c>
      <c r="I49" s="127" t="s">
        <v>16</v>
      </c>
      <c r="J49" s="126" t="str">
        <f ca="1">CONCATENATE(TEXT(X_para-Dx_para,"0")," | ",TEXT(X_para+Dx_para,"0"))</f>
        <v>-109 | 873</v>
      </c>
      <c r="K49" s="126">
        <f ca="1">V_para</f>
        <v>13.013956736189286</v>
      </c>
      <c r="L49" s="128">
        <f>g</f>
        <v>9.81</v>
      </c>
      <c r="M49" s="128" t="s">
        <v>14</v>
      </c>
    </row>
    <row r="50" spans="1:13" x14ac:dyDescent="0.2">
      <c r="A50" s="161"/>
      <c r="D50" s="162"/>
      <c r="F50" s="634" t="str">
        <f>IF(Lang="Français","Largage du satellite",IF(Lang="English","Satellite separation",""))</f>
        <v>Largage du satellite</v>
      </c>
      <c r="G50" s="622"/>
      <c r="H50" s="122">
        <f>IF(T_satellite&lt;&gt;0,T_satellite,"")</f>
        <v>4.7</v>
      </c>
      <c r="I50" s="123">
        <f ca="1">IF(T_satellite&lt;&gt;0,INDEX(pos_z,MATCH("Satellite",Event_sat,0)),"")</f>
        <v>1036.1762235883048</v>
      </c>
      <c r="J50" s="129">
        <f ca="1">IF(T_satellite&lt;&gt;0,INDEX(pos_x,MATCH("Satellite",Event_sat,0)),"")</f>
        <v>239.11863636750786</v>
      </c>
      <c r="K50" s="123">
        <f ca="1">IF(T_satellite&lt;&gt;0,INDEX(vit_xz,MATCH("Satellite",Event_sat,0)),"")</f>
        <v>79.693629843230369</v>
      </c>
      <c r="L50" s="122">
        <f ca="1">IF(T_satellite&lt;&gt;0,INDEX(acc_xz,MATCH("Satellite",Event_sat,0)),"")</f>
        <v>14.048428963667607</v>
      </c>
      <c r="M50" s="124">
        <f ca="1">IF(T_satellite&lt;&gt;0,INDEX(BetaD,MATCH("Satellite",Event_sat,0)),"")</f>
        <v>71.711188496957107</v>
      </c>
    </row>
    <row r="51" spans="1:13" x14ac:dyDescent="0.2">
      <c r="A51" s="161"/>
      <c r="B51" s="166" t="str">
        <f>IF(Lang="Français","Rayon exterieur","Half-diameter ext")</f>
        <v>Rayon exterieur</v>
      </c>
      <c r="D51" s="162"/>
      <c r="F51" s="631" t="str">
        <f>IF(Lang="Français","Impact du satellite",IF(Lang="English","Satellite impact",""))</f>
        <v>Impact du satellite</v>
      </c>
      <c r="G51" s="632"/>
      <c r="H51" s="125">
        <f ca="1">IF(T_satellite&lt;&gt;0,T_satellite+Dt_satellite,"")</f>
        <v>86.575160706051349</v>
      </c>
      <c r="I51" s="130" t="str">
        <f>IF(T_satellite&lt;&gt;0,"~0","")</f>
        <v>~0</v>
      </c>
      <c r="J51" s="130" t="str">
        <f ca="1">IF(T_satellite&lt;&gt;0,CONCATENATE(TEXT(X_satellite-Dx_sat,"0")," | ",TEXT(X_satellite+Dx_sat,"0")),"")</f>
        <v>-170 | 648</v>
      </c>
      <c r="K51" s="130">
        <f>IF(T_satellite&lt;&gt;0,V_satellite,"")</f>
        <v>12.655562623057198</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558</v>
      </c>
    </row>
    <row r="105" spans="2:9" x14ac:dyDescent="0.2">
      <c r="B105" s="1" t="s">
        <v>120</v>
      </c>
      <c r="F105" s="477">
        <f ca="1">Combustion+Depotage-9</f>
        <v>-9</v>
      </c>
      <c r="G105" s="478" t="s">
        <v>409</v>
      </c>
      <c r="I105" s="1" t="s">
        <v>559</v>
      </c>
    </row>
    <row r="106" spans="2:9" x14ac:dyDescent="0.2">
      <c r="B106" s="1" t="s">
        <v>121</v>
      </c>
      <c r="F106" s="477">
        <f ca="1">Combustion+Depotage-7</f>
        <v>-7</v>
      </c>
      <c r="G106" s="478" t="s">
        <v>410</v>
      </c>
      <c r="I106" s="1" t="s">
        <v>560</v>
      </c>
    </row>
    <row r="107" spans="2:9" x14ac:dyDescent="0.2">
      <c r="B107" s="1" t="str">
        <f>IF(T_para&gt;0,IF(Lang="Français","Phase ascendante","Climbing phase"),"")</f>
        <v>Phase ascendante</v>
      </c>
      <c r="F107" s="477">
        <f ca="1">Combustion+Depotage-5</f>
        <v>-5</v>
      </c>
      <c r="G107" s="478" t="s">
        <v>411</v>
      </c>
    </row>
    <row r="108" spans="2:9" x14ac:dyDescent="0.2">
      <c r="B108" s="1" t="str">
        <f>IF(Lang="Français","Descente balistique","Balistic fall")</f>
        <v>Descente balistique</v>
      </c>
      <c r="F108" s="477">
        <f ca="1">Combustion+Depotage-3</f>
        <v>-3</v>
      </c>
      <c r="G108" s="478" t="s">
        <v>412</v>
      </c>
    </row>
    <row r="109" spans="2:9" x14ac:dyDescent="0.2">
      <c r="B109" s="1" t="str">
        <f>IF(T_para&gt;0,IF(Lang="Français","Fusée sous parachute","Rocket under parachute"),"")</f>
        <v>Fusée sous parachute</v>
      </c>
      <c r="F109" s="477">
        <f ca="1">Combustion+Depotage</f>
        <v>0</v>
      </c>
      <c r="G109" s="478" t="s">
        <v>413</v>
      </c>
    </row>
    <row r="110" spans="2:9" x14ac:dyDescent="0.2">
      <c r="B110" s="1" t="str">
        <f>IF(AND(Nb_sat="1 satellite",T_satellite&gt;0),IF(Lang="Français","Satellite sous parachute","Satellite over parachute"),"")</f>
        <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11.1</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1278.7603699735841</v>
      </c>
      <c r="C121" s="216">
        <f ca="1">MAX(Altitude_culmi,Portee_balistique)</f>
        <v>1278.7603699735841</v>
      </c>
    </row>
    <row r="123" spans="2:3" x14ac:dyDescent="0.2">
      <c r="B123" s="210" t="s">
        <v>49</v>
      </c>
      <c r="C123" s="211" t="s">
        <v>45</v>
      </c>
    </row>
    <row r="124" spans="2:3" x14ac:dyDescent="0.2">
      <c r="B124" s="217">
        <f ca="1">X_para</f>
        <v>381.57330303946651</v>
      </c>
      <c r="C124" s="214">
        <f ca="1">Alt_para</f>
        <v>1277.962225580425</v>
      </c>
    </row>
    <row r="125" spans="2:3" x14ac:dyDescent="0.2">
      <c r="B125" s="217">
        <f ca="1">X_para</f>
        <v>381.57330303946651</v>
      </c>
      <c r="C125" s="214">
        <f ca="1">Alt_para/2</f>
        <v>638.98111279021248</v>
      </c>
    </row>
    <row r="126" spans="2:3" x14ac:dyDescent="0.2">
      <c r="B126" s="217">
        <f ca="1">X_para</f>
        <v>381.57330303946651</v>
      </c>
      <c r="C126" s="214">
        <v>0</v>
      </c>
    </row>
    <row r="127" spans="2:3" x14ac:dyDescent="0.2">
      <c r="B127" s="217">
        <f ca="1">X_para+Alt_para/40</f>
        <v>413.52235867897713</v>
      </c>
      <c r="C127" s="214">
        <f ca="1">Alt_para/20</f>
        <v>63.898111279021251</v>
      </c>
    </row>
    <row r="128" spans="2:3" x14ac:dyDescent="0.2">
      <c r="B128" s="217">
        <f ca="1">X_para</f>
        <v>381.57330303946651</v>
      </c>
      <c r="C128" s="214">
        <v>0</v>
      </c>
    </row>
    <row r="129" spans="2:6" x14ac:dyDescent="0.2">
      <c r="B129" s="217">
        <f ca="1">X_para-Alt_para/40</f>
        <v>349.62424739995589</v>
      </c>
      <c r="C129" s="214">
        <f ca="1">Alt_para/20</f>
        <v>63.898111279021251</v>
      </c>
    </row>
    <row r="130" spans="2:6" x14ac:dyDescent="0.2">
      <c r="B130" s="218">
        <f ca="1">X_para</f>
        <v>381.57330303946651</v>
      </c>
      <c r="C130" s="219">
        <v>0</v>
      </c>
    </row>
    <row r="131" spans="2:6" x14ac:dyDescent="0.2">
      <c r="B131" s="210" t="s">
        <v>48</v>
      </c>
      <c r="C131" s="211" t="s">
        <v>45</v>
      </c>
    </row>
    <row r="132" spans="2:6" x14ac:dyDescent="0.2">
      <c r="B132" s="213">
        <f>T_para</f>
        <v>11.1</v>
      </c>
      <c r="C132" s="214">
        <f ca="1">Alt_para</f>
        <v>1277.962225580425</v>
      </c>
    </row>
    <row r="133" spans="2:6" x14ac:dyDescent="0.2">
      <c r="B133" s="213">
        <f ca="1">(B132+B134)/2</f>
        <v>60.199680115988862</v>
      </c>
      <c r="C133" s="214">
        <f ca="1">(C132+C134)/2</f>
        <v>638.98111279021248</v>
      </c>
      <c r="E133" s="232">
        <v>1</v>
      </c>
      <c r="F133" s="233" t="s">
        <v>175</v>
      </c>
    </row>
    <row r="134" spans="2:6" x14ac:dyDescent="0.2">
      <c r="B134" s="213">
        <f ca="1">H49</f>
        <v>109.29936023197773</v>
      </c>
      <c r="C134" s="214">
        <f>0</f>
        <v>0</v>
      </c>
      <c r="E134" s="161">
        <v>1</v>
      </c>
      <c r="F134" s="234" t="s">
        <v>176</v>
      </c>
    </row>
    <row r="135" spans="2:6" x14ac:dyDescent="0.2">
      <c r="B135" s="213">
        <f ca="1">H49+E133*sS/2*zZ_fus-E134*sS*tT_fus</f>
        <v>108.09605919095472</v>
      </c>
      <c r="C135" s="214">
        <f ca="1">Alt_para-V_para*(H49-T_para)+E133*sS*Altitude_culmi/H49*zZ_fus+E134*sS/2*Altitude_culmi/H49*tT_fus</f>
        <v>51.205123497300853</v>
      </c>
      <c r="E135" s="161"/>
      <c r="F135" s="241" t="s">
        <v>177</v>
      </c>
    </row>
    <row r="136" spans="2:6" x14ac:dyDescent="0.2">
      <c r="B136" s="213">
        <f ca="1">H49</f>
        <v>109.29936023197773</v>
      </c>
      <c r="C136" s="214">
        <f ca="1">Alt_para-V_para*(H49-T_para)</f>
        <v>0</v>
      </c>
      <c r="E136" s="235" t="s">
        <v>172</v>
      </c>
      <c r="F136" s="236">
        <f ca="1">T_balistique/10</f>
        <v>3.0200000000000164</v>
      </c>
    </row>
    <row r="137" spans="2:6" x14ac:dyDescent="0.2">
      <c r="B137" s="213">
        <f ca="1">H49-E133*sS/2*zZ_fus-E134*sS*tT_fus</f>
        <v>105.07605919095471</v>
      </c>
      <c r="C137" s="214">
        <f ca="1">Alt_para-V_para*(H49-T_para)+E133*sS*Altitude_culmi/H49*zZ_fus-E134*sS/2*Altitude_culmi/H49*tT_fus</f>
        <v>19.460547539086072</v>
      </c>
      <c r="E137" s="235" t="s">
        <v>173</v>
      </c>
      <c r="F137" s="236">
        <f ca="1">(H49-T_para)/H49</f>
        <v>0.89844405331887323</v>
      </c>
    </row>
    <row r="138" spans="2:6" x14ac:dyDescent="0.2">
      <c r="B138" s="215">
        <f ca="1">H49</f>
        <v>109.29936023197773</v>
      </c>
      <c r="C138" s="216">
        <f ca="1">Alt_para-V_para*(H49-T_para)</f>
        <v>0</v>
      </c>
      <c r="E138" s="237" t="s">
        <v>174</v>
      </c>
      <c r="F138" s="238">
        <f ca="1">V_para*(H49-T_para)/Alt_para</f>
        <v>1</v>
      </c>
    </row>
    <row r="140" spans="2:6" x14ac:dyDescent="0.2">
      <c r="B140" s="210" t="s">
        <v>51</v>
      </c>
      <c r="C140" s="211" t="s">
        <v>46</v>
      </c>
    </row>
    <row r="141" spans="2:6" x14ac:dyDescent="0.2">
      <c r="B141" s="217" t="b">
        <f>IF(Nb_sat="1 satellite",X_satellite)</f>
        <v>0</v>
      </c>
      <c r="C141" s="214" t="b">
        <f>IF(Nb_sat="1 satellite",Alt_sat)</f>
        <v>0</v>
      </c>
    </row>
    <row r="142" spans="2:6" x14ac:dyDescent="0.2">
      <c r="B142" s="217" t="b">
        <f>IF(Nb_sat="1 satellite",X_satellite)</f>
        <v>0</v>
      </c>
      <c r="C142" s="214" t="b">
        <f>IF(Nb_sat="1 satellite",Alt_sat*1/4)</f>
        <v>0</v>
      </c>
    </row>
    <row r="143" spans="2:6" x14ac:dyDescent="0.2">
      <c r="B143" s="217" t="b">
        <f>IF(Nb_sat="1 satellite",X_satellite)</f>
        <v>0</v>
      </c>
      <c r="C143" s="214" t="b">
        <f>IF(Nb_sat="1 satellite",0)</f>
        <v>0</v>
      </c>
    </row>
    <row r="144" spans="2:6" x14ac:dyDescent="0.2">
      <c r="B144" s="217" t="b">
        <f>IF(Nb_sat="1 satellite",X_satellite+Alt_sat/40)</f>
        <v>0</v>
      </c>
      <c r="C144" s="214" t="b">
        <f>IF(Nb_sat="1 satellite",Alt_sat/20)</f>
        <v>0</v>
      </c>
    </row>
    <row r="145" spans="2:6" x14ac:dyDescent="0.2">
      <c r="B145" s="217" t="b">
        <f>IF(Nb_sat="1 satellite",X_satellite)</f>
        <v>0</v>
      </c>
      <c r="C145" s="214" t="b">
        <f>IF(Nb_sat="1 satellite",0)</f>
        <v>0</v>
      </c>
    </row>
    <row r="146" spans="2:6" x14ac:dyDescent="0.2">
      <c r="B146" s="217" t="b">
        <f>IF(Nb_sat="1 satellite",X_satellite-Alt_sat/40)</f>
        <v>0</v>
      </c>
      <c r="C146" s="214" t="b">
        <f>IF(Nb_sat="1 satellite",Alt_sat/20)</f>
        <v>0</v>
      </c>
    </row>
    <row r="147" spans="2:6" x14ac:dyDescent="0.2">
      <c r="B147" s="218" t="b">
        <f>IF(Nb_sat="1 satellite",X_satellite)</f>
        <v>0</v>
      </c>
      <c r="C147" s="214" t="b">
        <f>IF(Nb_sat="1 satellite",0)</f>
        <v>0</v>
      </c>
    </row>
    <row r="148" spans="2:6" x14ac:dyDescent="0.2">
      <c r="B148" s="210" t="s">
        <v>50</v>
      </c>
      <c r="C148" s="211" t="s">
        <v>46</v>
      </c>
    </row>
    <row r="149" spans="2:6" x14ac:dyDescent="0.2">
      <c r="B149" s="213" t="b">
        <f>IF(Nb_sat="1 satellite",T_satellite)</f>
        <v>0</v>
      </c>
      <c r="C149" s="214" t="b">
        <f>IF(Nb_sat="1 satellite",Alt_sat)</f>
        <v>0</v>
      </c>
      <c r="D149" s="221"/>
    </row>
    <row r="150" spans="2:6" x14ac:dyDescent="0.2">
      <c r="B150" s="213">
        <f>(B149+B151)/2</f>
        <v>0</v>
      </c>
      <c r="C150" s="214">
        <f>(C149+C151)/2</f>
        <v>0</v>
      </c>
      <c r="D150" s="221"/>
    </row>
    <row r="151" spans="2:6" x14ac:dyDescent="0.2">
      <c r="B151" s="213" t="b">
        <f>IF(Nb_sat="1 satellite",H51)</f>
        <v>0</v>
      </c>
      <c r="C151" s="214" t="b">
        <f>IF(Nb_sat="1 satellite",0)</f>
        <v>0</v>
      </c>
    </row>
    <row r="152" spans="2:6" x14ac:dyDescent="0.2">
      <c r="B152" s="213" t="b">
        <f>IF(Nb_sat="1 satellite",H51+E133*sS/2*zZ_sat-E134*sS*tT_sat)</f>
        <v>0</v>
      </c>
      <c r="C152" s="214" t="b">
        <f>IF(Nb_sat="1 satellite",Alt_sat-V_satellite*(H51-T_satellite)+E133*sS*Altitude_culmi/H51*zZ_sat+E134*sS/2*Altitude_culmi/H51*tT_sat)</f>
        <v>0</v>
      </c>
      <c r="D152" s="221"/>
    </row>
    <row r="153" spans="2:6" x14ac:dyDescent="0.2">
      <c r="B153" s="213" t="b">
        <f>IF(Nb_sat="1 satellite",H51)</f>
        <v>0</v>
      </c>
      <c r="C153" s="214" t="b">
        <f>IF(Nb_sat="1 satellite",0)</f>
        <v>0</v>
      </c>
    </row>
    <row r="154" spans="2:6" x14ac:dyDescent="0.2">
      <c r="B154" s="213" t="b">
        <f>IF(Nb_sat="1 satellite",H51-sS/2*zZ_sat-E134*sS*tT_sat)</f>
        <v>0</v>
      </c>
      <c r="C154" s="214" t="b">
        <f>IF(Nb_sat="1 satellite",Alt_sat-V_satellite*(H51-T_satellite)+E133*sS*Altitude_culmi/H51*zZ_sat-E134*sS/2*Altitude_culmi/H51*tT_sat)</f>
        <v>0</v>
      </c>
      <c r="E154" s="239" t="s">
        <v>173</v>
      </c>
      <c r="F154" s="240">
        <f ca="1">(T_balistique-T_satellite)/T_balistique</f>
        <v>0.84437086092715319</v>
      </c>
    </row>
    <row r="155" spans="2:6" x14ac:dyDescent="0.2">
      <c r="B155" s="215" t="b">
        <f>IF(Nb_sat="1 satellite",H51)</f>
        <v>0</v>
      </c>
      <c r="C155" s="216" t="b">
        <f>IF(Nb_sat="1 satellite",0)</f>
        <v>0</v>
      </c>
      <c r="E155" s="237" t="s">
        <v>174</v>
      </c>
      <c r="F155" s="238">
        <f ca="1">V_satellite*(T_balistique-T_satellite)/Alt_sat</f>
        <v>0.31144977035892979</v>
      </c>
    </row>
    <row r="157" spans="2:6" x14ac:dyDescent="0.2">
      <c r="B157" s="210" t="s">
        <v>2</v>
      </c>
      <c r="C157" s="228" t="s">
        <v>29</v>
      </c>
      <c r="D157" s="211" t="s">
        <v>3</v>
      </c>
    </row>
    <row r="158" spans="2:6" x14ac:dyDescent="0.2">
      <c r="B158" s="231">
        <f>T_para/4</f>
        <v>2.7749999999999999</v>
      </c>
      <c r="C158" s="82">
        <f ca="1">Alt_para/2</f>
        <v>638.98111279021248</v>
      </c>
      <c r="D158" s="214">
        <f ca="1">X_para/4</f>
        <v>95.393325759866627</v>
      </c>
    </row>
    <row r="159" spans="2:6" x14ac:dyDescent="0.2">
      <c r="B159" s="229">
        <f ca="1">Temps_culmi + (T_balistique-Temps_culmi)/2</f>
        <v>20.850000000000072</v>
      </c>
      <c r="C159" s="230">
        <f ca="1">Altitude_culmi/2</f>
        <v>639.38018498679207</v>
      </c>
      <c r="D159" s="216">
        <f ca="1">X_culmi+(Portee_balistique-X_culmi)*2/3</f>
        <v>576.48473922529001</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389.80203353437497</v>
      </c>
      <c r="E162" s="422"/>
      <c r="F162" s="423" t="s">
        <v>305</v>
      </c>
    </row>
    <row r="163" spans="2:6" x14ac:dyDescent="0.2">
      <c r="B163" s="231" t="e">
        <f ca="1">IF(AND(Altitude_culmi&gt;80, Altitude_culmi&lt;=350), 49, NA())</f>
        <v>#N/A</v>
      </c>
      <c r="C163" s="5">
        <v>23</v>
      </c>
      <c r="D163" s="82">
        <f t="shared" ca="1" si="0"/>
        <v>412.80203353437497</v>
      </c>
      <c r="E163" s="82"/>
      <c r="F163" s="214">
        <f t="shared" ref="F163:F178" ca="1" si="1">X_culmi-C162</f>
        <v>389.80203353437497</v>
      </c>
    </row>
    <row r="164" spans="2:6" x14ac:dyDescent="0.2">
      <c r="B164" s="231" t="e">
        <f ca="1">IF(AND(Altitude_culmi&gt;80, Altitude_culmi&lt;=350), 43, NA())</f>
        <v>#N/A</v>
      </c>
      <c r="C164" s="5">
        <v>23</v>
      </c>
      <c r="D164" s="82">
        <f t="shared" ca="1" si="0"/>
        <v>412.80203353437497</v>
      </c>
      <c r="E164" s="82"/>
      <c r="F164" s="214">
        <f t="shared" ca="1" si="1"/>
        <v>366.80203353437497</v>
      </c>
    </row>
    <row r="165" spans="2:6" x14ac:dyDescent="0.2">
      <c r="B165" s="231" t="e">
        <f ca="1">IF(AND(Altitude_culmi&gt;80, Altitude_culmi&lt;=350), 43, NA())</f>
        <v>#N/A</v>
      </c>
      <c r="C165" s="5">
        <v>0</v>
      </c>
      <c r="D165" s="82">
        <f t="shared" ca="1" si="0"/>
        <v>389.80203353437497</v>
      </c>
      <c r="E165" s="82"/>
      <c r="F165" s="214">
        <f t="shared" ca="1" si="1"/>
        <v>366.80203353437497</v>
      </c>
    </row>
    <row r="166" spans="2:6" x14ac:dyDescent="0.2">
      <c r="B166" s="231" t="e">
        <f ca="1">IF(AND(Altitude_culmi&gt;80, Altitude_culmi&lt;=350), 43, NA())</f>
        <v>#N/A</v>
      </c>
      <c r="C166" s="5">
        <v>23</v>
      </c>
      <c r="D166" s="82">
        <f t="shared" ca="1" si="0"/>
        <v>412.80203353437497</v>
      </c>
      <c r="E166" s="82"/>
      <c r="F166" s="214">
        <f t="shared" ca="1" si="1"/>
        <v>389.80203353437497</v>
      </c>
    </row>
    <row r="167" spans="2:6" x14ac:dyDescent="0.2">
      <c r="B167" s="231" t="e">
        <f ca="1">IF(AND(Altitude_culmi&gt;80, Altitude_culmi&lt;=350), 0.5, NA())</f>
        <v>#N/A</v>
      </c>
      <c r="C167" s="5">
        <v>23</v>
      </c>
      <c r="D167" s="82">
        <f t="shared" ca="1" si="0"/>
        <v>412.80203353437497</v>
      </c>
      <c r="E167" s="82"/>
      <c r="F167" s="214">
        <f t="shared" ca="1" si="1"/>
        <v>366.80203353437497</v>
      </c>
    </row>
    <row r="168" spans="2:6" x14ac:dyDescent="0.2">
      <c r="B168" s="231" t="e">
        <f ca="1">IF(AND(Altitude_culmi&gt;80, Altitude_culmi&lt;=350), 0.5, NA())</f>
        <v>#N/A</v>
      </c>
      <c r="C168" s="5">
        <v>8</v>
      </c>
      <c r="D168" s="82">
        <f t="shared" ca="1" si="0"/>
        <v>397.80203353437497</v>
      </c>
      <c r="E168" s="82"/>
      <c r="F168" s="214">
        <f t="shared" ca="1" si="1"/>
        <v>366.80203353437497</v>
      </c>
    </row>
    <row r="169" spans="2:6" x14ac:dyDescent="0.2">
      <c r="B169" s="231" t="e">
        <f ca="1">IF(AND(Altitude_culmi&gt;80, Altitude_culmi&lt;=350), 27, NA())</f>
        <v>#N/A</v>
      </c>
      <c r="C169" s="5">
        <v>8</v>
      </c>
      <c r="D169" s="82">
        <f t="shared" ca="1" si="0"/>
        <v>397.80203353437497</v>
      </c>
      <c r="E169" s="82"/>
      <c r="F169" s="214">
        <f t="shared" ca="1" si="1"/>
        <v>381.80203353437497</v>
      </c>
    </row>
    <row r="170" spans="2:6" x14ac:dyDescent="0.2">
      <c r="B170" s="231" t="e">
        <f ca="1">IF(AND(Altitude_culmi&gt;80, Altitude_culmi&lt;=350), 27, NA())</f>
        <v>#N/A</v>
      </c>
      <c r="C170" s="5">
        <v>23</v>
      </c>
      <c r="D170" s="82">
        <f t="shared" ca="1" si="0"/>
        <v>412.80203353437497</v>
      </c>
      <c r="E170" s="82"/>
      <c r="F170" s="214">
        <f t="shared" ca="1" si="1"/>
        <v>381.80203353437497</v>
      </c>
    </row>
    <row r="171" spans="2:6" x14ac:dyDescent="0.2">
      <c r="B171" s="231" t="e">
        <f ca="1">IF(AND(Altitude_culmi&gt;80, Altitude_culmi&lt;=350), 27, NA())</f>
        <v>#N/A</v>
      </c>
      <c r="C171" s="5">
        <v>8</v>
      </c>
      <c r="D171" s="82">
        <f t="shared" ca="1" si="0"/>
        <v>397.80203353437497</v>
      </c>
      <c r="E171" s="82"/>
      <c r="F171" s="214">
        <f t="shared" ca="1" si="1"/>
        <v>366.80203353437497</v>
      </c>
    </row>
    <row r="172" spans="2:6" x14ac:dyDescent="0.2">
      <c r="B172" s="231" t="e">
        <f ca="1">IF(AND(Altitude_culmi&gt;80, Altitude_culmi&lt;=350), 29, NA())</f>
        <v>#N/A</v>
      </c>
      <c r="C172" s="5">
        <v>7.6</v>
      </c>
      <c r="D172" s="82">
        <f t="shared" ca="1" si="0"/>
        <v>397.40203353437499</v>
      </c>
      <c r="E172" s="82"/>
      <c r="F172" s="214">
        <f t="shared" ca="1" si="1"/>
        <v>381.80203353437497</v>
      </c>
    </row>
    <row r="173" spans="2:6" x14ac:dyDescent="0.2">
      <c r="B173" s="231" t="e">
        <f ca="1">IF(AND(Altitude_culmi&gt;80, Altitude_culmi&lt;=350), 31, NA())</f>
        <v>#N/A</v>
      </c>
      <c r="C173" s="5">
        <v>6.8</v>
      </c>
      <c r="D173" s="82">
        <f t="shared" ca="1" si="0"/>
        <v>396.60203353437498</v>
      </c>
      <c r="E173" s="82"/>
      <c r="F173" s="214">
        <f t="shared" ca="1" si="1"/>
        <v>382.20203353437495</v>
      </c>
    </row>
    <row r="174" spans="2:6" x14ac:dyDescent="0.2">
      <c r="B174" s="231" t="e">
        <f ca="1">IF(AND(Altitude_culmi&gt;80, Altitude_culmi&lt;=350), 32, NA())</f>
        <v>#N/A</v>
      </c>
      <c r="C174" s="5">
        <v>6</v>
      </c>
      <c r="D174" s="82">
        <f t="shared" ca="1" si="0"/>
        <v>395.80203353437497</v>
      </c>
      <c r="E174" s="82"/>
      <c r="F174" s="214">
        <f t="shared" ca="1" si="1"/>
        <v>383.00203353437496</v>
      </c>
    </row>
    <row r="175" spans="2:6" x14ac:dyDescent="0.2">
      <c r="B175" s="231" t="e">
        <f ca="1">IF(AND(Altitude_culmi&gt;80, Altitude_culmi&lt;=350), 33, NA())</f>
        <v>#N/A</v>
      </c>
      <c r="C175" s="5">
        <v>5</v>
      </c>
      <c r="D175" s="82">
        <f t="shared" ca="1" si="0"/>
        <v>394.80203353437497</v>
      </c>
      <c r="E175" s="82"/>
      <c r="F175" s="214">
        <f t="shared" ca="1" si="1"/>
        <v>383.80203353437497</v>
      </c>
    </row>
    <row r="176" spans="2:6" x14ac:dyDescent="0.2">
      <c r="B176" s="231" t="e">
        <f ca="1">IF(AND(Altitude_culmi&gt;80, Altitude_culmi&lt;=350), 34, NA())</f>
        <v>#N/A</v>
      </c>
      <c r="C176" s="5">
        <v>3.8</v>
      </c>
      <c r="D176" s="82">
        <f t="shared" ca="1" si="0"/>
        <v>393.60203353437498</v>
      </c>
      <c r="E176" s="82"/>
      <c r="F176" s="214">
        <f t="shared" ca="1" si="1"/>
        <v>384.80203353437497</v>
      </c>
    </row>
    <row r="177" spans="2:6" x14ac:dyDescent="0.2">
      <c r="B177" s="229" t="e">
        <f ca="1">IF(AND(Altitude_culmi&gt;80, Altitude_culmi&lt;=350), 35, NA())</f>
        <v>#N/A</v>
      </c>
      <c r="C177" s="421">
        <v>0</v>
      </c>
      <c r="D177" s="230">
        <f t="shared" ca="1" si="0"/>
        <v>389.80203353437497</v>
      </c>
      <c r="E177" s="82"/>
      <c r="F177" s="214">
        <f t="shared" ca="1" si="1"/>
        <v>386.00203353437496</v>
      </c>
    </row>
    <row r="178" spans="2:6" x14ac:dyDescent="0.2">
      <c r="E178" s="230"/>
      <c r="F178" s="216">
        <f t="shared" ca="1" si="1"/>
        <v>389.80203353437497</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389.80203353437497</v>
      </c>
      <c r="E180" s="228"/>
      <c r="F180" s="211" t="s">
        <v>308</v>
      </c>
    </row>
    <row r="181" spans="2:6" x14ac:dyDescent="0.2">
      <c r="B181" s="231">
        <f ca="1">IF(Altitude_culmi&gt;350, 300, NA())</f>
        <v>300</v>
      </c>
      <c r="C181" s="5">
        <v>0</v>
      </c>
      <c r="D181" s="82">
        <f t="shared" ca="1" si="2"/>
        <v>389.80203353437497</v>
      </c>
      <c r="E181" s="82"/>
      <c r="F181" s="214">
        <f t="shared" ref="F181:F201" ca="1" si="3">X_culmi-C180</f>
        <v>389.80203353437497</v>
      </c>
    </row>
    <row r="182" spans="2:6" x14ac:dyDescent="0.2">
      <c r="B182" s="231">
        <f ca="1">IF(Altitude_culmi&gt;350, 280, NA())</f>
        <v>280</v>
      </c>
      <c r="C182" s="5">
        <v>10</v>
      </c>
      <c r="D182" s="82">
        <f t="shared" ca="1" si="2"/>
        <v>399.80203353437497</v>
      </c>
      <c r="E182" s="82"/>
      <c r="F182" s="214">
        <f t="shared" ca="1" si="3"/>
        <v>389.80203353437497</v>
      </c>
    </row>
    <row r="183" spans="2:6" x14ac:dyDescent="0.2">
      <c r="B183" s="231">
        <f ca="1">IF(Altitude_culmi&gt;350, 280, NA())</f>
        <v>280</v>
      </c>
      <c r="C183" s="5">
        <v>0</v>
      </c>
      <c r="D183" s="82">
        <f t="shared" ca="1" si="2"/>
        <v>389.80203353437497</v>
      </c>
      <c r="E183" s="82"/>
      <c r="F183" s="214">
        <f t="shared" ca="1" si="3"/>
        <v>379.80203353437497</v>
      </c>
    </row>
    <row r="184" spans="2:6" x14ac:dyDescent="0.2">
      <c r="B184" s="231">
        <f ca="1">IF(Altitude_culmi&gt;350, 280, NA())</f>
        <v>280</v>
      </c>
      <c r="C184" s="5">
        <v>10</v>
      </c>
      <c r="D184" s="82">
        <f t="shared" ca="1" si="2"/>
        <v>399.80203353437497</v>
      </c>
      <c r="E184" s="82"/>
      <c r="F184" s="214">
        <f t="shared" ca="1" si="3"/>
        <v>389.80203353437497</v>
      </c>
    </row>
    <row r="185" spans="2:6" x14ac:dyDescent="0.2">
      <c r="B185" s="231">
        <f ca="1">IF(Altitude_culmi&gt;350, 200, NA())</f>
        <v>200</v>
      </c>
      <c r="C185" s="5">
        <v>13</v>
      </c>
      <c r="D185" s="82">
        <f t="shared" ca="1" si="2"/>
        <v>402.80203353437497</v>
      </c>
      <c r="E185" s="82"/>
      <c r="F185" s="214">
        <f t="shared" ca="1" si="3"/>
        <v>379.80203353437497</v>
      </c>
    </row>
    <row r="186" spans="2:6" x14ac:dyDescent="0.2">
      <c r="B186" s="231">
        <f ca="1">IF(Altitude_culmi&gt;350, 160, NA())</f>
        <v>160</v>
      </c>
      <c r="C186" s="5">
        <v>17</v>
      </c>
      <c r="D186" s="82">
        <f t="shared" ca="1" si="2"/>
        <v>406.80203353437497</v>
      </c>
      <c r="E186" s="82"/>
      <c r="F186" s="214">
        <f t="shared" ca="1" si="3"/>
        <v>376.80203353437497</v>
      </c>
    </row>
    <row r="187" spans="2:6" x14ac:dyDescent="0.2">
      <c r="B187" s="231">
        <f ca="1">IF(Altitude_culmi&gt;350, 115, NA())</f>
        <v>115</v>
      </c>
      <c r="C187" s="5">
        <v>20</v>
      </c>
      <c r="D187" s="82">
        <f t="shared" ca="1" si="2"/>
        <v>409.80203353437497</v>
      </c>
      <c r="E187" s="82"/>
      <c r="F187" s="214">
        <f t="shared" ca="1" si="3"/>
        <v>372.80203353437497</v>
      </c>
    </row>
    <row r="188" spans="2:6" x14ac:dyDescent="0.2">
      <c r="B188" s="231">
        <f ca="1">IF(Altitude_culmi&gt;350, 90, NA())</f>
        <v>90</v>
      </c>
      <c r="C188" s="5">
        <v>25</v>
      </c>
      <c r="D188" s="82">
        <f t="shared" ca="1" si="2"/>
        <v>414.80203353437497</v>
      </c>
      <c r="E188" s="82"/>
      <c r="F188" s="214">
        <f t="shared" ca="1" si="3"/>
        <v>369.80203353437497</v>
      </c>
    </row>
    <row r="189" spans="2:6" x14ac:dyDescent="0.2">
      <c r="B189" s="231">
        <f ca="1">IF(Altitude_culmi&gt;350, 57, NA())</f>
        <v>57</v>
      </c>
      <c r="C189" s="5">
        <v>30</v>
      </c>
      <c r="D189" s="82">
        <f t="shared" ca="1" si="2"/>
        <v>419.80203353437497</v>
      </c>
      <c r="E189" s="82"/>
      <c r="F189" s="214">
        <f t="shared" ca="1" si="3"/>
        <v>364.80203353437497</v>
      </c>
    </row>
    <row r="190" spans="2:6" x14ac:dyDescent="0.2">
      <c r="B190" s="231">
        <f ca="1">IF(Altitude_culmi&gt;350, 40, NA())</f>
        <v>40</v>
      </c>
      <c r="C190" s="5">
        <v>36</v>
      </c>
      <c r="D190" s="82">
        <f t="shared" ca="1" si="2"/>
        <v>425.80203353437497</v>
      </c>
      <c r="E190" s="82"/>
      <c r="F190" s="214">
        <f t="shared" ca="1" si="3"/>
        <v>359.80203353437497</v>
      </c>
    </row>
    <row r="191" spans="2:6" x14ac:dyDescent="0.2">
      <c r="B191" s="231">
        <f ca="1">IF(Altitude_culmi&gt;350, 20, NA())</f>
        <v>20</v>
      </c>
      <c r="C191" s="5">
        <v>48</v>
      </c>
      <c r="D191" s="82">
        <f t="shared" ca="1" si="2"/>
        <v>437.80203353437497</v>
      </c>
      <c r="E191" s="82"/>
      <c r="F191" s="214">
        <f t="shared" ca="1" si="3"/>
        <v>353.80203353437497</v>
      </c>
    </row>
    <row r="192" spans="2:6" x14ac:dyDescent="0.2">
      <c r="B192" s="231">
        <f ca="1">IF(Altitude_culmi&gt;350, 0.5, NA())</f>
        <v>0.5</v>
      </c>
      <c r="C192" s="5">
        <v>62</v>
      </c>
      <c r="D192" s="82">
        <f t="shared" ca="1" si="2"/>
        <v>451.80203353437497</v>
      </c>
      <c r="E192" s="82"/>
      <c r="F192" s="214">
        <f t="shared" ca="1" si="3"/>
        <v>341.80203353437497</v>
      </c>
    </row>
    <row r="193" spans="2:6" x14ac:dyDescent="0.2">
      <c r="B193" s="231">
        <f ca="1">IF(Altitude_culmi&gt;350, 0.5, NA())</f>
        <v>0.5</v>
      </c>
      <c r="C193" s="5">
        <v>37</v>
      </c>
      <c r="D193" s="82">
        <f t="shared" ca="1" si="2"/>
        <v>426.80203353437497</v>
      </c>
      <c r="E193" s="82"/>
      <c r="F193" s="214">
        <f t="shared" ca="1" si="3"/>
        <v>327.80203353437497</v>
      </c>
    </row>
    <row r="194" spans="2:6" x14ac:dyDescent="0.2">
      <c r="B194" s="231">
        <f ca="1">IF(Altitude_culmi&gt;350, 15, NA())</f>
        <v>15</v>
      </c>
      <c r="C194" s="5">
        <v>30</v>
      </c>
      <c r="D194" s="82">
        <f t="shared" ca="1" si="2"/>
        <v>419.80203353437497</v>
      </c>
      <c r="E194" s="82"/>
      <c r="F194" s="214">
        <f t="shared" ca="1" si="3"/>
        <v>352.80203353437497</v>
      </c>
    </row>
    <row r="195" spans="2:6" x14ac:dyDescent="0.2">
      <c r="B195" s="231">
        <f ca="1">IF(Altitude_culmi&gt;350, 30, NA())</f>
        <v>30</v>
      </c>
      <c r="C195" s="5">
        <v>15</v>
      </c>
      <c r="D195" s="82">
        <f t="shared" ca="1" si="2"/>
        <v>404.80203353437497</v>
      </c>
      <c r="E195" s="82"/>
      <c r="F195" s="214">
        <f t="shared" ca="1" si="3"/>
        <v>359.80203353437497</v>
      </c>
    </row>
    <row r="196" spans="2:6" x14ac:dyDescent="0.2">
      <c r="B196" s="231">
        <f ca="1">IF(Altitude_culmi&gt;350, 37, NA())</f>
        <v>37</v>
      </c>
      <c r="C196" s="5">
        <v>0</v>
      </c>
      <c r="D196" s="82">
        <f t="shared" ca="1" si="2"/>
        <v>389.80203353437497</v>
      </c>
      <c r="E196" s="82"/>
      <c r="F196" s="214">
        <f t="shared" ca="1" si="3"/>
        <v>374.80203353437497</v>
      </c>
    </row>
    <row r="197" spans="2:6" x14ac:dyDescent="0.2">
      <c r="B197" s="231">
        <f ca="1">IF(Altitude_culmi&gt;350, 67, NA())</f>
        <v>67</v>
      </c>
      <c r="C197" s="5">
        <v>0</v>
      </c>
      <c r="D197" s="82">
        <f t="shared" ca="1" si="2"/>
        <v>389.80203353437497</v>
      </c>
      <c r="E197" s="82"/>
      <c r="F197" s="214">
        <f t="shared" ca="1" si="3"/>
        <v>389.80203353437497</v>
      </c>
    </row>
    <row r="198" spans="2:6" x14ac:dyDescent="0.2">
      <c r="B198" s="231">
        <f ca="1">IF(Altitude_culmi&gt;350, 67, NA())</f>
        <v>67</v>
      </c>
      <c r="C198" s="5">
        <v>17</v>
      </c>
      <c r="D198" s="82">
        <f t="shared" ca="1" si="2"/>
        <v>406.80203353437497</v>
      </c>
      <c r="E198" s="82"/>
      <c r="F198" s="214">
        <f t="shared" ca="1" si="3"/>
        <v>389.80203353437497</v>
      </c>
    </row>
    <row r="199" spans="2:6" x14ac:dyDescent="0.2">
      <c r="B199" s="231">
        <f ca="1">IF(Altitude_culmi&gt;350, 100, NA())</f>
        <v>100</v>
      </c>
      <c r="C199" s="5">
        <v>11</v>
      </c>
      <c r="D199" s="82">
        <f t="shared" ca="1" si="2"/>
        <v>400.80203353437497</v>
      </c>
      <c r="E199" s="82"/>
      <c r="F199" s="214">
        <f t="shared" ca="1" si="3"/>
        <v>372.80203353437497</v>
      </c>
    </row>
    <row r="200" spans="2:6" x14ac:dyDescent="0.2">
      <c r="B200" s="229">
        <f ca="1">IF(Altitude_culmi&gt;350, 100, NA())</f>
        <v>100</v>
      </c>
      <c r="C200" s="421">
        <v>0</v>
      </c>
      <c r="D200" s="230">
        <f t="shared" ca="1" si="2"/>
        <v>389.80203353437497</v>
      </c>
      <c r="E200" s="82"/>
      <c r="F200" s="214">
        <f t="shared" ca="1" si="3"/>
        <v>378.80203353437497</v>
      </c>
    </row>
    <row r="201" spans="2:6" x14ac:dyDescent="0.2">
      <c r="E201" s="230"/>
      <c r="F201" s="216">
        <f t="shared" ca="1" si="3"/>
        <v>389.80203353437497</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F51:G51"/>
    <mergeCell ref="F42:G42"/>
    <mergeCell ref="F43:G43"/>
    <mergeCell ref="F44:G44"/>
    <mergeCell ref="F45:G45"/>
    <mergeCell ref="F50:G50"/>
    <mergeCell ref="F46:G46"/>
    <mergeCell ref="F47:G47"/>
    <mergeCell ref="F49:G49"/>
    <mergeCell ref="F48:G48"/>
    <mergeCell ref="C16:D16"/>
    <mergeCell ref="C11:D11"/>
    <mergeCell ref="C20:D20"/>
    <mergeCell ref="C21:D21"/>
    <mergeCell ref="C12:D12"/>
    <mergeCell ref="C14:D14"/>
    <mergeCell ref="C15:D15"/>
    <mergeCell ref="C19:D19"/>
    <mergeCell ref="C23:D23"/>
    <mergeCell ref="C18:D18"/>
    <mergeCell ref="F24:G24"/>
    <mergeCell ref="F28:G28"/>
    <mergeCell ref="F27:G27"/>
    <mergeCell ref="F25:G25"/>
    <mergeCell ref="F26:G26"/>
    <mergeCell ref="H35:I35"/>
    <mergeCell ref="H34:I34"/>
    <mergeCell ref="F29:G29"/>
    <mergeCell ref="H33:I33"/>
    <mergeCell ref="A40:D40"/>
    <mergeCell ref="H36:I36"/>
    <mergeCell ref="F36:G36"/>
    <mergeCell ref="F35:G35"/>
    <mergeCell ref="F34:G34"/>
    <mergeCell ref="F40:G40"/>
    <mergeCell ref="C10:D10"/>
    <mergeCell ref="C5:D5"/>
    <mergeCell ref="C2:D3"/>
    <mergeCell ref="C7:D7"/>
    <mergeCell ref="C8:D8"/>
    <mergeCell ref="C9:D9"/>
    <mergeCell ref="C6:D6"/>
    <mergeCell ref="C4:D4"/>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topLeftCell="A304" zoomScale="80" zoomScaleNormal="80" workbookViewId="0">
      <selection activeCell="B2" sqref="B2"/>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Aucun (2e ét. inerte)</v>
      </c>
      <c r="B2" s="352">
        <f>VLOOKUP(A2,A26:B314,2,FALSE)</f>
        <v>309</v>
      </c>
      <c r="C2" s="363" t="s">
        <v>115</v>
      </c>
      <c r="D2" s="353">
        <f ca="1">INDIRECT(ADDRESS(B2,4))</f>
        <v>1E-3</v>
      </c>
      <c r="E2" s="363" t="s">
        <v>114</v>
      </c>
      <c r="F2" s="354">
        <f ca="1">INDIRECT(ADDRESS(B2,6))</f>
        <v>1.019367991845056</v>
      </c>
      <c r="G2" s="363" t="s">
        <v>56</v>
      </c>
      <c r="H2" s="355">
        <f ca="1">INDIRECT(ADDRESS(B2,8))</f>
        <v>1E-4</v>
      </c>
      <c r="I2" s="363" t="s">
        <v>273</v>
      </c>
      <c r="J2" s="356">
        <f ca="1">INDIRECT(ADDRESS(B2,10))</f>
        <v>1E-4</v>
      </c>
      <c r="K2" s="363" t="s">
        <v>58</v>
      </c>
      <c r="L2" s="355">
        <f ca="1">INDIRECT(ADDRESS(B2,12))</f>
        <v>0</v>
      </c>
      <c r="M2" s="363" t="s">
        <v>57</v>
      </c>
      <c r="N2" s="357">
        <f ca="1">INDIRECT(ADDRESS(B2,14))</f>
        <v>0</v>
      </c>
      <c r="O2" s="363" t="s">
        <v>59</v>
      </c>
      <c r="P2" s="357">
        <f ca="1">INDIRECT(ADDRESS(B2,16))</f>
        <v>0</v>
      </c>
      <c r="Q2" s="363" t="s">
        <v>60</v>
      </c>
      <c r="R2" s="357">
        <f ca="1">INDIRECT(ADDRESS(B2,18))</f>
        <v>0</v>
      </c>
      <c r="S2" s="363" t="s">
        <v>61</v>
      </c>
      <c r="T2" s="357">
        <f ca="1">INDIRECT(ADDRESS(B2,20))</f>
        <v>0</v>
      </c>
      <c r="U2" s="363" t="s">
        <v>54</v>
      </c>
      <c r="V2" s="358" t="str">
        <f ca="1">INDIRECT(ADDRESS(B2,22))</f>
        <v>Fusex</v>
      </c>
      <c r="W2" s="463" t="s">
        <v>394</v>
      </c>
      <c r="X2" s="464">
        <f ca="1">INDIRECT(ADDRESS(B2,24))</f>
        <v>0</v>
      </c>
      <c r="Y2" s="463" t="s">
        <v>393</v>
      </c>
      <c r="Z2" s="358">
        <f ca="1">INDIRECT(ADDRESS(B2,26))</f>
        <v>0</v>
      </c>
    </row>
    <row r="3" spans="1:26" x14ac:dyDescent="0.2">
      <c r="A3" s="362" t="str">
        <f>IF(Lang="Français","Temps (en s)","Time (s)")</f>
        <v>Temps (en s)</v>
      </c>
      <c r="B3" s="364">
        <f t="shared" ref="B3:Y3" ca="1" si="0">INDIRECT(ADDRESS($B2+1,COLUMN(B3)))</f>
        <v>0</v>
      </c>
      <c r="C3" s="365">
        <f t="shared" ca="1" si="0"/>
        <v>0.1</v>
      </c>
      <c r="D3" s="365">
        <f t="shared" ca="1" si="0"/>
        <v>0.2</v>
      </c>
      <c r="E3" s="365">
        <f t="shared" ca="1" si="0"/>
        <v>1</v>
      </c>
      <c r="F3" s="365">
        <f t="shared" ca="1" si="0"/>
        <v>1</v>
      </c>
      <c r="G3" s="365">
        <f t="shared" ca="1" si="0"/>
        <v>1</v>
      </c>
      <c r="H3" s="365">
        <f t="shared" ca="1" si="0"/>
        <v>1</v>
      </c>
      <c r="I3" s="365">
        <f t="shared" ca="1" si="0"/>
        <v>1</v>
      </c>
      <c r="J3" s="365">
        <f t="shared" ca="1" si="0"/>
        <v>1</v>
      </c>
      <c r="K3" s="365">
        <f t="shared" ca="1" si="0"/>
        <v>1</v>
      </c>
      <c r="L3" s="365">
        <f t="shared" ca="1" si="0"/>
        <v>1</v>
      </c>
      <c r="M3" s="365">
        <f t="shared" ca="1" si="0"/>
        <v>1</v>
      </c>
      <c r="N3" s="365">
        <f t="shared" ca="1" si="0"/>
        <v>1</v>
      </c>
      <c r="O3" s="365">
        <f t="shared" ca="1" si="0"/>
        <v>1</v>
      </c>
      <c r="P3" s="365">
        <f t="shared" ca="1" si="0"/>
        <v>1</v>
      </c>
      <c r="Q3" s="365">
        <f t="shared" ca="1" si="0"/>
        <v>1</v>
      </c>
      <c r="R3" s="365">
        <f t="shared" ca="1" si="0"/>
        <v>1</v>
      </c>
      <c r="S3" s="365">
        <f t="shared" ca="1" si="0"/>
        <v>1</v>
      </c>
      <c r="T3" s="365">
        <f t="shared" ca="1" si="0"/>
        <v>1</v>
      </c>
      <c r="U3" s="365">
        <f t="shared" ca="1" si="0"/>
        <v>1</v>
      </c>
      <c r="V3" s="365">
        <f t="shared" ca="1" si="0"/>
        <v>1</v>
      </c>
      <c r="W3" s="365">
        <f t="shared" ca="1" si="0"/>
        <v>1</v>
      </c>
      <c r="X3" s="365">
        <f ca="1">INDIRECT(ADDRESS($B2+1,COLUMN(X3)))</f>
        <v>1</v>
      </c>
      <c r="Y3" s="366">
        <f t="shared" ca="1" si="0"/>
        <v>1000</v>
      </c>
    </row>
    <row r="4" spans="1:26" ht="13.5" thickBot="1" x14ac:dyDescent="0.25">
      <c r="A4" s="379" t="str">
        <f>IF(Lang="Français","Poussée (en N)","Thrust (N)")</f>
        <v>Poussée (en N)</v>
      </c>
      <c r="B4" s="367">
        <f t="shared" ref="B4:Y4" ca="1" si="1">INDIRECT(ADDRESS($B2+2,COLUMN(B3)))</f>
        <v>0</v>
      </c>
      <c r="C4" s="368">
        <f t="shared" ca="1" si="1"/>
        <v>0.01</v>
      </c>
      <c r="D4" s="368">
        <f t="shared" ca="1" si="1"/>
        <v>0</v>
      </c>
      <c r="E4" s="368">
        <f t="shared" ca="1" si="1"/>
        <v>0</v>
      </c>
      <c r="F4" s="368">
        <f t="shared" ca="1" si="1"/>
        <v>0</v>
      </c>
      <c r="G4" s="368">
        <f t="shared" ca="1" si="1"/>
        <v>0</v>
      </c>
      <c r="H4" s="368">
        <f t="shared" ca="1" si="1"/>
        <v>0</v>
      </c>
      <c r="I4" s="368">
        <f t="shared" ca="1" si="1"/>
        <v>0</v>
      </c>
      <c r="J4" s="368">
        <f t="shared" ca="1" si="1"/>
        <v>0</v>
      </c>
      <c r="K4" s="368">
        <f t="shared" ca="1" si="1"/>
        <v>0</v>
      </c>
      <c r="L4" s="368">
        <f t="shared" ca="1" si="1"/>
        <v>0</v>
      </c>
      <c r="M4" s="368">
        <f t="shared" ca="1" si="1"/>
        <v>0</v>
      </c>
      <c r="N4" s="368">
        <f t="shared" ca="1" si="1"/>
        <v>0</v>
      </c>
      <c r="O4" s="368">
        <f t="shared" ca="1" si="1"/>
        <v>0</v>
      </c>
      <c r="P4" s="368">
        <f t="shared" ca="1" si="1"/>
        <v>0</v>
      </c>
      <c r="Q4" s="368">
        <f t="shared" ca="1" si="1"/>
        <v>0</v>
      </c>
      <c r="R4" s="368">
        <f t="shared" ca="1" si="1"/>
        <v>0</v>
      </c>
      <c r="S4" s="368">
        <f t="shared" ca="1" si="1"/>
        <v>0</v>
      </c>
      <c r="T4" s="368">
        <f t="shared" ca="1" si="1"/>
        <v>0</v>
      </c>
      <c r="U4" s="368">
        <f t="shared" ca="1" si="1"/>
        <v>0</v>
      </c>
      <c r="V4" s="368">
        <f t="shared" ca="1" si="1"/>
        <v>0</v>
      </c>
      <c r="W4" s="368">
        <f t="shared" ca="1" si="1"/>
        <v>0</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540</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538</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539</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543</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535</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544</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547</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537</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536</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548</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551</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549</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555</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550</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40" t="s">
        <v>276</v>
      </c>
      <c r="D316" s="641"/>
      <c r="F316" s="640" t="s">
        <v>181</v>
      </c>
      <c r="G316" s="641"/>
      <c r="H316" s="12"/>
      <c r="I316" s="640" t="s">
        <v>397</v>
      </c>
      <c r="J316" s="641"/>
      <c r="K316" s="12"/>
      <c r="L316" s="640" t="s">
        <v>182</v>
      </c>
      <c r="M316" s="641"/>
      <c r="O316" s="640" t="s">
        <v>396</v>
      </c>
      <c r="P316" s="641"/>
      <c r="R316" s="640" t="s">
        <v>118</v>
      </c>
      <c r="S316" s="641"/>
    </row>
    <row r="317" spans="1:25" x14ac:dyDescent="0.2">
      <c r="A317" s="398" t="str">
        <f t="array" ref="A317:A346">IF(RIGHT(Type_fusee,1)=".",Liste_fusex, IF(LEFT(Type_fusee,4)="Mini",Liste_minif, IF(LEFT(Type_fusee,5)="Micro",Liste_µfu, IF(RIGHT(Type_fusee,1)=" ",Liste_H2O, IF(LEFT(Type_fusee,1)="R",Liste_RC, IF(LEFT(Type_fusee,1)=",",Liste_minifT))))))</f>
        <v>Pro54-5G WT</v>
      </c>
      <c r="C317" s="642" t="str">
        <f>A26</f>
        <v>H2O 1.5L 300g 6bar</v>
      </c>
      <c r="D317" s="643"/>
      <c r="F317" s="642" t="str">
        <f>A67</f>
        <v>µ-propu A8-3</v>
      </c>
      <c r="G317" s="643"/>
      <c r="H317" s="472"/>
      <c r="I317" s="644" t="str">
        <f>A148</f>
        <v>p29-1G 56F31</v>
      </c>
      <c r="J317" s="645"/>
      <c r="K317" s="472"/>
      <c r="L317" s="644" t="str">
        <f>A158</f>
        <v>p29-1G 57F59</v>
      </c>
      <c r="M317" s="645"/>
      <c r="O317" s="642" t="str">
        <f>A108</f>
        <v>p24-1G 24E22</v>
      </c>
      <c r="P317" s="643"/>
      <c r="R317" s="642" t="str">
        <f>A284</f>
        <v>Pro54-5G WT</v>
      </c>
      <c r="S317" s="643"/>
    </row>
    <row r="318" spans="1:25" x14ac:dyDescent="0.2">
      <c r="A318" s="398" t="str">
        <v>Barasinga (Pro54-5G C)</v>
      </c>
      <c r="C318" s="642" t="str">
        <f>A31</f>
        <v>H2O 1.5L 450g 6bar</v>
      </c>
      <c r="D318" s="643"/>
      <c r="F318" s="642" t="str">
        <f>A72</f>
        <v>µ-propu B4-4</v>
      </c>
      <c r="G318" s="643"/>
      <c r="H318" s="472"/>
      <c r="I318" s="644" t="str">
        <f>A153</f>
        <v>p29-1G 56F120</v>
      </c>
      <c r="J318" s="645"/>
      <c r="K318" s="472"/>
      <c r="L318" s="644" t="str">
        <f>A183</f>
        <v>p24-3G 74F85</v>
      </c>
      <c r="M318" s="645"/>
      <c r="O318" s="642" t="str">
        <f>A113</f>
        <v>p24-1G 25E75 (Rufina)</v>
      </c>
      <c r="P318" s="643"/>
      <c r="R318" s="642" t="str">
        <f>A279</f>
        <v>Barasinga (Pro54-5G C)</v>
      </c>
      <c r="S318" s="643"/>
    </row>
    <row r="319" spans="1:25" x14ac:dyDescent="0.2">
      <c r="A319" s="398" t="str">
        <v>Orignal (Pro75-3G C)</v>
      </c>
      <c r="C319" s="642" t="str">
        <f>A36</f>
        <v>H2O 1.5L 600g 6bar</v>
      </c>
      <c r="D319" s="643"/>
      <c r="F319" s="642" t="str">
        <f>A77</f>
        <v>µ-propu C6-3</v>
      </c>
      <c r="G319" s="643"/>
      <c r="H319" s="472"/>
      <c r="I319" s="644" t="str">
        <f>A158</f>
        <v>p29-1G 57F59</v>
      </c>
      <c r="J319" s="645"/>
      <c r="K319" s="472"/>
      <c r="L319" s="644" t="str">
        <f>A188</f>
        <v>p24-3G 75F51</v>
      </c>
      <c r="M319" s="645"/>
      <c r="O319" s="642" t="str">
        <f>A118</f>
        <v>p24-1G 26E31</v>
      </c>
      <c r="P319" s="643"/>
      <c r="R319" s="642" t="str">
        <f>A289</f>
        <v>Orignal (Pro75-3G C)</v>
      </c>
      <c r="S319" s="643"/>
    </row>
    <row r="320" spans="1:25" x14ac:dyDescent="0.2">
      <c r="A320" s="398" t="str">
        <v>Pro98-6G Green</v>
      </c>
      <c r="C320" s="642" t="str">
        <f>A41</f>
        <v>H2O 1.5L 750g 6bar</v>
      </c>
      <c r="D320" s="643"/>
      <c r="F320" s="642" t="str">
        <f>A82</f>
        <v>µ-propu C6-3 x2</v>
      </c>
      <c r="G320" s="643"/>
      <c r="H320" s="472"/>
      <c r="I320" s="644" t="str">
        <f>A183</f>
        <v>p24-3G 74F85</v>
      </c>
      <c r="J320" s="645"/>
      <c r="K320" s="472"/>
      <c r="L320" s="644" t="str">
        <f>A228</f>
        <v>p29-2G 116G126</v>
      </c>
      <c r="M320" s="645"/>
      <c r="O320" s="642" t="str">
        <f>A123</f>
        <v>p24-2G 50E51</v>
      </c>
      <c r="P320" s="643"/>
      <c r="R320" s="642" t="str">
        <f>A294</f>
        <v>Pro98-6G Green</v>
      </c>
      <c r="S320" s="643"/>
    </row>
    <row r="321" spans="1:19" x14ac:dyDescent="0.2">
      <c r="A321" s="398" t="str">
        <v xml:space="preserve"> </v>
      </c>
      <c r="C321" s="642" t="str">
        <f>A46</f>
        <v>H2O 2.0L 400g 6bar</v>
      </c>
      <c r="D321" s="643"/>
      <c r="F321" s="642" t="str">
        <f>A87</f>
        <v>µ-propu C6-3 x3</v>
      </c>
      <c r="G321" s="643"/>
      <c r="H321" s="472"/>
      <c r="I321" s="644" t="str">
        <f>A188</f>
        <v>p24-3G 75F51</v>
      </c>
      <c r="J321" s="645"/>
      <c r="K321" s="472"/>
      <c r="L321" s="644" t="str">
        <f>A198</f>
        <v>Pandora (Pro24-6G BS)</v>
      </c>
      <c r="M321" s="645"/>
      <c r="O321" s="642" t="str">
        <f>A128</f>
        <v>p24-1G 53E70</v>
      </c>
      <c r="P321" s="643"/>
      <c r="R321" s="642" t="s">
        <v>183</v>
      </c>
      <c r="S321" s="643"/>
    </row>
    <row r="322" spans="1:19" x14ac:dyDescent="0.2">
      <c r="A322" s="398" t="str">
        <v xml:space="preserve"> </v>
      </c>
      <c r="C322" s="642" t="str">
        <f>A51</f>
        <v>H2O 2.0L 600g 6bar</v>
      </c>
      <c r="D322" s="643"/>
      <c r="F322" s="642" t="s">
        <v>183</v>
      </c>
      <c r="G322" s="643"/>
      <c r="H322" s="472"/>
      <c r="I322" s="644" t="s">
        <v>183</v>
      </c>
      <c r="J322" s="645"/>
      <c r="K322" s="472"/>
      <c r="L322" s="642" t="str">
        <f>A92</f>
        <v>Klima D9-7</v>
      </c>
      <c r="M322" s="643"/>
      <c r="O322" s="642" t="str">
        <f>A133</f>
        <v>p29-1G 41F36</v>
      </c>
      <c r="P322" s="643"/>
      <c r="R322" s="642" t="s">
        <v>183</v>
      </c>
      <c r="S322" s="643"/>
    </row>
    <row r="323" spans="1:19" x14ac:dyDescent="0.2">
      <c r="A323" s="398" t="str">
        <v xml:space="preserve"> </v>
      </c>
      <c r="C323" s="642" t="str">
        <f>A56</f>
        <v>H2O 2.0L 800g 6bar</v>
      </c>
      <c r="D323" s="643"/>
      <c r="F323" s="642" t="s">
        <v>183</v>
      </c>
      <c r="G323" s="643"/>
      <c r="H323" s="472"/>
      <c r="I323" s="644" t="s">
        <v>183</v>
      </c>
      <c r="J323" s="645"/>
      <c r="K323" s="472"/>
      <c r="L323" s="642" t="str">
        <f>A97</f>
        <v>Klima D9-7 x2</v>
      </c>
      <c r="M323" s="643"/>
      <c r="O323" s="642" t="str">
        <f>A138</f>
        <v>p29-1G 51F36</v>
      </c>
      <c r="P323" s="643"/>
      <c r="R323" s="642" t="s">
        <v>183</v>
      </c>
      <c r="S323" s="643"/>
    </row>
    <row r="324" spans="1:19" x14ac:dyDescent="0.2">
      <c r="A324" s="398" t="str">
        <v xml:space="preserve"> </v>
      </c>
      <c r="C324" s="642" t="str">
        <f>A61</f>
        <v>H2O 2.0L 1000g 6bar</v>
      </c>
      <c r="D324" s="643"/>
      <c r="F324" s="642" t="s">
        <v>183</v>
      </c>
      <c r="G324" s="643"/>
      <c r="H324" s="472"/>
      <c r="I324" s="644" t="s">
        <v>183</v>
      </c>
      <c r="J324" s="645"/>
      <c r="K324" s="472"/>
      <c r="L324" s="642" t="str">
        <f>A102</f>
        <v>Klima D9-7 x3</v>
      </c>
      <c r="M324" s="643"/>
      <c r="O324" s="642" t="str">
        <f>A143</f>
        <v>p29-1G 55F29</v>
      </c>
      <c r="P324" s="643"/>
      <c r="R324" s="642" t="s">
        <v>183</v>
      </c>
      <c r="S324" s="643"/>
    </row>
    <row r="325" spans="1:19" x14ac:dyDescent="0.2">
      <c r="A325" s="398" t="str">
        <v xml:space="preserve"> </v>
      </c>
      <c r="C325" s="642" t="s">
        <v>183</v>
      </c>
      <c r="D325" s="643"/>
      <c r="F325" s="642" t="s">
        <v>183</v>
      </c>
      <c r="G325" s="643"/>
      <c r="H325" s="472"/>
      <c r="I325" s="644" t="s">
        <v>183</v>
      </c>
      <c r="J325" s="645"/>
      <c r="K325" s="472"/>
      <c r="L325" s="642" t="s">
        <v>183</v>
      </c>
      <c r="M325" s="643"/>
      <c r="O325" s="642" t="str">
        <f>A153</f>
        <v>p29-1G 56F120</v>
      </c>
      <c r="P325" s="643"/>
      <c r="R325" s="642" t="s">
        <v>183</v>
      </c>
      <c r="S325" s="643"/>
    </row>
    <row r="326" spans="1:19" x14ac:dyDescent="0.2">
      <c r="A326" s="398" t="str">
        <v xml:space="preserve"> </v>
      </c>
      <c r="C326" s="642" t="s">
        <v>183</v>
      </c>
      <c r="D326" s="643"/>
      <c r="F326" s="642" t="s">
        <v>183</v>
      </c>
      <c r="G326" s="643"/>
      <c r="H326" s="472"/>
      <c r="I326" s="644" t="s">
        <v>183</v>
      </c>
      <c r="J326" s="645"/>
      <c r="K326" s="472"/>
      <c r="L326" s="642" t="s">
        <v>183</v>
      </c>
      <c r="M326" s="643"/>
      <c r="O326" s="642" t="str">
        <f>A158</f>
        <v>p29-1G 57F59</v>
      </c>
      <c r="P326" s="643"/>
      <c r="R326" s="642" t="s">
        <v>183</v>
      </c>
      <c r="S326" s="643"/>
    </row>
    <row r="327" spans="1:19" x14ac:dyDescent="0.2">
      <c r="A327" s="398" t="str">
        <v xml:space="preserve"> </v>
      </c>
      <c r="C327" s="642" t="s">
        <v>183</v>
      </c>
      <c r="D327" s="643"/>
      <c r="F327" s="642" t="s">
        <v>183</v>
      </c>
      <c r="G327" s="643"/>
      <c r="H327" s="472"/>
      <c r="I327" s="644" t="s">
        <v>183</v>
      </c>
      <c r="J327" s="645"/>
      <c r="K327" s="472"/>
      <c r="L327" s="642" t="s">
        <v>183</v>
      </c>
      <c r="M327" s="643"/>
      <c r="O327" s="642" t="str">
        <f>A163</f>
        <v>p24-3G 60F50</v>
      </c>
      <c r="P327" s="643"/>
      <c r="R327" s="642" t="s">
        <v>183</v>
      </c>
      <c r="S327" s="643"/>
    </row>
    <row r="328" spans="1:19" x14ac:dyDescent="0.2">
      <c r="A328" s="398" t="str">
        <v xml:space="preserve"> </v>
      </c>
      <c r="C328" s="642" t="s">
        <v>183</v>
      </c>
      <c r="D328" s="643"/>
      <c r="F328" s="642" t="s">
        <v>183</v>
      </c>
      <c r="G328" s="643"/>
      <c r="H328" s="472"/>
      <c r="I328" s="644" t="s">
        <v>183</v>
      </c>
      <c r="J328" s="645"/>
      <c r="K328" s="472"/>
      <c r="L328" s="642" t="s">
        <v>183</v>
      </c>
      <c r="M328" s="643"/>
      <c r="O328" s="642" t="str">
        <f>A168</f>
        <v>p24-3G 68F79</v>
      </c>
      <c r="P328" s="643"/>
      <c r="R328" s="642" t="s">
        <v>183</v>
      </c>
      <c r="S328" s="643"/>
    </row>
    <row r="329" spans="1:19" x14ac:dyDescent="0.2">
      <c r="A329" s="398" t="str">
        <v xml:space="preserve"> </v>
      </c>
      <c r="C329" s="642" t="s">
        <v>183</v>
      </c>
      <c r="D329" s="643"/>
      <c r="F329" s="642" t="s">
        <v>183</v>
      </c>
      <c r="G329" s="643"/>
      <c r="H329" s="472"/>
      <c r="I329" s="644" t="s">
        <v>183</v>
      </c>
      <c r="J329" s="645"/>
      <c r="K329" s="472"/>
      <c r="L329" s="642" t="s">
        <v>183</v>
      </c>
      <c r="M329" s="643"/>
      <c r="O329" s="642" t="str">
        <f>A173</f>
        <v>p24-3G 68F240</v>
      </c>
      <c r="P329" s="643"/>
      <c r="R329" s="642" t="s">
        <v>183</v>
      </c>
      <c r="S329" s="643"/>
    </row>
    <row r="330" spans="1:19" x14ac:dyDescent="0.2">
      <c r="A330" s="398" t="str">
        <v xml:space="preserve"> </v>
      </c>
      <c r="C330" s="642" t="s">
        <v>183</v>
      </c>
      <c r="D330" s="643"/>
      <c r="F330" s="642" t="s">
        <v>183</v>
      </c>
      <c r="G330" s="643"/>
      <c r="H330" s="472"/>
      <c r="I330" s="644" t="s">
        <v>183</v>
      </c>
      <c r="J330" s="645"/>
      <c r="K330" s="472"/>
      <c r="L330" s="642" t="s">
        <v>183</v>
      </c>
      <c r="M330" s="643"/>
      <c r="O330" s="642" t="str">
        <f>A178</f>
        <v>p24-3G 73F30</v>
      </c>
      <c r="P330" s="643"/>
      <c r="R330" s="642" t="s">
        <v>183</v>
      </c>
      <c r="S330" s="643"/>
    </row>
    <row r="331" spans="1:19" x14ac:dyDescent="0.2">
      <c r="A331" s="398" t="str">
        <v xml:space="preserve"> </v>
      </c>
      <c r="C331" s="642" t="s">
        <v>183</v>
      </c>
      <c r="D331" s="643"/>
      <c r="F331" s="642" t="s">
        <v>183</v>
      </c>
      <c r="G331" s="643"/>
      <c r="H331" s="472"/>
      <c r="I331" s="648" t="s">
        <v>183</v>
      </c>
      <c r="J331" s="649"/>
      <c r="K331" s="472"/>
      <c r="L331" s="642" t="s">
        <v>183</v>
      </c>
      <c r="M331" s="643"/>
      <c r="O331" s="642" t="str">
        <f>A183</f>
        <v>p24-3G 74F85</v>
      </c>
      <c r="P331" s="643"/>
      <c r="R331" s="642" t="s">
        <v>183</v>
      </c>
      <c r="S331" s="643"/>
    </row>
    <row r="332" spans="1:19" x14ac:dyDescent="0.2">
      <c r="A332" s="462" t="str">
        <v xml:space="preserve"> </v>
      </c>
      <c r="C332" s="646" t="s">
        <v>183</v>
      </c>
      <c r="D332" s="647"/>
      <c r="F332" s="646" t="s">
        <v>183</v>
      </c>
      <c r="G332" s="647"/>
      <c r="H332" s="472"/>
      <c r="I332" s="646" t="s">
        <v>183</v>
      </c>
      <c r="J332" s="647"/>
      <c r="K332" s="472"/>
      <c r="L332" s="646" t="s">
        <v>183</v>
      </c>
      <c r="M332" s="647"/>
      <c r="O332" s="642" t="str">
        <f>A188</f>
        <v>p24-3G 75F51</v>
      </c>
      <c r="P332" s="643"/>
      <c r="R332" s="646" t="s">
        <v>183</v>
      </c>
      <c r="S332" s="647"/>
    </row>
    <row r="333" spans="1:19" x14ac:dyDescent="0.2">
      <c r="A333" s="398" t="str">
        <v xml:space="preserve"> </v>
      </c>
      <c r="C333" s="637" t="s">
        <v>183</v>
      </c>
      <c r="D333" s="637"/>
      <c r="F333" s="637" t="s">
        <v>183</v>
      </c>
      <c r="G333" s="637"/>
      <c r="I333" s="639" t="s">
        <v>183</v>
      </c>
      <c r="J333" s="639"/>
      <c r="L333" s="639" t="s">
        <v>183</v>
      </c>
      <c r="M333" s="639"/>
      <c r="O333" s="642" t="str">
        <f>A213</f>
        <v>p29-2G 84G88</v>
      </c>
      <c r="P333" s="643"/>
      <c r="R333" s="651" t="s">
        <v>183</v>
      </c>
      <c r="S333" s="651"/>
    </row>
    <row r="334" spans="1:19" x14ac:dyDescent="0.2">
      <c r="A334" s="398" t="str">
        <v>Isard</v>
      </c>
      <c r="C334" s="638" t="s">
        <v>183</v>
      </c>
      <c r="D334" s="638"/>
      <c r="F334" s="638" t="s">
        <v>183</v>
      </c>
      <c r="G334" s="638"/>
      <c r="I334" s="639" t="s">
        <v>183</v>
      </c>
      <c r="J334" s="639"/>
      <c r="L334" s="639" t="s">
        <v>183</v>
      </c>
      <c r="M334" s="639"/>
      <c r="O334" s="642" t="str">
        <f>A218</f>
        <v>p29-2G 93G80</v>
      </c>
      <c r="P334" s="643"/>
      <c r="R334" s="650" t="str">
        <f>A269</f>
        <v>Isard</v>
      </c>
      <c r="S334" s="650"/>
    </row>
    <row r="335" spans="1:19" x14ac:dyDescent="0.2">
      <c r="A335" s="398" t="str">
        <v>Chamois</v>
      </c>
      <c r="C335" s="638" t="s">
        <v>183</v>
      </c>
      <c r="D335" s="638"/>
      <c r="F335" s="638" t="s">
        <v>183</v>
      </c>
      <c r="G335" s="638"/>
      <c r="I335" s="639" t="s">
        <v>183</v>
      </c>
      <c r="J335" s="639"/>
      <c r="L335" s="639" t="s">
        <v>183</v>
      </c>
      <c r="M335" s="639"/>
      <c r="O335" s="642" t="str">
        <f>A223</f>
        <v>p29-2G 110G250</v>
      </c>
      <c r="P335" s="643"/>
      <c r="R335" s="650" t="str">
        <f>A274</f>
        <v>Chamois</v>
      </c>
      <c r="S335" s="650"/>
    </row>
    <row r="336" spans="1:19" x14ac:dyDescent="0.2">
      <c r="A336" s="398" t="str">
        <v>Pro54-5G WT</v>
      </c>
      <c r="C336" s="638" t="s">
        <v>183</v>
      </c>
      <c r="D336" s="638"/>
      <c r="F336" s="638" t="s">
        <v>183</v>
      </c>
      <c r="G336" s="638"/>
      <c r="I336" s="639" t="s">
        <v>183</v>
      </c>
      <c r="J336" s="639"/>
      <c r="L336" s="639" t="s">
        <v>183</v>
      </c>
      <c r="M336" s="639"/>
      <c r="O336" s="642" t="str">
        <f>A228</f>
        <v>p29-2G 116G126</v>
      </c>
      <c r="P336" s="643"/>
      <c r="R336" s="650" t="str">
        <f>A284</f>
        <v>Pro54-5G WT</v>
      </c>
      <c r="S336" s="650"/>
    </row>
    <row r="337" spans="1:19" x14ac:dyDescent="0.2">
      <c r="A337" s="398" t="str">
        <v>Pro98-6G Green</v>
      </c>
      <c r="C337" s="638" t="s">
        <v>183</v>
      </c>
      <c r="D337" s="638"/>
      <c r="F337" s="638" t="s">
        <v>183</v>
      </c>
      <c r="G337" s="638"/>
      <c r="I337" s="639" t="s">
        <v>183</v>
      </c>
      <c r="J337" s="639"/>
      <c r="L337" s="639" t="s">
        <v>183</v>
      </c>
      <c r="M337" s="639"/>
      <c r="O337" s="642" t="str">
        <f>A233</f>
        <v>p29-3G 125G131</v>
      </c>
      <c r="P337" s="643"/>
      <c r="R337" s="650" t="str">
        <f>A294</f>
        <v>Pro98-6G Green</v>
      </c>
      <c r="S337" s="650"/>
    </row>
    <row r="338" spans="1:19" x14ac:dyDescent="0.2">
      <c r="A338" s="398" t="str">
        <v>Pro98-3G WT</v>
      </c>
      <c r="C338" s="638" t="s">
        <v>183</v>
      </c>
      <c r="D338" s="638"/>
      <c r="F338" s="638" t="s">
        <v>183</v>
      </c>
      <c r="G338" s="638"/>
      <c r="I338" s="639" t="s">
        <v>183</v>
      </c>
      <c r="J338" s="639"/>
      <c r="L338" s="639" t="s">
        <v>183</v>
      </c>
      <c r="M338" s="639"/>
      <c r="O338" s="642" t="str">
        <f>A248</f>
        <v>p38-1G 128G185</v>
      </c>
      <c r="P338" s="643"/>
      <c r="R338" s="650" t="str">
        <f>A299</f>
        <v>Pro98-3G WT</v>
      </c>
      <c r="S338" s="650"/>
    </row>
    <row r="339" spans="1:19" x14ac:dyDescent="0.2">
      <c r="A339" s="398" t="str">
        <v>Aucun (2e ét. inerte)</v>
      </c>
      <c r="C339" s="638" t="s">
        <v>183</v>
      </c>
      <c r="D339" s="638"/>
      <c r="F339" s="638" t="s">
        <v>183</v>
      </c>
      <c r="G339" s="638"/>
      <c r="I339" s="639" t="s">
        <v>183</v>
      </c>
      <c r="J339" s="639"/>
      <c r="L339" s="639" t="s">
        <v>183</v>
      </c>
      <c r="M339" s="639"/>
      <c r="O339" s="642" t="str">
        <f>A243</f>
        <v>p38-1G 137G58</v>
      </c>
      <c r="P339" s="643"/>
      <c r="R339" s="650" t="str">
        <f>A309</f>
        <v>Aucun (2e ét. inerte)</v>
      </c>
      <c r="S339" s="650"/>
    </row>
    <row r="340" spans="1:19" x14ac:dyDescent="0.2">
      <c r="A340" s="398" t="str">
        <v xml:space="preserve"> </v>
      </c>
      <c r="C340" s="638" t="s">
        <v>183</v>
      </c>
      <c r="D340" s="638"/>
      <c r="F340" s="638" t="s">
        <v>183</v>
      </c>
      <c r="G340" s="638"/>
      <c r="I340" s="639" t="s">
        <v>183</v>
      </c>
      <c r="J340" s="639"/>
      <c r="L340" s="639" t="s">
        <v>183</v>
      </c>
      <c r="M340" s="639"/>
      <c r="O340" s="642" t="str">
        <f>A253</f>
        <v>p38-1G 141G78</v>
      </c>
      <c r="P340" s="643"/>
      <c r="R340" s="639" t="s">
        <v>183</v>
      </c>
      <c r="S340" s="639"/>
    </row>
    <row r="341" spans="1:19" x14ac:dyDescent="0.2">
      <c r="A341" s="398" t="str">
        <v xml:space="preserve"> </v>
      </c>
      <c r="C341" s="638" t="s">
        <v>183</v>
      </c>
      <c r="D341" s="638"/>
      <c r="F341" s="638" t="s">
        <v>183</v>
      </c>
      <c r="G341" s="638"/>
      <c r="I341" s="638" t="s">
        <v>183</v>
      </c>
      <c r="J341" s="638"/>
      <c r="L341" s="639" t="s">
        <v>183</v>
      </c>
      <c r="M341" s="639"/>
      <c r="O341" s="642" t="str">
        <f>A193</f>
        <v>p24-6G 140G145 PK</v>
      </c>
      <c r="P341" s="643"/>
      <c r="R341" s="638" t="s">
        <v>183</v>
      </c>
      <c r="S341" s="638"/>
    </row>
    <row r="342" spans="1:19" x14ac:dyDescent="0.2">
      <c r="A342" s="398" t="str">
        <v xml:space="preserve"> </v>
      </c>
      <c r="C342" s="638" t="s">
        <v>183</v>
      </c>
      <c r="D342" s="638"/>
      <c r="F342" s="638" t="s">
        <v>183</v>
      </c>
      <c r="G342" s="638"/>
      <c r="I342" s="638" t="s">
        <v>183</v>
      </c>
      <c r="J342" s="638"/>
      <c r="L342" s="639" t="s">
        <v>183</v>
      </c>
      <c r="M342" s="639"/>
      <c r="O342" s="642" t="str">
        <f>A198</f>
        <v>Pandora (Pro24-6G BS)</v>
      </c>
      <c r="P342" s="643"/>
      <c r="R342" s="638" t="s">
        <v>183</v>
      </c>
      <c r="S342" s="638"/>
    </row>
    <row r="343" spans="1:19" x14ac:dyDescent="0.2">
      <c r="A343" s="398" t="str">
        <v xml:space="preserve"> </v>
      </c>
      <c r="C343" s="638" t="s">
        <v>183</v>
      </c>
      <c r="D343" s="638"/>
      <c r="F343" s="638" t="s">
        <v>183</v>
      </c>
      <c r="G343" s="638"/>
      <c r="I343" s="638" t="s">
        <v>183</v>
      </c>
      <c r="J343" s="638"/>
      <c r="L343" s="638" t="s">
        <v>183</v>
      </c>
      <c r="M343" s="638"/>
      <c r="O343" s="644" t="str">
        <f>A203</f>
        <v>p24-6G 142G117 WT</v>
      </c>
      <c r="P343" s="645"/>
      <c r="R343" s="638" t="s">
        <v>183</v>
      </c>
      <c r="S343" s="638"/>
    </row>
    <row r="344" spans="1:19" x14ac:dyDescent="0.2">
      <c r="A344" s="398" t="str">
        <v xml:space="preserve"> </v>
      </c>
      <c r="C344" s="638" t="s">
        <v>183</v>
      </c>
      <c r="D344" s="638"/>
      <c r="F344" s="638" t="s">
        <v>183</v>
      </c>
      <c r="G344" s="638"/>
      <c r="I344" s="638" t="s">
        <v>183</v>
      </c>
      <c r="J344" s="638"/>
      <c r="L344" s="638" t="s">
        <v>183</v>
      </c>
      <c r="M344" s="638"/>
      <c r="O344" s="644" t="str">
        <f>A208</f>
        <v>p24-6G 139G107 DT</v>
      </c>
      <c r="P344" s="645"/>
      <c r="R344" s="638" t="s">
        <v>183</v>
      </c>
      <c r="S344" s="638"/>
    </row>
    <row r="345" spans="1:19" x14ac:dyDescent="0.2">
      <c r="A345" s="398" t="str">
        <v xml:space="preserve"> </v>
      </c>
      <c r="C345" s="638" t="s">
        <v>183</v>
      </c>
      <c r="D345" s="638"/>
      <c r="F345" s="638" t="s">
        <v>183</v>
      </c>
      <c r="G345" s="638"/>
      <c r="I345" s="638" t="s">
        <v>183</v>
      </c>
      <c r="J345" s="638"/>
      <c r="L345" s="638" t="s">
        <v>183</v>
      </c>
      <c r="M345" s="638"/>
      <c r="O345" s="644" t="str">
        <f>A263</f>
        <v>Cariacou</v>
      </c>
      <c r="P345" s="645"/>
      <c r="R345" s="638" t="s">
        <v>183</v>
      </c>
      <c r="S345" s="638"/>
    </row>
    <row r="346" spans="1:19" x14ac:dyDescent="0.2">
      <c r="A346" s="473" t="str">
        <v xml:space="preserve"> </v>
      </c>
      <c r="C346" s="638" t="s">
        <v>183</v>
      </c>
      <c r="D346" s="638"/>
      <c r="F346" s="638" t="s">
        <v>183</v>
      </c>
      <c r="G346" s="638"/>
      <c r="I346" s="638" t="s">
        <v>183</v>
      </c>
      <c r="J346" s="638"/>
      <c r="L346" s="638" t="s">
        <v>183</v>
      </c>
      <c r="M346" s="638"/>
      <c r="O346" s="652" t="str">
        <f>A258</f>
        <v>Wapiti</v>
      </c>
      <c r="P346" s="653"/>
      <c r="R346" s="638" t="s">
        <v>183</v>
      </c>
      <c r="S346" s="638"/>
    </row>
  </sheetData>
  <dataConsolidate/>
  <mergeCells count="186">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C345:D345"/>
    <mergeCell ref="C346:D346"/>
    <mergeCell ref="C335:D335"/>
    <mergeCell ref="C336:D336"/>
    <mergeCell ref="C337:D337"/>
    <mergeCell ref="C338:D338"/>
    <mergeCell ref="C339:D339"/>
    <mergeCell ref="C340:D340"/>
    <mergeCell ref="C334:D334"/>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K2" sqref="K1:K1048576"/>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0</v>
      </c>
      <c r="D4" s="292" t="s">
        <v>14</v>
      </c>
      <c r="E4" s="293" t="s">
        <v>14</v>
      </c>
      <c r="F4" s="294" t="s">
        <v>14</v>
      </c>
      <c r="G4" s="292">
        <f>vit_xz*COS(Beta)</f>
        <v>37.013074267370328</v>
      </c>
      <c r="H4" s="293">
        <f>vit_xz*SIN(Beta)</f>
        <v>170.13154336654688</v>
      </c>
      <c r="I4" s="349">
        <f>V_ini</f>
        <v>174.11119928081908</v>
      </c>
      <c r="J4" s="350">
        <f>X_ini</f>
        <v>98.964688107976272</v>
      </c>
      <c r="K4" s="351">
        <f>Z_ini</f>
        <v>487.84771914632313</v>
      </c>
      <c r="L4" s="327">
        <f t="shared" ref="L4:L67" si="0">SQRT(pos_x^2+pos_z^2)</f>
        <v>497.78449811999849</v>
      </c>
      <c r="M4" s="292">
        <f>RADIANS(N4)</f>
        <v>1.3565787430226373</v>
      </c>
      <c r="N4" s="349">
        <f>Beta_rampe</f>
        <v>77.726236552359381</v>
      </c>
      <c r="P4" s="292" t="s">
        <v>14</v>
      </c>
      <c r="Q4" s="294" t="s">
        <v>14</v>
      </c>
      <c r="R4" s="292" t="s">
        <v>14</v>
      </c>
      <c r="S4" s="351">
        <f ca="1">m_tot</f>
        <v>5.0811000000000002</v>
      </c>
      <c r="T4" s="327">
        <f t="shared" ref="T4:T67" ca="1" si="1">m*g</f>
        <v>49.845591000000006</v>
      </c>
      <c r="U4" s="328">
        <f t="shared" ref="U4:U67" si="2">IF(pos_xz&lt;L_rampe,Poids*COS(Beta),0)</f>
        <v>0</v>
      </c>
      <c r="V4" s="329">
        <f t="shared" ref="V4:V67" si="3">Rho_moyen*(20000-Alt_rampe-pos_z)/(20000+Alt_rampe+pos_z)</f>
        <v>1.1666616655740014</v>
      </c>
      <c r="W4" s="327">
        <f t="shared" ref="W4:W67" si="4">1/2*Rho*Sref*Cx*vit_xz^2</f>
        <v>108.59298729415858</v>
      </c>
      <c r="Y4" s="295" t="s">
        <v>14</v>
      </c>
      <c r="Z4" s="296" t="s">
        <v>14</v>
      </c>
      <c r="AA4" s="297" t="s">
        <v>14</v>
      </c>
      <c r="AC4" s="320">
        <f>IF(ABS(t-ROUND(t,0))&lt;0.001,t,-1)</f>
        <v>0</v>
      </c>
      <c r="AD4" s="321">
        <f>IF(ABS(t-ROUND(t,0))&lt;0.001,pos_x,-1)</f>
        <v>98.964688107976272</v>
      </c>
      <c r="AE4" s="322">
        <f t="shared" ref="AE4:AE67" si="5">IF(t&lt;T_para, pos_z, NA())</f>
        <v>487.84771914632313</v>
      </c>
      <c r="AG4" s="292" t="s">
        <v>14</v>
      </c>
      <c r="AH4" s="294" t="s">
        <v>14</v>
      </c>
    </row>
    <row r="5" spans="1:248" x14ac:dyDescent="0.2">
      <c r="A5" s="347">
        <f t="shared" ref="A5:A68" ca="1" si="6">IF(B4+0.01&lt;=T_ini+ROUNDUP(Temps_fin_propu,0), 0.01, IF(K4&gt;0, 0.1, 0.0001))</f>
        <v>0.01</v>
      </c>
      <c r="B5" s="304">
        <f t="shared" ref="B5:B68" ca="1" si="7">B4+pas</f>
        <v>0.01</v>
      </c>
      <c r="D5" s="306">
        <f t="shared" ref="D5:D68" ca="1" si="8">IF(AND(L4&lt;L_rampe,Poussee&lt;Poids*SIN(M4)),0,(-W4+Poussee)/m*COS(M4)-U4/m*SIN(M4))</f>
        <v>-4.5432907738752899</v>
      </c>
      <c r="E5" s="307">
        <f t="shared" ref="E5:E68" ca="1" si="9">IF(AND(L4&lt;L_rampe,Poussee&lt;Poids*SIN(M4)),0,(-W4+Poussee)/m*SIN(M4)+U4/m*COS(M4)-Poids/m)</f>
        <v>-30.693352345682158</v>
      </c>
      <c r="F5" s="304">
        <f t="shared" ref="F5:F68" ca="1" si="10">SQRT(acc_x^2+acc_z^2)</f>
        <v>31.027783827920626</v>
      </c>
      <c r="G5" s="306">
        <f t="shared" ref="G5:G68" ca="1" si="11">G4+acc_x*pas</f>
        <v>36.967641359631578</v>
      </c>
      <c r="H5" s="307">
        <f t="shared" ref="H5:H68" ca="1" si="12">H4+acc_z*pas</f>
        <v>169.82460984309006</v>
      </c>
      <c r="I5" s="304">
        <f t="shared" ref="I5:I68" ca="1" si="13">SQRT(vit_x^2+vit_z^2)</f>
        <v>173.80162431937194</v>
      </c>
      <c r="J5" s="306">
        <f t="shared" ref="J5:J68" ca="1" si="14">J4+0.5*(vit_x+G4)*pas*(K4&gt;=0)</f>
        <v>99.334591686111281</v>
      </c>
      <c r="K5" s="307">
        <f t="shared" ref="K5:K68" ca="1" si="15">K4+0.5*(vit_z+H4)*pas</f>
        <v>489.54749991237134</v>
      </c>
      <c r="L5" s="304">
        <f t="shared" ca="1" si="0"/>
        <v>499.5238890943051</v>
      </c>
      <c r="M5" s="306">
        <f t="shared" ref="M5:M68" ca="1" si="16">IF(AND(L4&gt;L_rampe,G5&gt;0),ATAN2(G5,H5),$M$4)</f>
        <v>1.3564587534161241</v>
      </c>
      <c r="N5" s="304">
        <f t="shared" ref="N5:N68" ca="1" si="17">DEGREES(Beta)</f>
        <v>77.71936165432075</v>
      </c>
      <c r="P5" s="310">
        <f t="shared" ref="P5:P68" ca="1" si="18">MATCH(t-pas/2-T_ini,CdP_t)</f>
        <v>1</v>
      </c>
      <c r="Q5" s="304">
        <f t="shared" ref="Q5:Q68" ca="1" si="19">(INDEX(CdP,2,i_P+1)-INDEX(CdP,2,i_P+0))/(INDEX(CdP,1,i_P+1)-INDEX(CdP,1,i_P+0))*(t-pas/2-T_ini-INDEX(CdP,1,i_P+0))+INDEX(CdP,2,i_P+0)</f>
        <v>5.0000000000000001E-4</v>
      </c>
      <c r="R5" s="306">
        <f t="shared" ref="R5:R68" ca="1" si="20">Poussee/(g*ISP)</f>
        <v>5.0000000000000002E-5</v>
      </c>
      <c r="S5" s="307">
        <f t="shared" ref="S5:S68" ca="1" si="21">S4-Débit*pas</f>
        <v>5.0810995000000005</v>
      </c>
      <c r="T5" s="304">
        <f t="shared" ca="1" si="1"/>
        <v>49.845586095000009</v>
      </c>
      <c r="U5" s="311">
        <f t="shared" ca="1" si="2"/>
        <v>0</v>
      </c>
      <c r="V5" s="306">
        <f t="shared" ca="1" si="3"/>
        <v>1.1664632570684912</v>
      </c>
      <c r="W5" s="304">
        <f t="shared" ca="1" si="4"/>
        <v>108.18876511902189</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489.54749991237134</v>
      </c>
      <c r="AG5" s="306">
        <f t="shared" ref="AG5:AG68" ca="1" si="27">IF(AND(L4&lt;L_rampe,Poussee&lt;Poids*SIN(M4)),0,(-W4+Poussee)/m-Poids*SIN(M4)/m)</f>
        <v>-30.957621260205912</v>
      </c>
      <c r="AH5" s="304">
        <f t="shared" ref="AH5:AH68" ca="1" si="28">IF(AND(L4&lt;L_rampe,Poussee&lt;Poids*SIN(M4)), g*SIN(M4), (-W4+Poussee)/m)</f>
        <v>-21.371848217921841</v>
      </c>
    </row>
    <row r="6" spans="1:248" x14ac:dyDescent="0.2">
      <c r="A6" s="347">
        <f t="shared" ca="1" si="6"/>
        <v>0.01</v>
      </c>
      <c r="B6" s="304">
        <f t="shared" ca="1" si="7"/>
        <v>0.02</v>
      </c>
      <c r="D6" s="306">
        <f t="shared" ca="1" si="8"/>
        <v>-4.528834833944491</v>
      </c>
      <c r="E6" s="307">
        <f t="shared" ca="1" si="9"/>
        <v>-30.614887204902381</v>
      </c>
      <c r="F6" s="304">
        <f t="shared" ca="1" si="10"/>
        <v>30.948047814394439</v>
      </c>
      <c r="G6" s="306">
        <f t="shared" ca="1" si="11"/>
        <v>36.922353011292131</v>
      </c>
      <c r="H6" s="307">
        <f t="shared" ca="1" si="12"/>
        <v>169.51846097104104</v>
      </c>
      <c r="I6" s="304">
        <f t="shared" ca="1" si="13"/>
        <v>173.49284931051434</v>
      </c>
      <c r="J6" s="306">
        <f t="shared" ca="1" si="14"/>
        <v>99.704041657965902</v>
      </c>
      <c r="K6" s="307">
        <f t="shared" ca="1" si="15"/>
        <v>491.24421526644198</v>
      </c>
      <c r="L6" s="304">
        <f t="shared" ca="1" si="0"/>
        <v>501.26018688469139</v>
      </c>
      <c r="M6" s="306">
        <f t="shared" ca="1" si="16"/>
        <v>1.3563384839619199</v>
      </c>
      <c r="N6" s="304">
        <f t="shared" ca="1" si="17"/>
        <v>77.712470722190503</v>
      </c>
      <c r="P6" s="310">
        <f t="shared" ca="1" si="18"/>
        <v>1</v>
      </c>
      <c r="Q6" s="304">
        <f t="shared" ca="1" si="19"/>
        <v>1.4999999999999998E-3</v>
      </c>
      <c r="R6" s="306">
        <f t="shared" ca="1" si="20"/>
        <v>1.4999999999999999E-4</v>
      </c>
      <c r="S6" s="307">
        <f t="shared" ca="1" si="21"/>
        <v>5.0810980000000008</v>
      </c>
      <c r="T6" s="304">
        <f t="shared" ca="1" si="1"/>
        <v>49.84557138000001</v>
      </c>
      <c r="U6" s="311">
        <f t="shared" ca="1" si="2"/>
        <v>0</v>
      </c>
      <c r="V6" s="306">
        <f t="shared" ca="1" si="3"/>
        <v>1.1662652392036736</v>
      </c>
      <c r="W6" s="304">
        <f t="shared" ca="1" si="4"/>
        <v>107.78639062726171</v>
      </c>
      <c r="Y6" s="314" t="str">
        <f t="shared" ca="1" si="22"/>
        <v/>
      </c>
      <c r="Z6" s="315" t="str">
        <f t="shared" ca="1" si="23"/>
        <v/>
      </c>
      <c r="AA6" s="316" t="str">
        <f t="shared" ca="1" si="24"/>
        <v/>
      </c>
      <c r="AC6" s="310" t="e">
        <f t="shared" ca="1" si="25"/>
        <v>#N/A</v>
      </c>
      <c r="AD6" s="323" t="e">
        <f t="shared" ca="1" si="26"/>
        <v>#N/A</v>
      </c>
      <c r="AE6" s="324">
        <f t="shared" ca="1" si="5"/>
        <v>491.24421526644198</v>
      </c>
      <c r="AG6" s="306">
        <f t="shared" ca="1" si="27"/>
        <v>-30.877626362223033</v>
      </c>
      <c r="AH6" s="304">
        <f t="shared" ca="1" si="28"/>
        <v>-21.29210361993055</v>
      </c>
    </row>
    <row r="7" spans="1:248" x14ac:dyDescent="0.2">
      <c r="A7" s="347">
        <f t="shared" ca="1" si="6"/>
        <v>0.01</v>
      </c>
      <c r="B7" s="304">
        <f t="shared" ca="1" si="7"/>
        <v>0.03</v>
      </c>
      <c r="D7" s="306">
        <f t="shared" ca="1" si="8"/>
        <v>-4.5144441971296905</v>
      </c>
      <c r="E7" s="307">
        <f t="shared" ca="1" si="9"/>
        <v>-30.536783913338958</v>
      </c>
      <c r="F7" s="304">
        <f t="shared" ca="1" si="10"/>
        <v>30.868679566495146</v>
      </c>
      <c r="G7" s="306">
        <f t="shared" ca="1" si="11"/>
        <v>36.877208569320835</v>
      </c>
      <c r="H7" s="307">
        <f t="shared" ca="1" si="12"/>
        <v>169.21309313190764</v>
      </c>
      <c r="I7" s="304">
        <f t="shared" ca="1" si="13"/>
        <v>173.18487058381524</v>
      </c>
      <c r="J7" s="306">
        <f t="shared" ca="1" si="14"/>
        <v>100.07303946586897</v>
      </c>
      <c r="K7" s="307">
        <f t="shared" ca="1" si="15"/>
        <v>492.93787303695672</v>
      </c>
      <c r="L7" s="304">
        <f t="shared" ca="1" si="0"/>
        <v>502.99339946179833</v>
      </c>
      <c r="M7" s="306">
        <f t="shared" ca="1" si="16"/>
        <v>1.3562179340632496</v>
      </c>
      <c r="N7" s="304">
        <f t="shared" ca="1" si="17"/>
        <v>77.705563721775974</v>
      </c>
      <c r="P7" s="310">
        <f t="shared" ca="1" si="18"/>
        <v>1</v>
      </c>
      <c r="Q7" s="304">
        <f t="shared" ca="1" si="19"/>
        <v>2.4999999999999996E-3</v>
      </c>
      <c r="R7" s="306">
        <f t="shared" ca="1" si="20"/>
        <v>2.4999999999999995E-4</v>
      </c>
      <c r="S7" s="307">
        <f t="shared" ca="1" si="21"/>
        <v>5.0810955000000009</v>
      </c>
      <c r="T7" s="304">
        <f t="shared" ca="1" si="1"/>
        <v>49.845546855000009</v>
      </c>
      <c r="U7" s="311">
        <f t="shared" ca="1" si="2"/>
        <v>0</v>
      </c>
      <c r="V7" s="306">
        <f t="shared" ca="1" si="3"/>
        <v>1.1660676108802566</v>
      </c>
      <c r="W7" s="304">
        <f t="shared" ca="1" si="4"/>
        <v>107.38585261783443</v>
      </c>
      <c r="Y7" s="314" t="str">
        <f t="shared" ca="1" si="22"/>
        <v/>
      </c>
      <c r="Z7" s="315" t="str">
        <f t="shared" ca="1" si="23"/>
        <v/>
      </c>
      <c r="AA7" s="316" t="str">
        <f t="shared" ca="1" si="24"/>
        <v/>
      </c>
      <c r="AC7" s="310" t="e">
        <f t="shared" ca="1" si="25"/>
        <v>#N/A</v>
      </c>
      <c r="AD7" s="323" t="e">
        <f t="shared" ca="1" si="26"/>
        <v>#N/A</v>
      </c>
      <c r="AE7" s="324">
        <f t="shared" ca="1" si="5"/>
        <v>492.93787303695672</v>
      </c>
      <c r="AG7" s="306">
        <f t="shared" ca="1" si="27"/>
        <v>-30.797998508442532</v>
      </c>
      <c r="AH7" s="304">
        <f t="shared" ca="1" si="28"/>
        <v>-21.212726788398623</v>
      </c>
    </row>
    <row r="8" spans="1:248" x14ac:dyDescent="0.2">
      <c r="A8" s="347">
        <f t="shared" ca="1" si="6"/>
        <v>0.01</v>
      </c>
      <c r="B8" s="304">
        <f t="shared" ca="1" si="7"/>
        <v>0.04</v>
      </c>
      <c r="D8" s="306">
        <f t="shared" ca="1" si="8"/>
        <v>-4.5001184612637246</v>
      </c>
      <c r="E8" s="307">
        <f t="shared" ca="1" si="9"/>
        <v>-30.45904025636937</v>
      </c>
      <c r="F8" s="304">
        <f t="shared" ca="1" si="10"/>
        <v>30.789676833389084</v>
      </c>
      <c r="G8" s="306">
        <f t="shared" ca="1" si="11"/>
        <v>36.832207384708198</v>
      </c>
      <c r="H8" s="307">
        <f t="shared" ca="1" si="12"/>
        <v>168.90850272934395</v>
      </c>
      <c r="I8" s="304">
        <f t="shared" ca="1" si="13"/>
        <v>172.87768449137369</v>
      </c>
      <c r="J8" s="306">
        <f t="shared" ca="1" si="14"/>
        <v>100.44158654563911</v>
      </c>
      <c r="K8" s="307">
        <f t="shared" ca="1" si="15"/>
        <v>494.62848101626298</v>
      </c>
      <c r="L8" s="304">
        <f t="shared" ca="1" si="0"/>
        <v>504.72353475963524</v>
      </c>
      <c r="M8" s="306">
        <f t="shared" ca="1" si="16"/>
        <v>1.3560971031211564</v>
      </c>
      <c r="N8" s="304">
        <f t="shared" ca="1" si="17"/>
        <v>77.698640618759441</v>
      </c>
      <c r="P8" s="310">
        <f t="shared" ca="1" si="18"/>
        <v>1</v>
      </c>
      <c r="Q8" s="304">
        <f t="shared" ca="1" si="19"/>
        <v>3.5000000000000001E-3</v>
      </c>
      <c r="R8" s="306">
        <f t="shared" ca="1" si="20"/>
        <v>3.5E-4</v>
      </c>
      <c r="S8" s="307">
        <f t="shared" ca="1" si="21"/>
        <v>5.0810920000000008</v>
      </c>
      <c r="T8" s="304">
        <f t="shared" ca="1" si="1"/>
        <v>49.845512520000014</v>
      </c>
      <c r="U8" s="311">
        <f t="shared" ca="1" si="2"/>
        <v>0</v>
      </c>
      <c r="V8" s="306">
        <f t="shared" ca="1" si="3"/>
        <v>1.1658703710041711</v>
      </c>
      <c r="W8" s="304">
        <f t="shared" ca="1" si="4"/>
        <v>106.98713997557759</v>
      </c>
      <c r="Y8" s="314" t="str">
        <f t="shared" ca="1" si="22"/>
        <v/>
      </c>
      <c r="Z8" s="315" t="str">
        <f t="shared" ca="1" si="23"/>
        <v/>
      </c>
      <c r="AA8" s="316" t="str">
        <f t="shared" ca="1" si="24"/>
        <v/>
      </c>
      <c r="AC8" s="310" t="e">
        <f t="shared" ca="1" si="25"/>
        <v>#N/A</v>
      </c>
      <c r="AD8" s="323" t="e">
        <f t="shared" ca="1" si="26"/>
        <v>#N/A</v>
      </c>
      <c r="AE8" s="324">
        <f t="shared" ca="1" si="5"/>
        <v>494.62848101626298</v>
      </c>
      <c r="AG8" s="306">
        <f t="shared" ca="1" si="27"/>
        <v>-30.718735445874465</v>
      </c>
      <c r="AH8" s="304">
        <f t="shared" ca="1" si="28"/>
        <v>-21.133715472546928</v>
      </c>
    </row>
    <row r="9" spans="1:248" x14ac:dyDescent="0.2">
      <c r="A9" s="347">
        <f t="shared" ca="1" si="6"/>
        <v>0.01</v>
      </c>
      <c r="B9" s="304">
        <f t="shared" ca="1" si="7"/>
        <v>0.05</v>
      </c>
      <c r="D9" s="306">
        <f t="shared" ca="1" si="8"/>
        <v>-4.4858572272709383</v>
      </c>
      <c r="E9" s="307">
        <f t="shared" ca="1" si="9"/>
        <v>-30.381654036421345</v>
      </c>
      <c r="F9" s="304">
        <f t="shared" ca="1" si="10"/>
        <v>30.711037381571082</v>
      </c>
      <c r="G9" s="306">
        <f t="shared" ca="1" si="11"/>
        <v>36.787348812435489</v>
      </c>
      <c r="H9" s="307">
        <f t="shared" ca="1" si="12"/>
        <v>168.60468618897974</v>
      </c>
      <c r="I9" s="304">
        <f t="shared" ca="1" si="13"/>
        <v>172.57128740764534</v>
      </c>
      <c r="J9" s="306">
        <f t="shared" ca="1" si="14"/>
        <v>100.80968432662483</v>
      </c>
      <c r="K9" s="307">
        <f t="shared" ca="1" si="15"/>
        <v>496.31604696085458</v>
      </c>
      <c r="L9" s="304">
        <f t="shared" ca="1" si="0"/>
        <v>506.45060067580425</v>
      </c>
      <c r="M9" s="306">
        <f t="shared" ca="1" si="16"/>
        <v>1.3559759905344937</v>
      </c>
      <c r="N9" s="304">
        <f t="shared" ca="1" si="17"/>
        <v>77.691701378697758</v>
      </c>
      <c r="P9" s="310">
        <f t="shared" ca="1" si="18"/>
        <v>1</v>
      </c>
      <c r="Q9" s="304">
        <f t="shared" ca="1" si="19"/>
        <v>4.5000000000000005E-3</v>
      </c>
      <c r="R9" s="306">
        <f t="shared" ca="1" si="20"/>
        <v>4.5000000000000004E-4</v>
      </c>
      <c r="S9" s="307">
        <f t="shared" ca="1" si="21"/>
        <v>5.0810875000000006</v>
      </c>
      <c r="T9" s="304">
        <f t="shared" ca="1" si="1"/>
        <v>49.84546837500001</v>
      </c>
      <c r="U9" s="311">
        <f t="shared" ca="1" si="2"/>
        <v>0</v>
      </c>
      <c r="V9" s="306">
        <f t="shared" ca="1" si="3"/>
        <v>1.1656735184865381</v>
      </c>
      <c r="W9" s="304">
        <f t="shared" ca="1" si="4"/>
        <v>106.59024167041702</v>
      </c>
      <c r="Y9" s="314" t="str">
        <f t="shared" ca="1" si="22"/>
        <v/>
      </c>
      <c r="Z9" s="315" t="str">
        <f t="shared" ca="1" si="23"/>
        <v/>
      </c>
      <c r="AA9" s="316" t="str">
        <f t="shared" ca="1" si="24"/>
        <v/>
      </c>
      <c r="AC9" s="310" t="e">
        <f t="shared" ca="1" si="25"/>
        <v>#N/A</v>
      </c>
      <c r="AD9" s="323" t="e">
        <f t="shared" ca="1" si="26"/>
        <v>#N/A</v>
      </c>
      <c r="AE9" s="324">
        <f t="shared" ca="1" si="5"/>
        <v>496.31604696085458</v>
      </c>
      <c r="AG9" s="306">
        <f t="shared" ca="1" si="27"/>
        <v>-30.639834938847777</v>
      </c>
      <c r="AH9" s="304">
        <f t="shared" ca="1" si="28"/>
        <v>-21.055067438924755</v>
      </c>
    </row>
    <row r="10" spans="1:248" x14ac:dyDescent="0.2">
      <c r="A10" s="347">
        <f t="shared" ca="1" si="6"/>
        <v>0.01</v>
      </c>
      <c r="B10" s="304">
        <f t="shared" ca="1" si="7"/>
        <v>6.0000000000000005E-2</v>
      </c>
      <c r="D10" s="306">
        <f t="shared" ca="1" si="8"/>
        <v>-4.4716600991385436</v>
      </c>
      <c r="E10" s="307">
        <f t="shared" ca="1" si="9"/>
        <v>-30.304623072815076</v>
      </c>
      <c r="F10" s="304">
        <f t="shared" ca="1" si="10"/>
        <v>30.632758994704076</v>
      </c>
      <c r="G10" s="306">
        <f t="shared" ca="1" si="11"/>
        <v>36.742632211444104</v>
      </c>
      <c r="H10" s="307">
        <f t="shared" ca="1" si="12"/>
        <v>168.3016399582516</v>
      </c>
      <c r="I10" s="304">
        <f t="shared" ca="1" si="13"/>
        <v>172.26567572927115</v>
      </c>
      <c r="J10" s="306">
        <f t="shared" ca="1" si="14"/>
        <v>101.17733423174423</v>
      </c>
      <c r="K10" s="307">
        <f t="shared" ca="1" si="15"/>
        <v>498.00057859159074</v>
      </c>
      <c r="L10" s="304">
        <f t="shared" ca="1" si="0"/>
        <v>508.17460507172262</v>
      </c>
      <c r="M10" s="306">
        <f t="shared" ca="1" si="16"/>
        <v>1.3558545956999166</v>
      </c>
      <c r="N10" s="304">
        <f t="shared" ca="1" si="17"/>
        <v>77.684745967021797</v>
      </c>
      <c r="P10" s="310">
        <f t="shared" ca="1" si="18"/>
        <v>1</v>
      </c>
      <c r="Q10" s="304">
        <f t="shared" ca="1" si="19"/>
        <v>5.5000000000000005E-3</v>
      </c>
      <c r="R10" s="306">
        <f t="shared" ca="1" si="20"/>
        <v>5.5000000000000003E-4</v>
      </c>
      <c r="S10" s="307">
        <f t="shared" ca="1" si="21"/>
        <v>5.0810820000000003</v>
      </c>
      <c r="T10" s="304">
        <f t="shared" ca="1" si="1"/>
        <v>49.845414420000004</v>
      </c>
      <c r="U10" s="311">
        <f t="shared" ca="1" si="2"/>
        <v>0</v>
      </c>
      <c r="V10" s="306">
        <f t="shared" ca="1" si="3"/>
        <v>1.1654770522436377</v>
      </c>
      <c r="W10" s="304">
        <f t="shared" ca="1" si="4"/>
        <v>106.19514675658367</v>
      </c>
      <c r="Y10" s="314" t="str">
        <f t="shared" ca="1" si="22"/>
        <v/>
      </c>
      <c r="Z10" s="315" t="str">
        <f t="shared" ca="1" si="23"/>
        <v/>
      </c>
      <c r="AA10" s="316" t="str">
        <f t="shared" ca="1" si="24"/>
        <v/>
      </c>
      <c r="AC10" s="310" t="e">
        <f t="shared" ca="1" si="25"/>
        <v>#N/A</v>
      </c>
      <c r="AD10" s="323" t="e">
        <f t="shared" ca="1" si="26"/>
        <v>#N/A</v>
      </c>
      <c r="AE10" s="324">
        <f t="shared" ca="1" si="5"/>
        <v>498.00057859159074</v>
      </c>
      <c r="AG10" s="306">
        <f t="shared" ca="1" si="27"/>
        <v>-30.561294768849873</v>
      </c>
      <c r="AH10" s="304">
        <f t="shared" ca="1" si="28"/>
        <v>-20.976780471249434</v>
      </c>
    </row>
    <row r="11" spans="1:248" x14ac:dyDescent="0.2">
      <c r="A11" s="347">
        <f t="shared" ca="1" si="6"/>
        <v>0.01</v>
      </c>
      <c r="B11" s="304">
        <f t="shared" ca="1" si="7"/>
        <v>7.0000000000000007E-2</v>
      </c>
      <c r="D11" s="306">
        <f t="shared" ca="1" si="8"/>
        <v>-4.4575266838883625</v>
      </c>
      <c r="E11" s="307">
        <f t="shared" ca="1" si="9"/>
        <v>-30.227945201607348</v>
      </c>
      <c r="F11" s="304">
        <f t="shared" ca="1" si="10"/>
        <v>30.554839473460721</v>
      </c>
      <c r="G11" s="306">
        <f t="shared" ca="1" si="11"/>
        <v>36.69805694460522</v>
      </c>
      <c r="H11" s="307">
        <f t="shared" ca="1" si="12"/>
        <v>167.99936050623552</v>
      </c>
      <c r="I11" s="304">
        <f t="shared" ca="1" si="13"/>
        <v>171.96084587490716</v>
      </c>
      <c r="J11" s="306">
        <f t="shared" ca="1" si="14"/>
        <v>101.54453767752447</v>
      </c>
      <c r="K11" s="307">
        <f t="shared" ca="1" si="15"/>
        <v>499.68208359391315</v>
      </c>
      <c r="L11" s="304">
        <f t="shared" ca="1" si="0"/>
        <v>509.89555577284312</v>
      </c>
      <c r="M11" s="306">
        <f t="shared" ca="1" si="16"/>
        <v>1.355732918011874</v>
      </c>
      <c r="N11" s="304">
        <f t="shared" ca="1" si="17"/>
        <v>77.677774349036042</v>
      </c>
      <c r="P11" s="310">
        <f t="shared" ca="1" si="18"/>
        <v>1</v>
      </c>
      <c r="Q11" s="304">
        <f t="shared" ca="1" si="19"/>
        <v>6.4999999999999997E-3</v>
      </c>
      <c r="R11" s="306">
        <f t="shared" ca="1" si="20"/>
        <v>6.4999999999999997E-4</v>
      </c>
      <c r="S11" s="307">
        <f t="shared" ca="1" si="21"/>
        <v>5.0810755000000007</v>
      </c>
      <c r="T11" s="304">
        <f t="shared" ca="1" si="1"/>
        <v>49.845350655000011</v>
      </c>
      <c r="U11" s="311">
        <f t="shared" ca="1" si="2"/>
        <v>0</v>
      </c>
      <c r="V11" s="306">
        <f t="shared" ca="1" si="3"/>
        <v>1.165280971196873</v>
      </c>
      <c r="W11" s="304">
        <f t="shared" ca="1" si="4"/>
        <v>105.80184437183789</v>
      </c>
      <c r="Y11" s="314" t="str">
        <f t="shared" ca="1" si="22"/>
        <v/>
      </c>
      <c r="Z11" s="315" t="str">
        <f t="shared" ca="1" si="23"/>
        <v/>
      </c>
      <c r="AA11" s="316" t="str">
        <f t="shared" ca="1" si="24"/>
        <v/>
      </c>
      <c r="AC11" s="310" t="e">
        <f t="shared" ca="1" si="25"/>
        <v>#N/A</v>
      </c>
      <c r="AD11" s="323" t="e">
        <f t="shared" ca="1" si="26"/>
        <v>#N/A</v>
      </c>
      <c r="AE11" s="324">
        <f t="shared" ca="1" si="5"/>
        <v>499.68208359391315</v>
      </c>
      <c r="AG11" s="306">
        <f t="shared" ca="1" si="27"/>
        <v>-30.483112734368191</v>
      </c>
      <c r="AH11" s="304">
        <f t="shared" ca="1" si="28"/>
        <v>-20.898852370247923</v>
      </c>
    </row>
    <row r="12" spans="1:248" x14ac:dyDescent="0.2">
      <c r="A12" s="347">
        <f t="shared" ca="1" si="6"/>
        <v>0.01</v>
      </c>
      <c r="B12" s="304">
        <f t="shared" ca="1" si="7"/>
        <v>0.08</v>
      </c>
      <c r="D12" s="306">
        <f t="shared" ca="1" si="8"/>
        <v>-4.4434565915488022</v>
      </c>
      <c r="E12" s="307">
        <f t="shared" ca="1" si="9"/>
        <v>-30.151618275437173</v>
      </c>
      <c r="F12" s="304">
        <f t="shared" ca="1" si="10"/>
        <v>30.477276635366476</v>
      </c>
      <c r="G12" s="306">
        <f t="shared" ca="1" si="11"/>
        <v>36.653622378689732</v>
      </c>
      <c r="H12" s="307">
        <f t="shared" ca="1" si="12"/>
        <v>167.69784432348115</v>
      </c>
      <c r="I12" s="304">
        <f t="shared" ca="1" si="13"/>
        <v>171.65679428505621</v>
      </c>
      <c r="J12" s="306">
        <f t="shared" ca="1" si="14"/>
        <v>101.91129607414095</v>
      </c>
      <c r="K12" s="307">
        <f t="shared" ca="1" si="15"/>
        <v>501.36056961806173</v>
      </c>
      <c r="L12" s="304">
        <f t="shared" ca="1" si="0"/>
        <v>511.61346056887373</v>
      </c>
      <c r="M12" s="306">
        <f t="shared" ca="1" si="16"/>
        <v>1.3556109568626002</v>
      </c>
      <c r="N12" s="304">
        <f t="shared" ca="1" si="17"/>
        <v>77.6707864899181</v>
      </c>
      <c r="P12" s="310">
        <f t="shared" ca="1" si="18"/>
        <v>1</v>
      </c>
      <c r="Q12" s="304">
        <f t="shared" ca="1" si="19"/>
        <v>7.4999999999999989E-3</v>
      </c>
      <c r="R12" s="306">
        <f t="shared" ca="1" si="20"/>
        <v>7.4999999999999991E-4</v>
      </c>
      <c r="S12" s="307">
        <f t="shared" ca="1" si="21"/>
        <v>5.081068000000001</v>
      </c>
      <c r="T12" s="304">
        <f t="shared" ca="1" si="1"/>
        <v>49.84527708000001</v>
      </c>
      <c r="U12" s="311">
        <f t="shared" ca="1" si="2"/>
        <v>0</v>
      </c>
      <c r="V12" s="306">
        <f t="shared" ca="1" si="3"/>
        <v>1.165085274272744</v>
      </c>
      <c r="W12" s="304">
        <f t="shared" ca="1" si="4"/>
        <v>105.41032373670313</v>
      </c>
      <c r="Y12" s="314" t="str">
        <f t="shared" ca="1" si="22"/>
        <v/>
      </c>
      <c r="Z12" s="315" t="str">
        <f t="shared" ca="1" si="23"/>
        <v/>
      </c>
      <c r="AA12" s="316" t="str">
        <f t="shared" ca="1" si="24"/>
        <v/>
      </c>
      <c r="AC12" s="310" t="e">
        <f t="shared" ca="1" si="25"/>
        <v>#N/A</v>
      </c>
      <c r="AD12" s="323" t="e">
        <f t="shared" ca="1" si="26"/>
        <v>#N/A</v>
      </c>
      <c r="AE12" s="324">
        <f t="shared" ca="1" si="5"/>
        <v>501.36056961806173</v>
      </c>
      <c r="AG12" s="306">
        <f t="shared" ca="1" si="27"/>
        <v>-30.405286650733224</v>
      </c>
      <c r="AH12" s="304">
        <f t="shared" ca="1" si="28"/>
        <v>-20.821280953499908</v>
      </c>
    </row>
    <row r="13" spans="1:248" x14ac:dyDescent="0.2">
      <c r="A13" s="347">
        <f t="shared" ca="1" si="6"/>
        <v>0.01</v>
      </c>
      <c r="B13" s="304">
        <f t="shared" ca="1" si="7"/>
        <v>0.09</v>
      </c>
      <c r="D13" s="306">
        <f t="shared" ca="1" si="8"/>
        <v>-4.4294494351271885</v>
      </c>
      <c r="E13" s="307">
        <f t="shared" ca="1" si="9"/>
        <v>-30.075640163373244</v>
      </c>
      <c r="F13" s="304">
        <f t="shared" ca="1" si="10"/>
        <v>30.400068314644596</v>
      </c>
      <c r="G13" s="306">
        <f t="shared" ca="1" si="11"/>
        <v>36.609327884338462</v>
      </c>
      <c r="H13" s="307">
        <f t="shared" ca="1" si="12"/>
        <v>167.39708792184743</v>
      </c>
      <c r="I13" s="304">
        <f t="shared" ca="1" si="13"/>
        <v>171.35351742190096</v>
      </c>
      <c r="J13" s="306">
        <f t="shared" ca="1" si="14"/>
        <v>102.27761082545609</v>
      </c>
      <c r="K13" s="307">
        <f t="shared" ca="1" si="15"/>
        <v>503.03604427928838</v>
      </c>
      <c r="L13" s="304">
        <f t="shared" ca="1" si="0"/>
        <v>513.32832721399438</v>
      </c>
      <c r="M13" s="306">
        <f t="shared" ca="1" si="16"/>
        <v>1.3554887116421059</v>
      </c>
      <c r="N13" s="304">
        <f t="shared" ca="1" si="17"/>
        <v>77.663782354718123</v>
      </c>
      <c r="P13" s="310">
        <f t="shared" ca="1" si="18"/>
        <v>1</v>
      </c>
      <c r="Q13" s="304">
        <f t="shared" ca="1" si="19"/>
        <v>8.4999999999999989E-3</v>
      </c>
      <c r="R13" s="306">
        <f t="shared" ca="1" si="20"/>
        <v>8.4999999999999984E-4</v>
      </c>
      <c r="S13" s="307">
        <f t="shared" ca="1" si="21"/>
        <v>5.0810595000000012</v>
      </c>
      <c r="T13" s="304">
        <f t="shared" ca="1" si="1"/>
        <v>49.845193695000013</v>
      </c>
      <c r="U13" s="311">
        <f t="shared" ca="1" si="2"/>
        <v>0</v>
      </c>
      <c r="V13" s="306">
        <f t="shared" ca="1" si="3"/>
        <v>1.1648899604028093</v>
      </c>
      <c r="W13" s="304">
        <f t="shared" ca="1" si="4"/>
        <v>105.02057415370651</v>
      </c>
      <c r="Y13" s="314" t="str">
        <f t="shared" ca="1" si="22"/>
        <v/>
      </c>
      <c r="Z13" s="315" t="str">
        <f t="shared" ca="1" si="23"/>
        <v/>
      </c>
      <c r="AA13" s="316" t="str">
        <f t="shared" ca="1" si="24"/>
        <v/>
      </c>
      <c r="AC13" s="310" t="e">
        <f t="shared" ca="1" si="25"/>
        <v>#N/A</v>
      </c>
      <c r="AD13" s="323" t="e">
        <f t="shared" ca="1" si="26"/>
        <v>#N/A</v>
      </c>
      <c r="AE13" s="324">
        <f t="shared" ca="1" si="5"/>
        <v>503.03604427928838</v>
      </c>
      <c r="AG13" s="306">
        <f t="shared" ca="1" si="27"/>
        <v>-30.327814349963475</v>
      </c>
      <c r="AH13" s="304">
        <f t="shared" ca="1" si="28"/>
        <v>-20.744064055282784</v>
      </c>
    </row>
    <row r="14" spans="1:248" x14ac:dyDescent="0.2">
      <c r="A14" s="347">
        <f t="shared" ca="1" si="6"/>
        <v>0.01</v>
      </c>
      <c r="B14" s="304">
        <f t="shared" ca="1" si="7"/>
        <v>9.9999999999999992E-2</v>
      </c>
      <c r="D14" s="306">
        <f t="shared" ca="1" si="8"/>
        <v>-4.4155048305823668</v>
      </c>
      <c r="E14" s="307">
        <f t="shared" ca="1" si="9"/>
        <v>-30.000008750762802</v>
      </c>
      <c r="F14" s="304">
        <f t="shared" ca="1" si="10"/>
        <v>30.323212362062517</v>
      </c>
      <c r="G14" s="306">
        <f t="shared" ca="1" si="11"/>
        <v>36.565172836032637</v>
      </c>
      <c r="H14" s="307">
        <f t="shared" ca="1" si="12"/>
        <v>167.09708783433979</v>
      </c>
      <c r="I14" s="304">
        <f t="shared" ca="1" si="13"/>
        <v>171.05101176913863</v>
      </c>
      <c r="J14" s="306">
        <f t="shared" ca="1" si="14"/>
        <v>102.64348332905794</v>
      </c>
      <c r="K14" s="307">
        <f t="shared" ca="1" si="15"/>
        <v>504.7085151580693</v>
      </c>
      <c r="L14" s="304">
        <f t="shared" ca="1" si="0"/>
        <v>515.04016342707257</v>
      </c>
      <c r="M14" s="306">
        <f t="shared" ca="1" si="16"/>
        <v>1.3553661817381706</v>
      </c>
      <c r="N14" s="304">
        <f t="shared" ca="1" si="17"/>
        <v>77.65676190835849</v>
      </c>
      <c r="P14" s="310">
        <f t="shared" ca="1" si="18"/>
        <v>1</v>
      </c>
      <c r="Q14" s="304">
        <f t="shared" ca="1" si="19"/>
        <v>9.499999999999998E-3</v>
      </c>
      <c r="R14" s="306">
        <f t="shared" ca="1" si="20"/>
        <v>9.4999999999999978E-4</v>
      </c>
      <c r="S14" s="307">
        <f t="shared" ca="1" si="21"/>
        <v>5.0810500000000012</v>
      </c>
      <c r="T14" s="304">
        <f t="shared" ca="1" si="1"/>
        <v>49.845100500000015</v>
      </c>
      <c r="U14" s="311">
        <f t="shared" ca="1" si="2"/>
        <v>0</v>
      </c>
      <c r="V14" s="306">
        <f t="shared" ca="1" si="3"/>
        <v>1.1646950285236604</v>
      </c>
      <c r="W14" s="304">
        <f t="shared" ca="1" si="4"/>
        <v>104.63258500662894</v>
      </c>
      <c r="Y14" s="314" t="str">
        <f t="shared" ca="1" si="22"/>
        <v/>
      </c>
      <c r="Z14" s="315" t="str">
        <f t="shared" ca="1" si="23"/>
        <v/>
      </c>
      <c r="AA14" s="316" t="str">
        <f t="shared" ca="1" si="24"/>
        <v/>
      </c>
      <c r="AC14" s="310" t="e">
        <f t="shared" ca="1" si="25"/>
        <v>#N/A</v>
      </c>
      <c r="AD14" s="323" t="e">
        <f t="shared" ca="1" si="26"/>
        <v>#N/A</v>
      </c>
      <c r="AE14" s="324">
        <f t="shared" ca="1" si="5"/>
        <v>504.7085151580693</v>
      </c>
      <c r="AG14" s="306">
        <f t="shared" ca="1" si="27"/>
        <v>-30.2506936806118</v>
      </c>
      <c r="AH14" s="304">
        <f t="shared" ca="1" si="28"/>
        <v>-20.667199526418059</v>
      </c>
    </row>
    <row r="15" spans="1:248" x14ac:dyDescent="0.2">
      <c r="A15" s="347">
        <f t="shared" ca="1" si="6"/>
        <v>0.01</v>
      </c>
      <c r="B15" s="304">
        <f t="shared" ca="1" si="7"/>
        <v>0.10999999999999999</v>
      </c>
      <c r="D15" s="306">
        <f t="shared" ca="1" si="8"/>
        <v>-4.4016636021427979</v>
      </c>
      <c r="E15" s="307">
        <f t="shared" ca="1" si="9"/>
        <v>-29.924910241027987</v>
      </c>
      <c r="F15" s="304">
        <f t="shared" ca="1" si="10"/>
        <v>30.246898938569064</v>
      </c>
      <c r="G15" s="306">
        <f t="shared" ca="1" si="11"/>
        <v>36.521156200011212</v>
      </c>
      <c r="H15" s="307">
        <f t="shared" ca="1" si="12"/>
        <v>166.79783873192952</v>
      </c>
      <c r="I15" s="304">
        <f t="shared" ca="1" si="13"/>
        <v>170.74927190424089</v>
      </c>
      <c r="J15" s="306">
        <f t="shared" ca="1" si="14"/>
        <v>103.00891497423817</v>
      </c>
      <c r="K15" s="307">
        <f t="shared" ca="1" si="15"/>
        <v>506.37798979090064</v>
      </c>
      <c r="L15" s="304">
        <f t="shared" ca="1" si="0"/>
        <v>516.74897688224144</v>
      </c>
      <c r="M15" s="306">
        <f t="shared" ca="1" si="16"/>
        <v>1.355243366534947</v>
      </c>
      <c r="N15" s="304">
        <f t="shared" ca="1" si="17"/>
        <v>77.649725115553736</v>
      </c>
      <c r="P15" s="310">
        <f t="shared" ca="1" si="18"/>
        <v>2</v>
      </c>
      <c r="Q15" s="304">
        <f t="shared" ca="1" si="19"/>
        <v>9.5000000000000032E-3</v>
      </c>
      <c r="R15" s="306">
        <f t="shared" ca="1" si="20"/>
        <v>9.5000000000000032E-4</v>
      </c>
      <c r="S15" s="307">
        <f t="shared" ca="1" si="21"/>
        <v>5.0810405000000012</v>
      </c>
      <c r="T15" s="304">
        <f t="shared" ca="1" si="1"/>
        <v>49.845007305000017</v>
      </c>
      <c r="U15" s="311">
        <f t="shared" ca="1" si="2"/>
        <v>0</v>
      </c>
      <c r="V15" s="306">
        <f t="shared" ca="1" si="3"/>
        <v>1.1645004775779833</v>
      </c>
      <c r="W15" s="304">
        <f t="shared" ca="1" si="4"/>
        <v>104.24634340620148</v>
      </c>
      <c r="Y15" s="314" t="str">
        <f t="shared" ca="1" si="22"/>
        <v/>
      </c>
      <c r="Z15" s="315" t="str">
        <f t="shared" ca="1" si="23"/>
        <v/>
      </c>
      <c r="AA15" s="316" t="str">
        <f t="shared" ca="1" si="24"/>
        <v/>
      </c>
      <c r="AC15" s="310" t="e">
        <f t="shared" ca="1" si="25"/>
        <v>#N/A</v>
      </c>
      <c r="AD15" s="323" t="e">
        <f t="shared" ca="1" si="26"/>
        <v>#N/A</v>
      </c>
      <c r="AE15" s="324">
        <f t="shared" ca="1" si="5"/>
        <v>506.37798979090064</v>
      </c>
      <c r="AG15" s="306">
        <f t="shared" ca="1" si="27"/>
        <v>-30.174115265241753</v>
      </c>
      <c r="AH15" s="304">
        <f t="shared" ca="1" si="28"/>
        <v>-20.590877991747735</v>
      </c>
    </row>
    <row r="16" spans="1:248" x14ac:dyDescent="0.2">
      <c r="A16" s="347">
        <f t="shared" ca="1" si="6"/>
        <v>0.01</v>
      </c>
      <c r="B16" s="304">
        <f t="shared" ca="1" si="7"/>
        <v>0.11999999999999998</v>
      </c>
      <c r="D16" s="306">
        <f t="shared" ca="1" si="8"/>
        <v>-4.3879244881819313</v>
      </c>
      <c r="E16" s="307">
        <f t="shared" ca="1" si="9"/>
        <v>-29.85033818478697</v>
      </c>
      <c r="F16" s="304">
        <f t="shared" ca="1" si="10"/>
        <v>30.171121475015436</v>
      </c>
      <c r="G16" s="306">
        <f t="shared" ca="1" si="11"/>
        <v>36.477276955129391</v>
      </c>
      <c r="H16" s="307">
        <f t="shared" ca="1" si="12"/>
        <v>166.49933535008165</v>
      </c>
      <c r="I16" s="304">
        <f t="shared" ca="1" si="13"/>
        <v>170.44829247041511</v>
      </c>
      <c r="J16" s="306">
        <f t="shared" ca="1" si="14"/>
        <v>103.37390714001387</v>
      </c>
      <c r="K16" s="307">
        <f t="shared" ca="1" si="15"/>
        <v>508.04447566131068</v>
      </c>
      <c r="L16" s="304">
        <f t="shared" ca="1" si="0"/>
        <v>518.454775199697</v>
      </c>
      <c r="M16" s="306">
        <f t="shared" ca="1" si="16"/>
        <v>1.3551202654129615</v>
      </c>
      <c r="N16" s="304">
        <f t="shared" ca="1" si="17"/>
        <v>77.642671940810644</v>
      </c>
      <c r="P16" s="310">
        <f t="shared" ca="1" si="18"/>
        <v>2</v>
      </c>
      <c r="Q16" s="304">
        <f t="shared" ca="1" si="19"/>
        <v>8.5000000000000041E-3</v>
      </c>
      <c r="R16" s="306">
        <f t="shared" ca="1" si="20"/>
        <v>8.5000000000000039E-4</v>
      </c>
      <c r="S16" s="307">
        <f t="shared" ca="1" si="21"/>
        <v>5.0810320000000013</v>
      </c>
      <c r="T16" s="304">
        <f t="shared" ca="1" si="1"/>
        <v>49.844923920000014</v>
      </c>
      <c r="U16" s="311">
        <f t="shared" ca="1" si="2"/>
        <v>0</v>
      </c>
      <c r="V16" s="306">
        <f t="shared" ca="1" si="3"/>
        <v>1.164306306515601</v>
      </c>
      <c r="W16" s="304">
        <f t="shared" ca="1" si="4"/>
        <v>103.86183661557504</v>
      </c>
      <c r="Y16" s="314" t="str">
        <f t="shared" ca="1" si="22"/>
        <v/>
      </c>
      <c r="Z16" s="315" t="str">
        <f t="shared" ca="1" si="23"/>
        <v/>
      </c>
      <c r="AA16" s="316" t="str">
        <f t="shared" ca="1" si="24"/>
        <v/>
      </c>
      <c r="AC16" s="310" t="e">
        <f t="shared" ca="1" si="25"/>
        <v>#N/A</v>
      </c>
      <c r="AD16" s="323" t="e">
        <f t="shared" ca="1" si="26"/>
        <v>#N/A</v>
      </c>
      <c r="AE16" s="324">
        <f t="shared" ca="1" si="5"/>
        <v>508.04447566131068</v>
      </c>
      <c r="AG16" s="306">
        <f t="shared" ca="1" si="27"/>
        <v>-30.098072530280341</v>
      </c>
      <c r="AH16" s="304">
        <f t="shared" ca="1" si="28"/>
        <v>-20.515092879990021</v>
      </c>
    </row>
    <row r="17" spans="1:34" x14ac:dyDescent="0.2">
      <c r="A17" s="347">
        <f t="shared" ca="1" si="6"/>
        <v>0.01</v>
      </c>
      <c r="B17" s="304">
        <f t="shared" ca="1" si="7"/>
        <v>0.12999999999999998</v>
      </c>
      <c r="D17" s="306">
        <f t="shared" ca="1" si="8"/>
        <v>-4.3742449856578496</v>
      </c>
      <c r="E17" s="307">
        <f t="shared" ca="1" si="9"/>
        <v>-29.776097898874148</v>
      </c>
      <c r="F17" s="304">
        <f t="shared" ca="1" si="10"/>
        <v>30.095681173183142</v>
      </c>
      <c r="G17" s="306">
        <f t="shared" ca="1" si="11"/>
        <v>36.43353450527281</v>
      </c>
      <c r="H17" s="307">
        <f t="shared" ca="1" si="12"/>
        <v>166.2015743710929</v>
      </c>
      <c r="I17" s="304">
        <f t="shared" ca="1" si="13"/>
        <v>170.14807010359192</v>
      </c>
      <c r="J17" s="306">
        <f t="shared" ca="1" si="14"/>
        <v>103.73846119731589</v>
      </c>
      <c r="K17" s="307">
        <f t="shared" ca="1" si="15"/>
        <v>509.70798020991657</v>
      </c>
      <c r="L17" s="304">
        <f t="shared" ca="1" si="0"/>
        <v>520.15756595598964</v>
      </c>
      <c r="M17" s="306">
        <f t="shared" ca="1" si="16"/>
        <v>1.3549968777505121</v>
      </c>
      <c r="N17" s="304">
        <f t="shared" ca="1" si="17"/>
        <v>77.6356023485083</v>
      </c>
      <c r="P17" s="310">
        <f t="shared" ca="1" si="18"/>
        <v>2</v>
      </c>
      <c r="Q17" s="304">
        <f t="shared" ca="1" si="19"/>
        <v>7.5000000000000032E-3</v>
      </c>
      <c r="R17" s="306">
        <f t="shared" ca="1" si="20"/>
        <v>7.5000000000000034E-4</v>
      </c>
      <c r="S17" s="307">
        <f t="shared" ca="1" si="21"/>
        <v>5.0810245000000016</v>
      </c>
      <c r="T17" s="304">
        <f t="shared" ca="1" si="1"/>
        <v>49.844850345000019</v>
      </c>
      <c r="U17" s="311">
        <f t="shared" ca="1" si="2"/>
        <v>0</v>
      </c>
      <c r="V17" s="306">
        <f t="shared" ca="1" si="3"/>
        <v>1.1641125142922919</v>
      </c>
      <c r="W17" s="304">
        <f t="shared" ca="1" si="4"/>
        <v>103.47905439290888</v>
      </c>
      <c r="Y17" s="314" t="str">
        <f t="shared" ca="1" si="22"/>
        <v/>
      </c>
      <c r="Z17" s="315" t="str">
        <f t="shared" ca="1" si="23"/>
        <v/>
      </c>
      <c r="AA17" s="316" t="str">
        <f t="shared" ca="1" si="24"/>
        <v/>
      </c>
      <c r="AC17" s="310" t="e">
        <f t="shared" ca="1" si="25"/>
        <v>#N/A</v>
      </c>
      <c r="AD17" s="323" t="e">
        <f t="shared" ca="1" si="26"/>
        <v>#N/A</v>
      </c>
      <c r="AE17" s="324">
        <f t="shared" ca="1" si="5"/>
        <v>509.70798020991657</v>
      </c>
      <c r="AG17" s="306">
        <f t="shared" ca="1" si="27"/>
        <v>-30.022366203411188</v>
      </c>
      <c r="AH17" s="304">
        <f t="shared" ca="1" si="28"/>
        <v>-20.439644921132544</v>
      </c>
    </row>
    <row r="18" spans="1:34" x14ac:dyDescent="0.2">
      <c r="A18" s="347">
        <f t="shared" ca="1" si="6"/>
        <v>0.01</v>
      </c>
      <c r="B18" s="304">
        <f t="shared" ca="1" si="7"/>
        <v>0.13999999999999999</v>
      </c>
      <c r="D18" s="306">
        <f t="shared" ca="1" si="8"/>
        <v>-4.3606247438211128</v>
      </c>
      <c r="E18" s="307">
        <f t="shared" ca="1" si="9"/>
        <v>-29.702187445050789</v>
      </c>
      <c r="F18" s="304">
        <f t="shared" ca="1" si="10"/>
        <v>30.02057606338289</v>
      </c>
      <c r="G18" s="306">
        <f t="shared" ca="1" si="11"/>
        <v>36.389928257834598</v>
      </c>
      <c r="H18" s="307">
        <f t="shared" ca="1" si="12"/>
        <v>165.9045524966424</v>
      </c>
      <c r="I18" s="304">
        <f t="shared" ca="1" si="13"/>
        <v>169.84860145942187</v>
      </c>
      <c r="J18" s="306">
        <f t="shared" ca="1" si="14"/>
        <v>104.10257851113143</v>
      </c>
      <c r="K18" s="307">
        <f t="shared" ca="1" si="15"/>
        <v>511.36851084425524</v>
      </c>
      <c r="L18" s="304">
        <f t="shared" ca="1" si="0"/>
        <v>521.85735669408507</v>
      </c>
      <c r="M18" s="306">
        <f t="shared" ca="1" si="16"/>
        <v>1.3548732029236599</v>
      </c>
      <c r="N18" s="304">
        <f t="shared" ca="1" si="17"/>
        <v>77.628516302897665</v>
      </c>
      <c r="P18" s="310">
        <f t="shared" ca="1" si="18"/>
        <v>2</v>
      </c>
      <c r="Q18" s="304">
        <f t="shared" ca="1" si="19"/>
        <v>6.5000000000000023E-3</v>
      </c>
      <c r="R18" s="306">
        <f t="shared" ca="1" si="20"/>
        <v>6.5000000000000019E-4</v>
      </c>
      <c r="S18" s="307">
        <f t="shared" ca="1" si="21"/>
        <v>5.081018000000002</v>
      </c>
      <c r="T18" s="304">
        <f t="shared" ca="1" si="1"/>
        <v>49.844786580000026</v>
      </c>
      <c r="U18" s="311">
        <f t="shared" ca="1" si="2"/>
        <v>0</v>
      </c>
      <c r="V18" s="306">
        <f t="shared" ca="1" si="3"/>
        <v>1.1639190998686388</v>
      </c>
      <c r="W18" s="304">
        <f t="shared" ca="1" si="4"/>
        <v>103.0979865723051</v>
      </c>
      <c r="Y18" s="314" t="str">
        <f t="shared" ca="1" si="22"/>
        <v/>
      </c>
      <c r="Z18" s="315" t="str">
        <f t="shared" ca="1" si="23"/>
        <v/>
      </c>
      <c r="AA18" s="316" t="str">
        <f t="shared" ca="1" si="24"/>
        <v/>
      </c>
      <c r="AC18" s="310" t="e">
        <f t="shared" ca="1" si="25"/>
        <v>#N/A</v>
      </c>
      <c r="AD18" s="323" t="e">
        <f t="shared" ca="1" si="26"/>
        <v>#N/A</v>
      </c>
      <c r="AE18" s="324">
        <f t="shared" ca="1" si="5"/>
        <v>511.36851084425524</v>
      </c>
      <c r="AG18" s="306">
        <f t="shared" ca="1" si="27"/>
        <v>-29.946994312653899</v>
      </c>
      <c r="AH18" s="304">
        <f t="shared" ca="1" si="28"/>
        <v>-20.3645321455088</v>
      </c>
    </row>
    <row r="19" spans="1:34" x14ac:dyDescent="0.2">
      <c r="A19" s="347">
        <f t="shared" ca="1" si="6"/>
        <v>0.01</v>
      </c>
      <c r="B19" s="304">
        <f t="shared" ca="1" si="7"/>
        <v>0.15</v>
      </c>
      <c r="D19" s="306">
        <f t="shared" ca="1" si="8"/>
        <v>-4.3470634145111866</v>
      </c>
      <c r="E19" s="307">
        <f t="shared" ca="1" si="9"/>
        <v>-29.628604899385408</v>
      </c>
      <c r="F19" s="304">
        <f t="shared" ca="1" si="10"/>
        <v>29.945804190464926</v>
      </c>
      <c r="G19" s="306">
        <f t="shared" ca="1" si="11"/>
        <v>36.346457623689489</v>
      </c>
      <c r="H19" s="307">
        <f t="shared" ca="1" si="12"/>
        <v>165.60826644764853</v>
      </c>
      <c r="I19" s="304">
        <f t="shared" ca="1" si="13"/>
        <v>169.54988321312996</v>
      </c>
      <c r="J19" s="306">
        <f t="shared" ca="1" si="14"/>
        <v>104.46626044053905</v>
      </c>
      <c r="K19" s="307">
        <f t="shared" ca="1" si="15"/>
        <v>513.02607493897665</v>
      </c>
      <c r="L19" s="304">
        <f t="shared" ca="1" si="0"/>
        <v>523.55415492355996</v>
      </c>
      <c r="M19" s="306">
        <f t="shared" ca="1" si="16"/>
        <v>1.3547492403062202</v>
      </c>
      <c r="N19" s="304">
        <f t="shared" ca="1" si="17"/>
        <v>77.621413768100979</v>
      </c>
      <c r="P19" s="310">
        <f t="shared" ca="1" si="18"/>
        <v>2</v>
      </c>
      <c r="Q19" s="304">
        <f t="shared" ca="1" si="19"/>
        <v>5.5000000000000023E-3</v>
      </c>
      <c r="R19" s="306">
        <f t="shared" ca="1" si="20"/>
        <v>5.5000000000000025E-4</v>
      </c>
      <c r="S19" s="307">
        <f t="shared" ca="1" si="21"/>
        <v>5.0810125000000017</v>
      </c>
      <c r="T19" s="304">
        <f t="shared" ca="1" si="1"/>
        <v>49.84473262500002</v>
      </c>
      <c r="U19" s="311">
        <f t="shared" ca="1" si="2"/>
        <v>0</v>
      </c>
      <c r="V19" s="306">
        <f t="shared" ca="1" si="3"/>
        <v>1.1637260622099983</v>
      </c>
      <c r="W19" s="304">
        <f t="shared" ca="1" si="4"/>
        <v>102.7186230631328</v>
      </c>
      <c r="Y19" s="314" t="str">
        <f t="shared" ca="1" si="22"/>
        <v/>
      </c>
      <c r="Z19" s="315" t="str">
        <f t="shared" ca="1" si="23"/>
        <v/>
      </c>
      <c r="AA19" s="316" t="str">
        <f t="shared" ca="1" si="24"/>
        <v/>
      </c>
      <c r="AC19" s="310" t="e">
        <f t="shared" ca="1" si="25"/>
        <v>#N/A</v>
      </c>
      <c r="AD19" s="323" t="e">
        <f t="shared" ca="1" si="26"/>
        <v>#N/A</v>
      </c>
      <c r="AE19" s="324">
        <f t="shared" ca="1" si="5"/>
        <v>513.02607493897665</v>
      </c>
      <c r="AG19" s="306">
        <f t="shared" ca="1" si="27"/>
        <v>-29.871954900557903</v>
      </c>
      <c r="AH19" s="304">
        <f t="shared" ca="1" si="28"/>
        <v>-20.289752597992049</v>
      </c>
    </row>
    <row r="20" spans="1:34" x14ac:dyDescent="0.2">
      <c r="A20" s="347">
        <f t="shared" ca="1" si="6"/>
        <v>0.01</v>
      </c>
      <c r="B20" s="304">
        <f t="shared" ca="1" si="7"/>
        <v>0.16</v>
      </c>
      <c r="D20" s="306">
        <f t="shared" ca="1" si="8"/>
        <v>-4.3335606521334391</v>
      </c>
      <c r="E20" s="307">
        <f t="shared" ca="1" si="9"/>
        <v>-29.555348352126686</v>
      </c>
      <c r="F20" s="304">
        <f t="shared" ca="1" si="10"/>
        <v>29.871363613689898</v>
      </c>
      <c r="G20" s="306">
        <f t="shared" ca="1" si="11"/>
        <v>36.303122017168157</v>
      </c>
      <c r="H20" s="307">
        <f t="shared" ca="1" si="12"/>
        <v>165.31271296412726</v>
      </c>
      <c r="I20" s="304">
        <f t="shared" ca="1" si="13"/>
        <v>169.25191205937182</v>
      </c>
      <c r="J20" s="306">
        <f t="shared" ca="1" si="14"/>
        <v>104.82950833874334</v>
      </c>
      <c r="K20" s="307">
        <f t="shared" ca="1" si="15"/>
        <v>514.68067983603555</v>
      </c>
      <c r="L20" s="304">
        <f t="shared" ca="1" si="0"/>
        <v>525.24796812079762</v>
      </c>
      <c r="M20" s="306">
        <f t="shared" ca="1" si="16"/>
        <v>1.3546249892697544</v>
      </c>
      <c r="N20" s="304">
        <f t="shared" ca="1" si="17"/>
        <v>77.614294708111359</v>
      </c>
      <c r="P20" s="310">
        <f t="shared" ca="1" si="18"/>
        <v>2</v>
      </c>
      <c r="Q20" s="304">
        <f t="shared" ca="1" si="19"/>
        <v>4.5000000000000014E-3</v>
      </c>
      <c r="R20" s="306">
        <f t="shared" ca="1" si="20"/>
        <v>4.5000000000000015E-4</v>
      </c>
      <c r="S20" s="307">
        <f t="shared" ca="1" si="21"/>
        <v>5.0810080000000015</v>
      </c>
      <c r="T20" s="304">
        <f t="shared" ca="1" si="1"/>
        <v>49.844688480000016</v>
      </c>
      <c r="U20" s="311">
        <f t="shared" ca="1" si="2"/>
        <v>0</v>
      </c>
      <c r="V20" s="306">
        <f t="shared" ca="1" si="3"/>
        <v>1.1635334002864743</v>
      </c>
      <c r="W20" s="304">
        <f t="shared" ca="1" si="4"/>
        <v>102.3409538493601</v>
      </c>
      <c r="Y20" s="314" t="str">
        <f t="shared" ca="1" si="22"/>
        <v/>
      </c>
      <c r="Z20" s="315" t="str">
        <f t="shared" ca="1" si="23"/>
        <v/>
      </c>
      <c r="AA20" s="316" t="str">
        <f t="shared" ca="1" si="24"/>
        <v/>
      </c>
      <c r="AC20" s="310" t="e">
        <f t="shared" ca="1" si="25"/>
        <v>#N/A</v>
      </c>
      <c r="AD20" s="323" t="e">
        <f t="shared" ca="1" si="26"/>
        <v>#N/A</v>
      </c>
      <c r="AE20" s="324">
        <f t="shared" ca="1" si="5"/>
        <v>514.68067983603555</v>
      </c>
      <c r="AG20" s="306">
        <f t="shared" ca="1" si="27"/>
        <v>-29.797246024073264</v>
      </c>
      <c r="AH20" s="304">
        <f t="shared" ca="1" si="28"/>
        <v>-20.215304337866183</v>
      </c>
    </row>
    <row r="21" spans="1:34" x14ac:dyDescent="0.2">
      <c r="A21" s="347">
        <f t="shared" ca="1" si="6"/>
        <v>0.01</v>
      </c>
      <c r="B21" s="304">
        <f t="shared" ca="1" si="7"/>
        <v>0.17</v>
      </c>
      <c r="D21" s="306">
        <f t="shared" ca="1" si="8"/>
        <v>-4.3201161136364492</v>
      </c>
      <c r="E21" s="307">
        <f t="shared" ca="1" si="9"/>
        <v>-29.482415907577987</v>
      </c>
      <c r="F21" s="304">
        <f t="shared" ca="1" si="10"/>
        <v>29.797252406601331</v>
      </c>
      <c r="G21" s="306">
        <f t="shared" ca="1" si="11"/>
        <v>36.25992085603179</v>
      </c>
      <c r="H21" s="307">
        <f t="shared" ca="1" si="12"/>
        <v>165.01788880505148</v>
      </c>
      <c r="I21" s="304">
        <f t="shared" ca="1" si="13"/>
        <v>168.95468471209085</v>
      </c>
      <c r="J21" s="306">
        <f t="shared" ca="1" si="14"/>
        <v>105.19232355310933</v>
      </c>
      <c r="K21" s="307">
        <f t="shared" ca="1" si="15"/>
        <v>516.33233284488142</v>
      </c>
      <c r="L21" s="304">
        <f t="shared" ca="1" si="0"/>
        <v>526.93880372918022</v>
      </c>
      <c r="M21" s="306">
        <f t="shared" ca="1" si="16"/>
        <v>1.3545004491835599</v>
      </c>
      <c r="N21" s="304">
        <f t="shared" ca="1" si="17"/>
        <v>77.607159086792223</v>
      </c>
      <c r="P21" s="310">
        <f t="shared" ca="1" si="18"/>
        <v>2</v>
      </c>
      <c r="Q21" s="304">
        <f t="shared" ca="1" si="19"/>
        <v>3.5000000000000005E-3</v>
      </c>
      <c r="R21" s="306">
        <f t="shared" ca="1" si="20"/>
        <v>3.5000000000000005E-4</v>
      </c>
      <c r="S21" s="307">
        <f t="shared" ca="1" si="21"/>
        <v>5.0810045000000015</v>
      </c>
      <c r="T21" s="304">
        <f t="shared" ca="1" si="1"/>
        <v>49.844654145000014</v>
      </c>
      <c r="U21" s="311">
        <f t="shared" ca="1" si="2"/>
        <v>0</v>
      </c>
      <c r="V21" s="306">
        <f t="shared" ca="1" si="3"/>
        <v>1.1633411130728868</v>
      </c>
      <c r="W21" s="304">
        <f t="shared" ca="1" si="4"/>
        <v>101.96496898889214</v>
      </c>
      <c r="Y21" s="314" t="str">
        <f t="shared" ca="1" si="22"/>
        <v/>
      </c>
      <c r="Z21" s="315" t="str">
        <f t="shared" ca="1" si="23"/>
        <v/>
      </c>
      <c r="AA21" s="316" t="str">
        <f t="shared" ca="1" si="24"/>
        <v/>
      </c>
      <c r="AC21" s="310" t="e">
        <f t="shared" ca="1" si="25"/>
        <v>#N/A</v>
      </c>
      <c r="AD21" s="323" t="e">
        <f t="shared" ca="1" si="26"/>
        <v>#N/A</v>
      </c>
      <c r="AE21" s="324">
        <f t="shared" ca="1" si="5"/>
        <v>516.33233284488142</v>
      </c>
      <c r="AG21" s="306">
        <f t="shared" ca="1" si="27"/>
        <v>-29.722865754423133</v>
      </c>
      <c r="AH21" s="304">
        <f t="shared" ca="1" si="28"/>
        <v>-20.141185438698209</v>
      </c>
    </row>
    <row r="22" spans="1:34" x14ac:dyDescent="0.2">
      <c r="A22" s="347">
        <f t="shared" ca="1" si="6"/>
        <v>0.01</v>
      </c>
      <c r="B22" s="304">
        <f t="shared" ca="1" si="7"/>
        <v>0.18000000000000002</v>
      </c>
      <c r="D22" s="306">
        <f t="shared" ca="1" si="8"/>
        <v>-4.3067294584895031</v>
      </c>
      <c r="E22" s="307">
        <f t="shared" ca="1" si="9"/>
        <v>-29.409805683972934</v>
      </c>
      <c r="F22" s="304">
        <f t="shared" ca="1" si="10"/>
        <v>29.723468656899179</v>
      </c>
      <c r="G22" s="306">
        <f t="shared" ca="1" si="11"/>
        <v>36.216853561446896</v>
      </c>
      <c r="H22" s="307">
        <f t="shared" ca="1" si="12"/>
        <v>164.72379074821174</v>
      </c>
      <c r="I22" s="304">
        <f t="shared" ca="1" si="13"/>
        <v>168.65819790437683</v>
      </c>
      <c r="J22" s="306">
        <f t="shared" ca="1" si="14"/>
        <v>105.55470742519672</v>
      </c>
      <c r="K22" s="307">
        <f t="shared" ca="1" si="15"/>
        <v>517.98104124264773</v>
      </c>
      <c r="L22" s="304">
        <f t="shared" ca="1" si="0"/>
        <v>528.62666915928151</v>
      </c>
      <c r="M22" s="306">
        <f t="shared" ca="1" si="16"/>
        <v>1.3543756194146628</v>
      </c>
      <c r="N22" s="304">
        <f t="shared" ca="1" si="17"/>
        <v>77.600006867876814</v>
      </c>
      <c r="P22" s="310">
        <f t="shared" ca="1" si="18"/>
        <v>2</v>
      </c>
      <c r="Q22" s="304">
        <f t="shared" ca="1" si="19"/>
        <v>2.4999999999999996E-3</v>
      </c>
      <c r="R22" s="306">
        <f t="shared" ca="1" si="20"/>
        <v>2.4999999999999995E-4</v>
      </c>
      <c r="S22" s="307">
        <f t="shared" ca="1" si="21"/>
        <v>5.0810020000000016</v>
      </c>
      <c r="T22" s="304">
        <f t="shared" ca="1" si="1"/>
        <v>49.844629620000021</v>
      </c>
      <c r="U22" s="311">
        <f t="shared" ca="1" si="2"/>
        <v>0</v>
      </c>
      <c r="V22" s="306">
        <f t="shared" ca="1" si="3"/>
        <v>1.1631491995487473</v>
      </c>
      <c r="W22" s="304">
        <f t="shared" ca="1" si="4"/>
        <v>101.59065861291691</v>
      </c>
      <c r="Y22" s="314" t="str">
        <f t="shared" ca="1" si="22"/>
        <v/>
      </c>
      <c r="Z22" s="315" t="str">
        <f t="shared" ca="1" si="23"/>
        <v/>
      </c>
      <c r="AA22" s="316" t="str">
        <f t="shared" ca="1" si="24"/>
        <v/>
      </c>
      <c r="AC22" s="310" t="e">
        <f t="shared" ca="1" si="25"/>
        <v>#N/A</v>
      </c>
      <c r="AD22" s="323" t="e">
        <f t="shared" ca="1" si="26"/>
        <v>#N/A</v>
      </c>
      <c r="AE22" s="324">
        <f t="shared" ca="1" si="5"/>
        <v>517.98104124264773</v>
      </c>
      <c r="AG22" s="306">
        <f t="shared" ca="1" si="27"/>
        <v>-29.648812176977223</v>
      </c>
      <c r="AH22" s="304">
        <f t="shared" ca="1" si="28"/>
        <v>-20.067393988211794</v>
      </c>
    </row>
    <row r="23" spans="1:34" x14ac:dyDescent="0.2">
      <c r="A23" s="347">
        <f t="shared" ca="1" si="6"/>
        <v>0.01</v>
      </c>
      <c r="B23" s="304">
        <f t="shared" ca="1" si="7"/>
        <v>0.19000000000000003</v>
      </c>
      <c r="D23" s="306">
        <f t="shared" ca="1" si="8"/>
        <v>-4.2934003486603363</v>
      </c>
      <c r="E23" s="307">
        <f t="shared" ca="1" si="9"/>
        <v>-29.337515813352454</v>
      </c>
      <c r="F23" s="304">
        <f t="shared" ca="1" si="10"/>
        <v>29.650010466314882</v>
      </c>
      <c r="G23" s="306">
        <f t="shared" ca="1" si="11"/>
        <v>36.173919557960296</v>
      </c>
      <c r="H23" s="307">
        <f t="shared" ca="1" si="12"/>
        <v>164.43041559007821</v>
      </c>
      <c r="I23" s="304">
        <f t="shared" ca="1" si="13"/>
        <v>168.36244838832565</v>
      </c>
      <c r="J23" s="306">
        <f t="shared" ca="1" si="14"/>
        <v>105.91666129079375</v>
      </c>
      <c r="K23" s="307">
        <f t="shared" ca="1" si="15"/>
        <v>519.62681227433916</v>
      </c>
      <c r="L23" s="304">
        <f t="shared" ca="1" si="0"/>
        <v>530.31157178905698</v>
      </c>
      <c r="M23" s="306">
        <f t="shared" ca="1" si="16"/>
        <v>1.3542504993278082</v>
      </c>
      <c r="N23" s="304">
        <f t="shared" ca="1" si="17"/>
        <v>77.592838014967739</v>
      </c>
      <c r="P23" s="310">
        <f t="shared" ca="1" si="18"/>
        <v>2</v>
      </c>
      <c r="Q23" s="304">
        <f t="shared" ca="1" si="19"/>
        <v>1.4999999999999996E-3</v>
      </c>
      <c r="R23" s="306">
        <f t="shared" ca="1" si="20"/>
        <v>1.4999999999999996E-4</v>
      </c>
      <c r="S23" s="307">
        <f t="shared" ca="1" si="21"/>
        <v>5.0810005000000018</v>
      </c>
      <c r="T23" s="304">
        <f t="shared" ca="1" si="1"/>
        <v>49.844614905000022</v>
      </c>
      <c r="U23" s="311">
        <f t="shared" ca="1" si="2"/>
        <v>0</v>
      </c>
      <c r="V23" s="306">
        <f t="shared" ca="1" si="3"/>
        <v>1.1629576586982275</v>
      </c>
      <c r="W23" s="304">
        <f t="shared" ca="1" si="4"/>
        <v>101.2180129252569</v>
      </c>
      <c r="Y23" s="314" t="str">
        <f t="shared" ca="1" si="22"/>
        <v/>
      </c>
      <c r="Z23" s="315" t="str">
        <f t="shared" ca="1" si="23"/>
        <v/>
      </c>
      <c r="AA23" s="316" t="str">
        <f t="shared" ca="1" si="24"/>
        <v/>
      </c>
      <c r="AC23" s="310" t="e">
        <f t="shared" ca="1" si="25"/>
        <v>#N/A</v>
      </c>
      <c r="AD23" s="323" t="e">
        <f t="shared" ca="1" si="26"/>
        <v>#N/A</v>
      </c>
      <c r="AE23" s="324">
        <f t="shared" ca="1" si="5"/>
        <v>519.62681227433916</v>
      </c>
      <c r="AG23" s="306">
        <f t="shared" ca="1" si="27"/>
        <v>-29.575083391126846</v>
      </c>
      <c r="AH23" s="304">
        <f t="shared" ca="1" si="28"/>
        <v>-19.993928088162338</v>
      </c>
    </row>
    <row r="24" spans="1:34" x14ac:dyDescent="0.2">
      <c r="A24" s="347">
        <f t="shared" ca="1" si="6"/>
        <v>0.01</v>
      </c>
      <c r="B24" s="304">
        <f t="shared" ca="1" si="7"/>
        <v>0.20000000000000004</v>
      </c>
      <c r="D24" s="306">
        <f t="shared" ca="1" si="8"/>
        <v>-4.2801284485930919</v>
      </c>
      <c r="E24" s="307">
        <f t="shared" ca="1" si="9"/>
        <v>-29.265544441442948</v>
      </c>
      <c r="F24" s="304">
        <f t="shared" ca="1" si="10"/>
        <v>29.57687595048754</v>
      </c>
      <c r="G24" s="306">
        <f t="shared" ca="1" si="11"/>
        <v>36.131118273474364</v>
      </c>
      <c r="H24" s="307">
        <f t="shared" ca="1" si="12"/>
        <v>164.13776014566378</v>
      </c>
      <c r="I24" s="304">
        <f t="shared" ca="1" si="13"/>
        <v>168.06743293490041</v>
      </c>
      <c r="J24" s="306">
        <f t="shared" ca="1" si="14"/>
        <v>106.27818647995093</v>
      </c>
      <c r="K24" s="307">
        <f t="shared" ca="1" si="15"/>
        <v>521.26965315301788</v>
      </c>
      <c r="L24" s="304">
        <f t="shared" ca="1" si="0"/>
        <v>531.99351896403289</v>
      </c>
      <c r="M24" s="306">
        <f t="shared" ca="1" si="16"/>
        <v>1.3541250882854514</v>
      </c>
      <c r="N24" s="304">
        <f t="shared" ca="1" si="17"/>
        <v>77.585652491536365</v>
      </c>
      <c r="P24" s="310">
        <f t="shared" ca="1" si="18"/>
        <v>2</v>
      </c>
      <c r="Q24" s="304">
        <f t="shared" ca="1" si="19"/>
        <v>4.9999999999999871E-4</v>
      </c>
      <c r="R24" s="306">
        <f t="shared" ca="1" si="20"/>
        <v>4.9999999999999874E-5</v>
      </c>
      <c r="S24" s="307">
        <f t="shared" ca="1" si="21"/>
        <v>5.0810000000000022</v>
      </c>
      <c r="T24" s="304">
        <f t="shared" ca="1" si="1"/>
        <v>49.844610000000024</v>
      </c>
      <c r="U24" s="311">
        <f t="shared" ca="1" si="2"/>
        <v>0</v>
      </c>
      <c r="V24" s="306">
        <f t="shared" ca="1" si="3"/>
        <v>1.1627664895101328</v>
      </c>
      <c r="W24" s="304">
        <f t="shared" ca="1" si="4"/>
        <v>100.84702220172821</v>
      </c>
      <c r="Y24" s="314" t="str">
        <f t="shared" ca="1" si="22"/>
        <v/>
      </c>
      <c r="Z24" s="315" t="str">
        <f t="shared" ca="1" si="23"/>
        <v/>
      </c>
      <c r="AA24" s="316" t="str">
        <f t="shared" ca="1" si="24"/>
        <v/>
      </c>
      <c r="AC24" s="310" t="e">
        <f t="shared" ca="1" si="25"/>
        <v>#N/A</v>
      </c>
      <c r="AD24" s="323" t="e">
        <f t="shared" ca="1" si="26"/>
        <v>#N/A</v>
      </c>
      <c r="AE24" s="324">
        <f t="shared" ca="1" si="5"/>
        <v>521.26965315301788</v>
      </c>
      <c r="AG24" s="306">
        <f t="shared" ca="1" si="27"/>
        <v>-29.501677510161013</v>
      </c>
      <c r="AH24" s="304">
        <f t="shared" ca="1" si="28"/>
        <v>-19.920785854213118</v>
      </c>
    </row>
    <row r="25" spans="1:34" x14ac:dyDescent="0.2">
      <c r="A25" s="347">
        <f t="shared" ca="1" si="6"/>
        <v>0.01</v>
      </c>
      <c r="B25" s="304">
        <f t="shared" ca="1" si="7"/>
        <v>0.21000000000000005</v>
      </c>
      <c r="D25" s="306">
        <f t="shared" ca="1" si="8"/>
        <v>-4.2668926898020949</v>
      </c>
      <c r="E25" s="307">
        <f t="shared" ca="1" si="9"/>
        <v>-29.193795530076081</v>
      </c>
      <c r="F25" s="304">
        <f t="shared" ca="1" si="10"/>
        <v>29.503967032895368</v>
      </c>
      <c r="G25" s="306">
        <f t="shared" ca="1" si="11"/>
        <v>36.08844934657634</v>
      </c>
      <c r="H25" s="307">
        <f t="shared" ca="1" si="12"/>
        <v>163.84582219036301</v>
      </c>
      <c r="I25" s="304">
        <f t="shared" ca="1" si="13"/>
        <v>167.77314929832025</v>
      </c>
      <c r="J25" s="306">
        <f t="shared" ca="1" si="14"/>
        <v>106.63928431805118</v>
      </c>
      <c r="K25" s="307">
        <f t="shared" ca="1" si="15"/>
        <v>522.90957106469807</v>
      </c>
      <c r="L25" s="304">
        <f t="shared" ca="1" si="0"/>
        <v>533.67251800231634</v>
      </c>
      <c r="M25" s="306">
        <f t="shared" ca="1" si="16"/>
        <v>1.3539993856484716</v>
      </c>
      <c r="N25" s="304">
        <f t="shared" ca="1" si="17"/>
        <v>77.578450260963749</v>
      </c>
      <c r="P25" s="310">
        <f t="shared" ca="1" si="18"/>
        <v>3</v>
      </c>
      <c r="Q25" s="304">
        <f t="shared" ca="1" si="19"/>
        <v>0</v>
      </c>
      <c r="R25" s="306">
        <f t="shared" ca="1" si="20"/>
        <v>0</v>
      </c>
      <c r="S25" s="307">
        <f t="shared" ca="1" si="21"/>
        <v>5.0810000000000022</v>
      </c>
      <c r="T25" s="304">
        <f t="shared" ca="1" si="1"/>
        <v>49.844610000000024</v>
      </c>
      <c r="U25" s="311">
        <f t="shared" ca="1" si="2"/>
        <v>0</v>
      </c>
      <c r="V25" s="306">
        <f t="shared" ca="1" si="3"/>
        <v>1.1625756909773273</v>
      </c>
      <c r="W25" s="304">
        <f t="shared" ca="1" si="4"/>
        <v>100.47767794474939</v>
      </c>
      <c r="Y25" s="314" t="str">
        <f t="shared" ca="1" si="22"/>
        <v>Fin de propulsion</v>
      </c>
      <c r="Z25" s="315" t="str">
        <f t="shared" ca="1" si="23"/>
        <v/>
      </c>
      <c r="AA25" s="316" t="str">
        <f t="shared" ca="1" si="24"/>
        <v/>
      </c>
      <c r="AC25" s="310" t="e">
        <f t="shared" ca="1" si="25"/>
        <v>#N/A</v>
      </c>
      <c r="AD25" s="323" t="e">
        <f t="shared" ca="1" si="26"/>
        <v>#N/A</v>
      </c>
      <c r="AE25" s="324">
        <f t="shared" ca="1" si="5"/>
        <v>522.90957106469807</v>
      </c>
      <c r="AG25" s="306">
        <f t="shared" ca="1" si="27"/>
        <v>-29.428496208473803</v>
      </c>
      <c r="AH25" s="304">
        <f t="shared" ca="1" si="28"/>
        <v>-19.847868963142719</v>
      </c>
    </row>
    <row r="26" spans="1:34" x14ac:dyDescent="0.2">
      <c r="A26" s="347">
        <f t="shared" ca="1" si="6"/>
        <v>0.01</v>
      </c>
      <c r="B26" s="304">
        <f t="shared" ca="1" si="7"/>
        <v>0.22000000000000006</v>
      </c>
      <c r="D26" s="306">
        <f t="shared" ca="1" si="8"/>
        <v>-4.2536931689803215</v>
      </c>
      <c r="E26" s="307">
        <f t="shared" ca="1" si="9"/>
        <v>-29.122269361421871</v>
      </c>
      <c r="F26" s="304">
        <f t="shared" ca="1" si="10"/>
        <v>29.43128400758351</v>
      </c>
      <c r="G26" s="306">
        <f t="shared" ca="1" si="11"/>
        <v>36.045912414886537</v>
      </c>
      <c r="H26" s="307">
        <f t="shared" ca="1" si="12"/>
        <v>163.55459949674878</v>
      </c>
      <c r="I26" s="304">
        <f t="shared" ca="1" si="13"/>
        <v>167.47959522987739</v>
      </c>
      <c r="J26" s="306">
        <f t="shared" ca="1" si="14"/>
        <v>106.99995612685849</v>
      </c>
      <c r="K26" s="307">
        <f t="shared" ca="1" si="15"/>
        <v>524.54657317313365</v>
      </c>
      <c r="L26" s="304">
        <f t="shared" ca="1" si="0"/>
        <v>535.34857619949571</v>
      </c>
      <c r="M26" s="306">
        <f t="shared" ca="1" si="16"/>
        <v>1.3538733907761591</v>
      </c>
      <c r="N26" s="304">
        <f t="shared" ca="1" si="17"/>
        <v>77.571231286539955</v>
      </c>
      <c r="P26" s="310">
        <f t="shared" ca="1" si="18"/>
        <v>3</v>
      </c>
      <c r="Q26" s="304">
        <f t="shared" ca="1" si="19"/>
        <v>0</v>
      </c>
      <c r="R26" s="306">
        <f t="shared" ca="1" si="20"/>
        <v>0</v>
      </c>
      <c r="S26" s="307">
        <f t="shared" ca="1" si="21"/>
        <v>5.0810000000000022</v>
      </c>
      <c r="T26" s="304">
        <f t="shared" ca="1" si="1"/>
        <v>49.844610000000024</v>
      </c>
      <c r="U26" s="311">
        <f t="shared" ca="1" si="2"/>
        <v>0</v>
      </c>
      <c r="V26" s="306">
        <f t="shared" ca="1" si="3"/>
        <v>1.1623852620961705</v>
      </c>
      <c r="W26" s="304">
        <f t="shared" ca="1" si="4"/>
        <v>100.10997169280917</v>
      </c>
      <c r="Y26" s="314" t="str">
        <f t="shared" ca="1" si="22"/>
        <v/>
      </c>
      <c r="Z26" s="315" t="str">
        <f t="shared" ca="1" si="23"/>
        <v/>
      </c>
      <c r="AA26" s="316" t="str">
        <f t="shared" ca="1" si="24"/>
        <v/>
      </c>
      <c r="AC26" s="310" t="e">
        <f t="shared" ca="1" si="25"/>
        <v>#N/A</v>
      </c>
      <c r="AD26" s="323" t="e">
        <f t="shared" ca="1" si="26"/>
        <v>#N/A</v>
      </c>
      <c r="AE26" s="324">
        <f t="shared" ca="1" si="5"/>
        <v>524.54657317313365</v>
      </c>
      <c r="AG26" s="306">
        <f t="shared" ca="1" si="27"/>
        <v>-29.35553977876792</v>
      </c>
      <c r="AH26" s="304">
        <f t="shared" ca="1" si="28"/>
        <v>-19.775177710047107</v>
      </c>
    </row>
    <row r="27" spans="1:34" x14ac:dyDescent="0.2">
      <c r="A27" s="347">
        <f t="shared" ca="1" si="6"/>
        <v>0.01</v>
      </c>
      <c r="B27" s="304">
        <f t="shared" ca="1" si="7"/>
        <v>0.23000000000000007</v>
      </c>
      <c r="D27" s="306">
        <f t="shared" ca="1" si="8"/>
        <v>-4.2405507407292191</v>
      </c>
      <c r="E27" s="307">
        <f t="shared" ca="1" si="9"/>
        <v>-29.051060402709517</v>
      </c>
      <c r="F27" s="304">
        <f t="shared" ca="1" si="10"/>
        <v>29.358923364227373</v>
      </c>
      <c r="G27" s="306">
        <f t="shared" ca="1" si="11"/>
        <v>36.003506907479242</v>
      </c>
      <c r="H27" s="307">
        <f t="shared" ca="1" si="12"/>
        <v>163.26408889272167</v>
      </c>
      <c r="I27" s="304">
        <f t="shared" ca="1" si="13"/>
        <v>167.18676751348306</v>
      </c>
      <c r="J27" s="306">
        <f t="shared" ca="1" si="14"/>
        <v>107.36020322347032</v>
      </c>
      <c r="K27" s="307">
        <f t="shared" ca="1" si="15"/>
        <v>526.18066661508101</v>
      </c>
      <c r="L27" s="304">
        <f t="shared" ca="1" si="0"/>
        <v>537.02170082378973</v>
      </c>
      <c r="M27" s="306">
        <f t="shared" ca="1" si="16"/>
        <v>1.3537471030254735</v>
      </c>
      <c r="N27" s="304">
        <f t="shared" ca="1" si="17"/>
        <v>77.563995531421469</v>
      </c>
      <c r="P27" s="310">
        <f t="shared" ca="1" si="18"/>
        <v>3</v>
      </c>
      <c r="Q27" s="304">
        <f t="shared" ca="1" si="19"/>
        <v>0</v>
      </c>
      <c r="R27" s="306">
        <f t="shared" ca="1" si="20"/>
        <v>0</v>
      </c>
      <c r="S27" s="307">
        <f t="shared" ca="1" si="21"/>
        <v>5.0810000000000022</v>
      </c>
      <c r="T27" s="304">
        <f t="shared" ca="1" si="1"/>
        <v>49.844610000000024</v>
      </c>
      <c r="U27" s="311">
        <f t="shared" ca="1" si="2"/>
        <v>0</v>
      </c>
      <c r="V27" s="306">
        <f t="shared" ca="1" si="3"/>
        <v>1.1621952018670634</v>
      </c>
      <c r="W27" s="304">
        <f t="shared" ca="1" si="4"/>
        <v>99.743893869573597</v>
      </c>
      <c r="Y27" s="314" t="str">
        <f t="shared" ca="1" si="22"/>
        <v/>
      </c>
      <c r="Z27" s="315" t="str">
        <f t="shared" ca="1" si="23"/>
        <v/>
      </c>
      <c r="AA27" s="316" t="str">
        <f t="shared" ca="1" si="24"/>
        <v/>
      </c>
      <c r="AC27" s="310" t="e">
        <f t="shared" ca="1" si="25"/>
        <v>#N/A</v>
      </c>
      <c r="AD27" s="323" t="e">
        <f t="shared" ca="1" si="26"/>
        <v>#N/A</v>
      </c>
      <c r="AE27" s="324">
        <f t="shared" ca="1" si="5"/>
        <v>526.18066661508101</v>
      </c>
      <c r="AG27" s="306">
        <f t="shared" ca="1" si="27"/>
        <v>-29.28290495914289</v>
      </c>
      <c r="AH27" s="304">
        <f t="shared" ca="1" si="28"/>
        <v>-19.702808835427891</v>
      </c>
    </row>
    <row r="28" spans="1:34" x14ac:dyDescent="0.2">
      <c r="A28" s="347">
        <f t="shared" ca="1" si="6"/>
        <v>0.01</v>
      </c>
      <c r="B28" s="304">
        <f t="shared" ca="1" si="7"/>
        <v>0.24000000000000007</v>
      </c>
      <c r="D28" s="306">
        <f t="shared" ca="1" si="8"/>
        <v>-4.2274650687740456</v>
      </c>
      <c r="E28" s="307">
        <f t="shared" ca="1" si="9"/>
        <v>-28.980166799385394</v>
      </c>
      <c r="F28" s="304">
        <f t="shared" ca="1" si="10"/>
        <v>29.286883218053511</v>
      </c>
      <c r="G28" s="306">
        <f t="shared" ca="1" si="11"/>
        <v>35.961232256791504</v>
      </c>
      <c r="H28" s="307">
        <f t="shared" ca="1" si="12"/>
        <v>162.97428722472782</v>
      </c>
      <c r="I28" s="304">
        <f t="shared" ca="1" si="13"/>
        <v>166.89466295192</v>
      </c>
      <c r="J28" s="306">
        <f t="shared" ca="1" si="14"/>
        <v>107.72002691929167</v>
      </c>
      <c r="K28" s="307">
        <f t="shared" ca="1" si="15"/>
        <v>527.81185849566828</v>
      </c>
      <c r="L28" s="304">
        <f t="shared" ca="1" si="0"/>
        <v>538.69189911130479</v>
      </c>
      <c r="M28" s="306">
        <f t="shared" ca="1" si="16"/>
        <v>1.3536205217510351</v>
      </c>
      <c r="N28" s="304">
        <f t="shared" ca="1" si="17"/>
        <v>77.556742958630764</v>
      </c>
      <c r="P28" s="310">
        <f t="shared" ca="1" si="18"/>
        <v>3</v>
      </c>
      <c r="Q28" s="304">
        <f t="shared" ca="1" si="19"/>
        <v>0</v>
      </c>
      <c r="R28" s="306">
        <f t="shared" ca="1" si="20"/>
        <v>0</v>
      </c>
      <c r="S28" s="307">
        <f t="shared" ca="1" si="21"/>
        <v>5.0810000000000022</v>
      </c>
      <c r="T28" s="304">
        <f t="shared" ca="1" si="1"/>
        <v>49.844610000000024</v>
      </c>
      <c r="U28" s="311">
        <f t="shared" ca="1" si="2"/>
        <v>0</v>
      </c>
      <c r="V28" s="306">
        <f t="shared" ca="1" si="3"/>
        <v>1.1620055092949808</v>
      </c>
      <c r="W28" s="304">
        <f t="shared" ca="1" si="4"/>
        <v>99.379434969323668</v>
      </c>
      <c r="Y28" s="314" t="str">
        <f t="shared" ca="1" si="22"/>
        <v/>
      </c>
      <c r="Z28" s="315" t="str">
        <f t="shared" ca="1" si="23"/>
        <v/>
      </c>
      <c r="AA28" s="316" t="str">
        <f t="shared" ca="1" si="24"/>
        <v/>
      </c>
      <c r="AC28" s="310" t="e">
        <f t="shared" ca="1" si="25"/>
        <v>#N/A</v>
      </c>
      <c r="AD28" s="323" t="e">
        <f t="shared" ca="1" si="26"/>
        <v>#N/A</v>
      </c>
      <c r="AE28" s="324">
        <f t="shared" ca="1" si="5"/>
        <v>527.81185849566828</v>
      </c>
      <c r="AG28" s="306">
        <f t="shared" ca="1" si="27"/>
        <v>-29.210589862452146</v>
      </c>
      <c r="AH28" s="304">
        <f t="shared" ca="1" si="28"/>
        <v>-19.630760454550984</v>
      </c>
    </row>
    <row r="29" spans="1:34" x14ac:dyDescent="0.2">
      <c r="A29" s="347">
        <f t="shared" ca="1" si="6"/>
        <v>0.01</v>
      </c>
      <c r="B29" s="304">
        <f t="shared" ca="1" si="7"/>
        <v>0.25000000000000006</v>
      </c>
      <c r="D29" s="306">
        <f t="shared" ca="1" si="8"/>
        <v>-4.214435819317135</v>
      </c>
      <c r="E29" s="307">
        <f t="shared" ca="1" si="9"/>
        <v>-28.909586710570998</v>
      </c>
      <c r="F29" s="304">
        <f t="shared" ca="1" si="10"/>
        <v>29.215161698186211</v>
      </c>
      <c r="G29" s="306">
        <f t="shared" ca="1" si="11"/>
        <v>35.919087898598335</v>
      </c>
      <c r="H29" s="307">
        <f t="shared" ca="1" si="12"/>
        <v>162.6851913576221</v>
      </c>
      <c r="I29" s="304">
        <f t="shared" ca="1" si="13"/>
        <v>166.60327836670368</v>
      </c>
      <c r="J29" s="306">
        <f t="shared" ca="1" si="14"/>
        <v>108.07942852006862</v>
      </c>
      <c r="K29" s="307">
        <f t="shared" ca="1" si="15"/>
        <v>529.44015588858008</v>
      </c>
      <c r="L29" s="304">
        <f t="shared" ca="1" si="0"/>
        <v>540.35917826622381</v>
      </c>
      <c r="M29" s="306">
        <f t="shared" ca="1" si="16"/>
        <v>1.3534936463051142</v>
      </c>
      <c r="N29" s="304">
        <f t="shared" ca="1" si="17"/>
        <v>77.549473531055654</v>
      </c>
      <c r="P29" s="310">
        <f t="shared" ca="1" si="18"/>
        <v>3</v>
      </c>
      <c r="Q29" s="304">
        <f t="shared" ca="1" si="19"/>
        <v>0</v>
      </c>
      <c r="R29" s="306">
        <f t="shared" ca="1" si="20"/>
        <v>0</v>
      </c>
      <c r="S29" s="307">
        <f t="shared" ca="1" si="21"/>
        <v>5.0810000000000022</v>
      </c>
      <c r="T29" s="304">
        <f t="shared" ca="1" si="1"/>
        <v>49.844610000000024</v>
      </c>
      <c r="U29" s="311">
        <f t="shared" ca="1" si="2"/>
        <v>0</v>
      </c>
      <c r="V29" s="306">
        <f t="shared" ca="1" si="3"/>
        <v>1.1618161833894454</v>
      </c>
      <c r="W29" s="304">
        <f t="shared" ca="1" si="4"/>
        <v>99.016585556330199</v>
      </c>
      <c r="Y29" s="314" t="str">
        <f t="shared" ca="1" si="22"/>
        <v/>
      </c>
      <c r="Z29" s="315" t="str">
        <f t="shared" ca="1" si="23"/>
        <v/>
      </c>
      <c r="AA29" s="316" t="str">
        <f t="shared" ca="1" si="24"/>
        <v/>
      </c>
      <c r="AC29" s="310" t="e">
        <f t="shared" ca="1" si="25"/>
        <v>#N/A</v>
      </c>
      <c r="AD29" s="323" t="e">
        <f t="shared" ca="1" si="26"/>
        <v>#N/A</v>
      </c>
      <c r="AE29" s="324">
        <f t="shared" ca="1" si="5"/>
        <v>529.44015588858008</v>
      </c>
      <c r="AG29" s="306">
        <f t="shared" ca="1" si="27"/>
        <v>-29.138592615436487</v>
      </c>
      <c r="AH29" s="304">
        <f t="shared" ca="1" si="28"/>
        <v>-19.559030696580127</v>
      </c>
    </row>
    <row r="30" spans="1:34" x14ac:dyDescent="0.2">
      <c r="A30" s="347">
        <f t="shared" ca="1" si="6"/>
        <v>0.01</v>
      </c>
      <c r="B30" s="304">
        <f t="shared" ca="1" si="7"/>
        <v>0.26000000000000006</v>
      </c>
      <c r="D30" s="306">
        <f t="shared" ca="1" si="8"/>
        <v>-4.2014626610160004</v>
      </c>
      <c r="E30" s="307">
        <f t="shared" ca="1" si="9"/>
        <v>-28.839318308941934</v>
      </c>
      <c r="F30" s="304">
        <f t="shared" ca="1" si="10"/>
        <v>29.143756947524544</v>
      </c>
      <c r="G30" s="306">
        <f t="shared" ca="1" si="11"/>
        <v>35.877073271988174</v>
      </c>
      <c r="H30" s="307">
        <f t="shared" ca="1" si="12"/>
        <v>162.39679817453268</v>
      </c>
      <c r="I30" s="304">
        <f t="shared" ca="1" si="13"/>
        <v>166.31261059794446</v>
      </c>
      <c r="J30" s="306">
        <f t="shared" ca="1" si="14"/>
        <v>108.43840932592155</v>
      </c>
      <c r="K30" s="307">
        <f t="shared" ca="1" si="15"/>
        <v>531.06556583624081</v>
      </c>
      <c r="L30" s="304">
        <f t="shared" ca="1" si="0"/>
        <v>542.02354546099082</v>
      </c>
      <c r="M30" s="306">
        <f t="shared" ca="1" si="16"/>
        <v>1.3533664760376245</v>
      </c>
      <c r="N30" s="304">
        <f t="shared" ca="1" si="17"/>
        <v>77.542187211448947</v>
      </c>
      <c r="P30" s="310">
        <f t="shared" ca="1" si="18"/>
        <v>3</v>
      </c>
      <c r="Q30" s="304">
        <f t="shared" ca="1" si="19"/>
        <v>0</v>
      </c>
      <c r="R30" s="306">
        <f t="shared" ca="1" si="20"/>
        <v>0</v>
      </c>
      <c r="S30" s="307">
        <f t="shared" ca="1" si="21"/>
        <v>5.0810000000000022</v>
      </c>
      <c r="T30" s="304">
        <f t="shared" ca="1" si="1"/>
        <v>49.844610000000024</v>
      </c>
      <c r="U30" s="311">
        <f t="shared" ca="1" si="2"/>
        <v>0</v>
      </c>
      <c r="V30" s="306">
        <f t="shared" ca="1" si="3"/>
        <v>1.1616272231644986</v>
      </c>
      <c r="W30" s="304">
        <f t="shared" ca="1" si="4"/>
        <v>98.65533626423418</v>
      </c>
      <c r="Y30" s="314" t="str">
        <f t="shared" ca="1" si="22"/>
        <v/>
      </c>
      <c r="Z30" s="315" t="str">
        <f t="shared" ca="1" si="23"/>
        <v/>
      </c>
      <c r="AA30" s="316" t="str">
        <f t="shared" ca="1" si="24"/>
        <v/>
      </c>
      <c r="AC30" s="310" t="e">
        <f t="shared" ca="1" si="25"/>
        <v>#N/A</v>
      </c>
      <c r="AD30" s="323" t="e">
        <f t="shared" ca="1" si="26"/>
        <v>#N/A</v>
      </c>
      <c r="AE30" s="324">
        <f t="shared" ca="1" si="5"/>
        <v>531.06556583624081</v>
      </c>
      <c r="AG30" s="306">
        <f t="shared" ca="1" si="27"/>
        <v>-29.066911358601011</v>
      </c>
      <c r="AH30" s="304">
        <f t="shared" ca="1" si="28"/>
        <v>-19.487617704453879</v>
      </c>
    </row>
    <row r="31" spans="1:34" x14ac:dyDescent="0.2">
      <c r="A31" s="347">
        <f t="shared" ca="1" si="6"/>
        <v>0.01</v>
      </c>
      <c r="B31" s="304">
        <f t="shared" ca="1" si="7"/>
        <v>0.27000000000000007</v>
      </c>
      <c r="D31" s="306">
        <f t="shared" ca="1" si="8"/>
        <v>-4.1885452649615402</v>
      </c>
      <c r="E31" s="307">
        <f t="shared" ca="1" si="9"/>
        <v>-28.769359780607857</v>
      </c>
      <c r="F31" s="304">
        <f t="shared" ca="1" si="10"/>
        <v>29.072667122620324</v>
      </c>
      <c r="G31" s="306">
        <f t="shared" ca="1" si="11"/>
        <v>35.835187819338557</v>
      </c>
      <c r="H31" s="307">
        <f t="shared" ca="1" si="12"/>
        <v>162.10910457672659</v>
      </c>
      <c r="I31" s="304">
        <f t="shared" ca="1" si="13"/>
        <v>166.02265650421134</v>
      </c>
      <c r="J31" s="306">
        <f t="shared" ca="1" si="14"/>
        <v>108.79697063137819</v>
      </c>
      <c r="K31" s="307">
        <f t="shared" ca="1" si="15"/>
        <v>532.68809534999707</v>
      </c>
      <c r="L31" s="304">
        <f t="shared" ca="1" si="0"/>
        <v>543.68500783649768</v>
      </c>
      <c r="M31" s="306">
        <f t="shared" ca="1" si="16"/>
        <v>1.3532390102961116</v>
      </c>
      <c r="N31" s="304">
        <f t="shared" ca="1" si="17"/>
        <v>77.534883962427756</v>
      </c>
      <c r="P31" s="310">
        <f t="shared" ca="1" si="18"/>
        <v>3</v>
      </c>
      <c r="Q31" s="304">
        <f t="shared" ca="1" si="19"/>
        <v>0</v>
      </c>
      <c r="R31" s="306">
        <f t="shared" ca="1" si="20"/>
        <v>0</v>
      </c>
      <c r="S31" s="307">
        <f t="shared" ca="1" si="21"/>
        <v>5.0810000000000022</v>
      </c>
      <c r="T31" s="304">
        <f t="shared" ca="1" si="1"/>
        <v>49.844610000000024</v>
      </c>
      <c r="U31" s="311">
        <f t="shared" ca="1" si="2"/>
        <v>0</v>
      </c>
      <c r="V31" s="306">
        <f t="shared" ca="1" si="3"/>
        <v>1.1614386276386748</v>
      </c>
      <c r="W31" s="304">
        <f t="shared" ca="1" si="4"/>
        <v>98.295677795434585</v>
      </c>
      <c r="Y31" s="314" t="str">
        <f t="shared" ca="1" si="22"/>
        <v/>
      </c>
      <c r="Z31" s="315" t="str">
        <f t="shared" ca="1" si="23"/>
        <v/>
      </c>
      <c r="AA31" s="316" t="str">
        <f t="shared" ca="1" si="24"/>
        <v/>
      </c>
      <c r="AC31" s="310" t="e">
        <f t="shared" ca="1" si="25"/>
        <v>#N/A</v>
      </c>
      <c r="AD31" s="323" t="e">
        <f t="shared" ca="1" si="26"/>
        <v>#N/A</v>
      </c>
      <c r="AE31" s="324">
        <f t="shared" ca="1" si="5"/>
        <v>532.68809534999707</v>
      </c>
      <c r="AG31" s="306">
        <f t="shared" ca="1" si="27"/>
        <v>-28.995544246093132</v>
      </c>
      <c r="AH31" s="304">
        <f t="shared" ca="1" si="28"/>
        <v>-19.416519634763656</v>
      </c>
    </row>
    <row r="32" spans="1:34" x14ac:dyDescent="0.2">
      <c r="A32" s="347">
        <f t="shared" ca="1" si="6"/>
        <v>0.01</v>
      </c>
      <c r="B32" s="304">
        <f t="shared" ca="1" si="7"/>
        <v>0.28000000000000008</v>
      </c>
      <c r="D32" s="306">
        <f t="shared" ca="1" si="8"/>
        <v>-4.1756833046566113</v>
      </c>
      <c r="E32" s="307">
        <f t="shared" ca="1" si="9"/>
        <v>-28.699709324993975</v>
      </c>
      <c r="F32" s="304">
        <f t="shared" ca="1" si="10"/>
        <v>29.001890393557694</v>
      </c>
      <c r="G32" s="306">
        <f t="shared" ca="1" si="11"/>
        <v>35.793430986291995</v>
      </c>
      <c r="H32" s="307">
        <f t="shared" ca="1" si="12"/>
        <v>161.82210748347666</v>
      </c>
      <c r="I32" s="304">
        <f t="shared" ca="1" si="13"/>
        <v>165.7334129623967</v>
      </c>
      <c r="J32" s="306">
        <f t="shared" ca="1" si="14"/>
        <v>109.15511372540634</v>
      </c>
      <c r="K32" s="307">
        <f t="shared" ca="1" si="15"/>
        <v>534.30775141029812</v>
      </c>
      <c r="L32" s="304">
        <f t="shared" ca="1" si="0"/>
        <v>545.34357250226697</v>
      </c>
      <c r="M32" s="306">
        <f t="shared" ca="1" si="16"/>
        <v>1.3531112484257446</v>
      </c>
      <c r="N32" s="304">
        <f t="shared" ca="1" si="17"/>
        <v>77.527563746473021</v>
      </c>
      <c r="P32" s="310">
        <f t="shared" ca="1" si="18"/>
        <v>3</v>
      </c>
      <c r="Q32" s="304">
        <f t="shared" ca="1" si="19"/>
        <v>0</v>
      </c>
      <c r="R32" s="306">
        <f t="shared" ca="1" si="20"/>
        <v>0</v>
      </c>
      <c r="S32" s="307">
        <f t="shared" ca="1" si="21"/>
        <v>5.0810000000000022</v>
      </c>
      <c r="T32" s="304">
        <f t="shared" ca="1" si="1"/>
        <v>49.844610000000024</v>
      </c>
      <c r="U32" s="311">
        <f t="shared" ca="1" si="2"/>
        <v>0</v>
      </c>
      <c r="V32" s="306">
        <f t="shared" ca="1" si="3"/>
        <v>1.161250395834974</v>
      </c>
      <c r="W32" s="304">
        <f t="shared" ca="1" si="4"/>
        <v>97.937600920481913</v>
      </c>
      <c r="Y32" s="314" t="str">
        <f t="shared" ca="1" si="22"/>
        <v/>
      </c>
      <c r="Z32" s="315" t="str">
        <f t="shared" ca="1" si="23"/>
        <v/>
      </c>
      <c r="AA32" s="316" t="str">
        <f t="shared" ca="1" si="24"/>
        <v/>
      </c>
      <c r="AC32" s="310" t="e">
        <f t="shared" ca="1" si="25"/>
        <v>#N/A</v>
      </c>
      <c r="AD32" s="323" t="e">
        <f t="shared" ca="1" si="26"/>
        <v>#N/A</v>
      </c>
      <c r="AE32" s="324">
        <f t="shared" ca="1" si="5"/>
        <v>534.30775141029812</v>
      </c>
      <c r="AG32" s="306">
        <f t="shared" ca="1" si="27"/>
        <v>-28.924489445582019</v>
      </c>
      <c r="AH32" s="304">
        <f t="shared" ca="1" si="28"/>
        <v>-19.345734657633251</v>
      </c>
    </row>
    <row r="33" spans="1:34" x14ac:dyDescent="0.2">
      <c r="A33" s="347">
        <f t="shared" ca="1" si="6"/>
        <v>0.01</v>
      </c>
      <c r="B33" s="304">
        <f t="shared" ca="1" si="7"/>
        <v>0.29000000000000009</v>
      </c>
      <c r="D33" s="306">
        <f t="shared" ca="1" si="8"/>
        <v>-4.1628764559947209</v>
      </c>
      <c r="E33" s="307">
        <f t="shared" ca="1" si="9"/>
        <v>-28.630365154723556</v>
      </c>
      <c r="F33" s="304">
        <f t="shared" ca="1" si="10"/>
        <v>28.931424943833719</v>
      </c>
      <c r="G33" s="306">
        <f t="shared" ca="1" si="11"/>
        <v>35.751802221732049</v>
      </c>
      <c r="H33" s="307">
        <f t="shared" ca="1" si="12"/>
        <v>161.53580383192943</v>
      </c>
      <c r="I33" s="304">
        <f t="shared" ca="1" si="13"/>
        <v>165.44487686758217</v>
      </c>
      <c r="J33" s="306">
        <f t="shared" ca="1" si="14"/>
        <v>109.51283989144646</v>
      </c>
      <c r="K33" s="307">
        <f t="shared" ca="1" si="15"/>
        <v>535.92454096687516</v>
      </c>
      <c r="L33" s="304">
        <f t="shared" ca="1" si="0"/>
        <v>546.99924653663413</v>
      </c>
      <c r="M33" s="306">
        <f t="shared" ca="1" si="16"/>
        <v>1.3529831897693072</v>
      </c>
      <c r="N33" s="304">
        <f t="shared" ca="1" si="17"/>
        <v>77.520226525929047</v>
      </c>
      <c r="P33" s="310">
        <f t="shared" ca="1" si="18"/>
        <v>3</v>
      </c>
      <c r="Q33" s="304">
        <f t="shared" ca="1" si="19"/>
        <v>0</v>
      </c>
      <c r="R33" s="306">
        <f t="shared" ca="1" si="20"/>
        <v>0</v>
      </c>
      <c r="S33" s="307">
        <f t="shared" ca="1" si="21"/>
        <v>5.0810000000000022</v>
      </c>
      <c r="T33" s="304">
        <f t="shared" ca="1" si="1"/>
        <v>49.844610000000024</v>
      </c>
      <c r="U33" s="311">
        <f t="shared" ca="1" si="2"/>
        <v>0</v>
      </c>
      <c r="V33" s="306">
        <f t="shared" ca="1" si="3"/>
        <v>1.1610625267808359</v>
      </c>
      <c r="W33" s="304">
        <f t="shared" ca="1" si="4"/>
        <v>97.581096477477999</v>
      </c>
      <c r="Y33" s="314" t="str">
        <f t="shared" ca="1" si="22"/>
        <v/>
      </c>
      <c r="Z33" s="315" t="str">
        <f t="shared" ca="1" si="23"/>
        <v/>
      </c>
      <c r="AA33" s="316" t="str">
        <f t="shared" ca="1" si="24"/>
        <v/>
      </c>
      <c r="AC33" s="310" t="e">
        <f t="shared" ca="1" si="25"/>
        <v>#N/A</v>
      </c>
      <c r="AD33" s="323" t="e">
        <f t="shared" ca="1" si="26"/>
        <v>#N/A</v>
      </c>
      <c r="AE33" s="324">
        <f t="shared" ca="1" si="5"/>
        <v>535.92454096687516</v>
      </c>
      <c r="AG33" s="306">
        <f t="shared" ca="1" si="27"/>
        <v>-28.853745138139182</v>
      </c>
      <c r="AH33" s="304">
        <f t="shared" ca="1" si="28"/>
        <v>-19.275260956599464</v>
      </c>
    </row>
    <row r="34" spans="1:34" x14ac:dyDescent="0.2">
      <c r="A34" s="347">
        <f t="shared" ca="1" si="6"/>
        <v>0.01</v>
      </c>
      <c r="B34" s="304">
        <f t="shared" ca="1" si="7"/>
        <v>0.3000000000000001</v>
      </c>
      <c r="D34" s="306">
        <f t="shared" ca="1" si="8"/>
        <v>-4.1501243972389732</v>
      </c>
      <c r="E34" s="307">
        <f t="shared" ca="1" si="9"/>
        <v>-28.561325495501706</v>
      </c>
      <c r="F34" s="304">
        <f t="shared" ca="1" si="10"/>
        <v>28.861268970240271</v>
      </c>
      <c r="G34" s="306">
        <f t="shared" ca="1" si="11"/>
        <v>35.710300977759658</v>
      </c>
      <c r="H34" s="307">
        <f t="shared" ca="1" si="12"/>
        <v>161.2501905769744</v>
      </c>
      <c r="I34" s="304">
        <f t="shared" ca="1" si="13"/>
        <v>165.15704513290601</v>
      </c>
      <c r="J34" s="306">
        <f t="shared" ca="1" si="14"/>
        <v>109.87015040744392</v>
      </c>
      <c r="K34" s="307">
        <f t="shared" ca="1" si="15"/>
        <v>537.53847093891966</v>
      </c>
      <c r="L34" s="304">
        <f t="shared" ca="1" si="0"/>
        <v>548.65203698692858</v>
      </c>
      <c r="M34" s="306">
        <f t="shared" ca="1" si="16"/>
        <v>1.352854833667188</v>
      </c>
      <c r="N34" s="304">
        <f t="shared" ca="1" si="17"/>
        <v>77.512872263002862</v>
      </c>
      <c r="P34" s="310">
        <f t="shared" ca="1" si="18"/>
        <v>3</v>
      </c>
      <c r="Q34" s="304">
        <f t="shared" ca="1" si="19"/>
        <v>0</v>
      </c>
      <c r="R34" s="306">
        <f t="shared" ca="1" si="20"/>
        <v>0</v>
      </c>
      <c r="S34" s="307">
        <f t="shared" ca="1" si="21"/>
        <v>5.0810000000000022</v>
      </c>
      <c r="T34" s="304">
        <f t="shared" ca="1" si="1"/>
        <v>49.844610000000024</v>
      </c>
      <c r="U34" s="311">
        <f t="shared" ca="1" si="2"/>
        <v>0</v>
      </c>
      <c r="V34" s="306">
        <f t="shared" ca="1" si="3"/>
        <v>1.1608750195081126</v>
      </c>
      <c r="W34" s="304">
        <f t="shared" ca="1" si="4"/>
        <v>97.226155371482335</v>
      </c>
      <c r="Y34" s="314" t="str">
        <f t="shared" ca="1" si="22"/>
        <v/>
      </c>
      <c r="Z34" s="315" t="str">
        <f t="shared" ca="1" si="23"/>
        <v/>
      </c>
      <c r="AA34" s="316" t="str">
        <f t="shared" ca="1" si="24"/>
        <v/>
      </c>
      <c r="AC34" s="310" t="e">
        <f t="shared" ca="1" si="25"/>
        <v>#N/A</v>
      </c>
      <c r="AD34" s="323" t="e">
        <f t="shared" ca="1" si="26"/>
        <v>#N/A</v>
      </c>
      <c r="AE34" s="324">
        <f t="shared" ca="1" si="5"/>
        <v>537.53847093891966</v>
      </c>
      <c r="AG34" s="306">
        <f t="shared" ca="1" si="27"/>
        <v>-28.783309518120312</v>
      </c>
      <c r="AH34" s="304">
        <f t="shared" ca="1" si="28"/>
        <v>-19.205096728493988</v>
      </c>
    </row>
    <row r="35" spans="1:34" x14ac:dyDescent="0.2">
      <c r="A35" s="347">
        <f t="shared" ca="1" si="6"/>
        <v>0.01</v>
      </c>
      <c r="B35" s="304">
        <f t="shared" ca="1" si="7"/>
        <v>0.31000000000000011</v>
      </c>
      <c r="D35" s="306">
        <f t="shared" ca="1" si="8"/>
        <v>-4.1374268090012398</v>
      </c>
      <c r="E35" s="307">
        <f t="shared" ca="1" si="9"/>
        <v>-28.492588586000437</v>
      </c>
      <c r="F35" s="304">
        <f t="shared" ca="1" si="10"/>
        <v>28.791420682747223</v>
      </c>
      <c r="G35" s="306">
        <f t="shared" ca="1" si="11"/>
        <v>35.668926709669648</v>
      </c>
      <c r="H35" s="307">
        <f t="shared" ca="1" si="12"/>
        <v>160.96526469111441</v>
      </c>
      <c r="I35" s="304">
        <f t="shared" ca="1" si="13"/>
        <v>164.86991468943117</v>
      </c>
      <c r="J35" s="306">
        <f t="shared" ca="1" si="14"/>
        <v>110.22704654588107</v>
      </c>
      <c r="K35" s="307">
        <f t="shared" ca="1" si="15"/>
        <v>539.1495482152601</v>
      </c>
      <c r="L35" s="304">
        <f t="shared" ca="1" si="0"/>
        <v>550.30195086965387</v>
      </c>
      <c r="M35" s="306">
        <f t="shared" ca="1" si="16"/>
        <v>1.3527261794573706</v>
      </c>
      <c r="N35" s="304">
        <f t="shared" ca="1" si="17"/>
        <v>77.505500919763733</v>
      </c>
      <c r="P35" s="310">
        <f t="shared" ca="1" si="18"/>
        <v>3</v>
      </c>
      <c r="Q35" s="304">
        <f t="shared" ca="1" si="19"/>
        <v>0</v>
      </c>
      <c r="R35" s="306">
        <f t="shared" ca="1" si="20"/>
        <v>0</v>
      </c>
      <c r="S35" s="307">
        <f t="shared" ca="1" si="21"/>
        <v>5.0810000000000022</v>
      </c>
      <c r="T35" s="304">
        <f t="shared" ca="1" si="1"/>
        <v>49.844610000000024</v>
      </c>
      <c r="U35" s="311">
        <f t="shared" ca="1" si="2"/>
        <v>0</v>
      </c>
      <c r="V35" s="306">
        <f t="shared" ca="1" si="3"/>
        <v>1.1606878730530414</v>
      </c>
      <c r="W35" s="304">
        <f t="shared" ca="1" si="4"/>
        <v>96.872768573923864</v>
      </c>
      <c r="Y35" s="314" t="str">
        <f t="shared" ca="1" si="22"/>
        <v/>
      </c>
      <c r="Z35" s="315" t="str">
        <f t="shared" ca="1" si="23"/>
        <v/>
      </c>
      <c r="AA35" s="316" t="str">
        <f t="shared" ca="1" si="24"/>
        <v/>
      </c>
      <c r="AC35" s="310" t="e">
        <f t="shared" ca="1" si="25"/>
        <v>#N/A</v>
      </c>
      <c r="AD35" s="323" t="e">
        <f t="shared" ca="1" si="26"/>
        <v>#N/A</v>
      </c>
      <c r="AE35" s="324">
        <f t="shared" ca="1" si="5"/>
        <v>539.1495482152601</v>
      </c>
      <c r="AG35" s="306">
        <f t="shared" ca="1" si="27"/>
        <v>-28.713180793048384</v>
      </c>
      <c r="AH35" s="304">
        <f t="shared" ca="1" si="28"/>
        <v>-19.13524018332657</v>
      </c>
    </row>
    <row r="36" spans="1:34" x14ac:dyDescent="0.2">
      <c r="A36" s="347">
        <f t="shared" ca="1" si="6"/>
        <v>0.01</v>
      </c>
      <c r="B36" s="304">
        <f t="shared" ca="1" si="7"/>
        <v>0.32000000000000012</v>
      </c>
      <c r="D36" s="306">
        <f t="shared" ca="1" si="8"/>
        <v>-4.1247833742215274</v>
      </c>
      <c r="E36" s="307">
        <f t="shared" ca="1" si="9"/>
        <v>-28.424152677744679</v>
      </c>
      <c r="F36" s="304">
        <f t="shared" ca="1" si="10"/>
        <v>28.721878304386614</v>
      </c>
      <c r="G36" s="306">
        <f t="shared" ca="1" si="11"/>
        <v>35.62767887592743</v>
      </c>
      <c r="H36" s="307">
        <f t="shared" ca="1" si="12"/>
        <v>160.68102316433698</v>
      </c>
      <c r="I36" s="304">
        <f t="shared" ca="1" si="13"/>
        <v>164.58348248601499</v>
      </c>
      <c r="J36" s="306">
        <f t="shared" ca="1" si="14"/>
        <v>110.58352957380905</v>
      </c>
      <c r="K36" s="307">
        <f t="shared" ca="1" si="15"/>
        <v>540.75777965453733</v>
      </c>
      <c r="L36" s="304">
        <f t="shared" ca="1" si="0"/>
        <v>551.94899517066483</v>
      </c>
      <c r="M36" s="306">
        <f t="shared" ca="1" si="16"/>
        <v>1.3525972264754251</v>
      </c>
      <c r="N36" s="304">
        <f t="shared" ca="1" si="17"/>
        <v>77.498112458142629</v>
      </c>
      <c r="P36" s="310">
        <f t="shared" ca="1" si="18"/>
        <v>3</v>
      </c>
      <c r="Q36" s="304">
        <f t="shared" ca="1" si="19"/>
        <v>0</v>
      </c>
      <c r="R36" s="306">
        <f t="shared" ca="1" si="20"/>
        <v>0</v>
      </c>
      <c r="S36" s="307">
        <f t="shared" ca="1" si="21"/>
        <v>5.0810000000000022</v>
      </c>
      <c r="T36" s="304">
        <f t="shared" ca="1" si="1"/>
        <v>49.844610000000024</v>
      </c>
      <c r="U36" s="311">
        <f t="shared" ca="1" si="2"/>
        <v>0</v>
      </c>
      <c r="V36" s="306">
        <f t="shared" ca="1" si="3"/>
        <v>1.1605010864562224</v>
      </c>
      <c r="W36" s="304">
        <f t="shared" ca="1" si="4"/>
        <v>96.520927122019671</v>
      </c>
      <c r="Y36" s="314" t="str">
        <f t="shared" ca="1" si="22"/>
        <v/>
      </c>
      <c r="Z36" s="315" t="str">
        <f t="shared" ca="1" si="23"/>
        <v/>
      </c>
      <c r="AA36" s="316" t="str">
        <f t="shared" ca="1" si="24"/>
        <v/>
      </c>
      <c r="AC36" s="310" t="e">
        <f t="shared" ca="1" si="25"/>
        <v>#N/A</v>
      </c>
      <c r="AD36" s="323" t="e">
        <f t="shared" ca="1" si="26"/>
        <v>#N/A</v>
      </c>
      <c r="AE36" s="324">
        <f t="shared" ca="1" si="5"/>
        <v>540.75777965453733</v>
      </c>
      <c r="AG36" s="306">
        <f t="shared" ca="1" si="27"/>
        <v>-28.643357183497827</v>
      </c>
      <c r="AH36" s="304">
        <f t="shared" ca="1" si="28"/>
        <v>-19.065689544169224</v>
      </c>
    </row>
    <row r="37" spans="1:34" x14ac:dyDescent="0.2">
      <c r="A37" s="347">
        <f t="shared" ca="1" si="6"/>
        <v>0.01</v>
      </c>
      <c r="B37" s="304">
        <f t="shared" ca="1" si="7"/>
        <v>0.33000000000000013</v>
      </c>
      <c r="D37" s="306">
        <f t="shared" ca="1" si="8"/>
        <v>-4.1121937781475761</v>
      </c>
      <c r="E37" s="307">
        <f t="shared" ca="1" si="9"/>
        <v>-28.356016034999776</v>
      </c>
      <c r="F37" s="304">
        <f t="shared" ca="1" si="10"/>
        <v>28.652640071138297</v>
      </c>
      <c r="G37" s="306">
        <f t="shared" ca="1" si="11"/>
        <v>35.586556938145954</v>
      </c>
      <c r="H37" s="307">
        <f t="shared" ca="1" si="12"/>
        <v>160.39746300398699</v>
      </c>
      <c r="I37" s="304">
        <f t="shared" ca="1" si="13"/>
        <v>164.29774548917973</v>
      </c>
      <c r="J37" s="306">
        <f t="shared" ca="1" si="14"/>
        <v>110.93960075287941</v>
      </c>
      <c r="K37" s="307">
        <f t="shared" ca="1" si="15"/>
        <v>542.36317208537901</v>
      </c>
      <c r="L37" s="304">
        <f t="shared" ca="1" si="0"/>
        <v>553.59317684534619</v>
      </c>
      <c r="M37" s="306">
        <f t="shared" ca="1" si="16"/>
        <v>1.3524679740544978</v>
      </c>
      <c r="N37" s="304">
        <f t="shared" ca="1" si="17"/>
        <v>77.490706839931647</v>
      </c>
      <c r="P37" s="310">
        <f t="shared" ca="1" si="18"/>
        <v>3</v>
      </c>
      <c r="Q37" s="304">
        <f t="shared" ca="1" si="19"/>
        <v>0</v>
      </c>
      <c r="R37" s="306">
        <f t="shared" ca="1" si="20"/>
        <v>0</v>
      </c>
      <c r="S37" s="307">
        <f t="shared" ca="1" si="21"/>
        <v>5.0810000000000022</v>
      </c>
      <c r="T37" s="304">
        <f t="shared" ca="1" si="1"/>
        <v>49.844610000000024</v>
      </c>
      <c r="U37" s="311">
        <f t="shared" ca="1" si="2"/>
        <v>0</v>
      </c>
      <c r="V37" s="306">
        <f t="shared" ca="1" si="3"/>
        <v>1.1603146587625888</v>
      </c>
      <c r="W37" s="304">
        <f t="shared" ca="1" si="4"/>
        <v>96.170622118198835</v>
      </c>
      <c r="Y37" s="314" t="str">
        <f t="shared" ca="1" si="22"/>
        <v/>
      </c>
      <c r="Z37" s="315" t="str">
        <f t="shared" ca="1" si="23"/>
        <v/>
      </c>
      <c r="AA37" s="316" t="str">
        <f t="shared" ca="1" si="24"/>
        <v/>
      </c>
      <c r="AC37" s="310" t="e">
        <f t="shared" ca="1" si="25"/>
        <v>#N/A</v>
      </c>
      <c r="AD37" s="323" t="e">
        <f t="shared" ca="1" si="26"/>
        <v>#N/A</v>
      </c>
      <c r="AE37" s="324">
        <f t="shared" ca="1" si="5"/>
        <v>542.36317208537901</v>
      </c>
      <c r="AG37" s="306">
        <f t="shared" ca="1" si="27"/>
        <v>-28.573836922980071</v>
      </c>
      <c r="AH37" s="304">
        <f t="shared" ca="1" si="28"/>
        <v>-18.996443047041847</v>
      </c>
    </row>
    <row r="38" spans="1:34" x14ac:dyDescent="0.2">
      <c r="A38" s="347">
        <f t="shared" ca="1" si="6"/>
        <v>0.01</v>
      </c>
      <c r="B38" s="304">
        <f t="shared" ca="1" si="7"/>
        <v>0.34000000000000014</v>
      </c>
      <c r="D38" s="306">
        <f t="shared" ca="1" si="8"/>
        <v>-4.0996577083146493</v>
      </c>
      <c r="E38" s="307">
        <f t="shared" ca="1" si="9"/>
        <v>-28.288176934659887</v>
      </c>
      <c r="F38" s="304">
        <f t="shared" ca="1" si="10"/>
        <v>28.583704231816551</v>
      </c>
      <c r="G38" s="306">
        <f t="shared" ca="1" si="11"/>
        <v>35.545560361062805</v>
      </c>
      <c r="H38" s="307">
        <f t="shared" ca="1" si="12"/>
        <v>160.11458123464038</v>
      </c>
      <c r="I38" s="304">
        <f t="shared" ca="1" si="13"/>
        <v>164.01270068298436</v>
      </c>
      <c r="J38" s="306">
        <f t="shared" ca="1" si="14"/>
        <v>111.29526133937546</v>
      </c>
      <c r="K38" s="307">
        <f t="shared" ca="1" si="15"/>
        <v>543.96573230657214</v>
      </c>
      <c r="L38" s="304">
        <f t="shared" ca="1" si="0"/>
        <v>555.23450281878661</v>
      </c>
      <c r="M38" s="306">
        <f t="shared" ca="1" si="16"/>
        <v>1.3523384215253018</v>
      </c>
      <c r="N38" s="304">
        <f t="shared" ca="1" si="17"/>
        <v>77.48328402678348</v>
      </c>
      <c r="P38" s="310">
        <f t="shared" ca="1" si="18"/>
        <v>3</v>
      </c>
      <c r="Q38" s="304">
        <f t="shared" ca="1" si="19"/>
        <v>0</v>
      </c>
      <c r="R38" s="306">
        <f t="shared" ca="1" si="20"/>
        <v>0</v>
      </c>
      <c r="S38" s="307">
        <f t="shared" ca="1" si="21"/>
        <v>5.0810000000000022</v>
      </c>
      <c r="T38" s="304">
        <f t="shared" ca="1" si="1"/>
        <v>49.844610000000024</v>
      </c>
      <c r="U38" s="311">
        <f t="shared" ca="1" si="2"/>
        <v>0</v>
      </c>
      <c r="V38" s="306">
        <f t="shared" ca="1" si="3"/>
        <v>1.1601285890213822</v>
      </c>
      <c r="W38" s="304">
        <f t="shared" ca="1" si="4"/>
        <v>95.821844729532529</v>
      </c>
      <c r="Y38" s="314" t="str">
        <f t="shared" ca="1" si="22"/>
        <v/>
      </c>
      <c r="Z38" s="315" t="str">
        <f t="shared" ca="1" si="23"/>
        <v/>
      </c>
      <c r="AA38" s="316" t="str">
        <f t="shared" ca="1" si="24"/>
        <v/>
      </c>
      <c r="AC38" s="310" t="e">
        <f t="shared" ca="1" si="25"/>
        <v>#N/A</v>
      </c>
      <c r="AD38" s="323" t="e">
        <f t="shared" ca="1" si="26"/>
        <v>#N/A</v>
      </c>
      <c r="AE38" s="324">
        <f t="shared" ca="1" si="5"/>
        <v>543.96573230657214</v>
      </c>
      <c r="AG38" s="306">
        <f t="shared" ca="1" si="27"/>
        <v>-28.504618257830099</v>
      </c>
      <c r="AH38" s="304">
        <f t="shared" ca="1" si="28"/>
        <v>-18.927498940798817</v>
      </c>
    </row>
    <row r="39" spans="1:34" x14ac:dyDescent="0.2">
      <c r="A39" s="347">
        <f t="shared" ca="1" si="6"/>
        <v>0.01</v>
      </c>
      <c r="B39" s="304">
        <f t="shared" ca="1" si="7"/>
        <v>0.35000000000000014</v>
      </c>
      <c r="D39" s="306">
        <f t="shared" ca="1" si="8"/>
        <v>-4.0871748545255375</v>
      </c>
      <c r="E39" s="307">
        <f t="shared" ca="1" si="9"/>
        <v>-28.220633666137587</v>
      </c>
      <c r="F39" s="304">
        <f t="shared" ca="1" si="10"/>
        <v>28.515069047957855</v>
      </c>
      <c r="G39" s="306">
        <f t="shared" ca="1" si="11"/>
        <v>35.504688612517548</v>
      </c>
      <c r="H39" s="307">
        <f t="shared" ca="1" si="12"/>
        <v>159.83237489797901</v>
      </c>
      <c r="I39" s="304">
        <f t="shared" ca="1" si="13"/>
        <v>163.72834506889743</v>
      </c>
      <c r="J39" s="306">
        <f t="shared" ca="1" si="14"/>
        <v>111.65051258424336</v>
      </c>
      <c r="K39" s="307">
        <f t="shared" ca="1" si="15"/>
        <v>545.56546708723522</v>
      </c>
      <c r="L39" s="304">
        <f t="shared" ca="1" si="0"/>
        <v>556.87297998595466</v>
      </c>
      <c r="M39" s="306">
        <f t="shared" ca="1" si="16"/>
        <v>1.3522085682161082</v>
      </c>
      <c r="N39" s="304">
        <f t="shared" ca="1" si="17"/>
        <v>77.475843980210868</v>
      </c>
      <c r="P39" s="310">
        <f t="shared" ca="1" si="18"/>
        <v>3</v>
      </c>
      <c r="Q39" s="304">
        <f t="shared" ca="1" si="19"/>
        <v>0</v>
      </c>
      <c r="R39" s="306">
        <f t="shared" ca="1" si="20"/>
        <v>0</v>
      </c>
      <c r="S39" s="307">
        <f t="shared" ca="1" si="21"/>
        <v>5.0810000000000022</v>
      </c>
      <c r="T39" s="304">
        <f t="shared" ca="1" si="1"/>
        <v>49.844610000000024</v>
      </c>
      <c r="U39" s="311">
        <f t="shared" ca="1" si="2"/>
        <v>0</v>
      </c>
      <c r="V39" s="306">
        <f t="shared" ca="1" si="3"/>
        <v>1.1599428762861292</v>
      </c>
      <c r="W39" s="304">
        <f t="shared" ca="1" si="4"/>
        <v>95.474586187170075</v>
      </c>
      <c r="Y39" s="314" t="str">
        <f t="shared" ca="1" si="22"/>
        <v/>
      </c>
      <c r="Z39" s="315" t="str">
        <f t="shared" ca="1" si="23"/>
        <v/>
      </c>
      <c r="AA39" s="316" t="str">
        <f t="shared" ca="1" si="24"/>
        <v/>
      </c>
      <c r="AC39" s="310" t="e">
        <f t="shared" ca="1" si="25"/>
        <v>#N/A</v>
      </c>
      <c r="AD39" s="323" t="e">
        <f t="shared" ca="1" si="26"/>
        <v>#N/A</v>
      </c>
      <c r="AE39" s="324">
        <f t="shared" ca="1" si="5"/>
        <v>545.56546708723522</v>
      </c>
      <c r="AG39" s="306">
        <f t="shared" ca="1" si="27"/>
        <v>-28.435699447094233</v>
      </c>
      <c r="AH39" s="304">
        <f t="shared" ca="1" si="28"/>
        <v>-18.858855487016825</v>
      </c>
    </row>
    <row r="40" spans="1:34" x14ac:dyDescent="0.2">
      <c r="A40" s="347">
        <f t="shared" ca="1" si="6"/>
        <v>0.01</v>
      </c>
      <c r="B40" s="304">
        <f t="shared" ca="1" si="7"/>
        <v>0.36000000000000015</v>
      </c>
      <c r="D40" s="306">
        <f t="shared" ca="1" si="8"/>
        <v>-4.074744908830759</v>
      </c>
      <c r="E40" s="307">
        <f t="shared" ca="1" si="9"/>
        <v>-28.153384531254702</v>
      </c>
      <c r="F40" s="304">
        <f t="shared" ca="1" si="10"/>
        <v>28.446732793709959</v>
      </c>
      <c r="G40" s="306">
        <f t="shared" ca="1" si="11"/>
        <v>35.46394116342924</v>
      </c>
      <c r="H40" s="307">
        <f t="shared" ca="1" si="12"/>
        <v>159.55084105266647</v>
      </c>
      <c r="I40" s="304">
        <f t="shared" ca="1" si="13"/>
        <v>163.44467566567107</v>
      </c>
      <c r="J40" s="306">
        <f t="shared" ca="1" si="14"/>
        <v>112.0053557331231</v>
      </c>
      <c r="K40" s="307">
        <f t="shared" ca="1" si="15"/>
        <v>547.16238316698843</v>
      </c>
      <c r="L40" s="304">
        <f t="shared" ca="1" si="0"/>
        <v>558.50861521187096</v>
      </c>
      <c r="M40" s="306">
        <f t="shared" ca="1" si="16"/>
        <v>1.3520784134527353</v>
      </c>
      <c r="N40" s="304">
        <f t="shared" ca="1" si="17"/>
        <v>77.468386661586081</v>
      </c>
      <c r="P40" s="310">
        <f t="shared" ca="1" si="18"/>
        <v>3</v>
      </c>
      <c r="Q40" s="304">
        <f t="shared" ca="1" si="19"/>
        <v>0</v>
      </c>
      <c r="R40" s="306">
        <f t="shared" ca="1" si="20"/>
        <v>0</v>
      </c>
      <c r="S40" s="307">
        <f t="shared" ca="1" si="21"/>
        <v>5.0810000000000022</v>
      </c>
      <c r="T40" s="304">
        <f t="shared" ca="1" si="1"/>
        <v>49.844610000000024</v>
      </c>
      <c r="U40" s="311">
        <f t="shared" ca="1" si="2"/>
        <v>0</v>
      </c>
      <c r="V40" s="306">
        <f t="shared" ca="1" si="3"/>
        <v>1.1597575196146135</v>
      </c>
      <c r="W40" s="304">
        <f t="shared" ca="1" si="4"/>
        <v>95.128837785780334</v>
      </c>
      <c r="Y40" s="314" t="str">
        <f t="shared" ca="1" si="22"/>
        <v/>
      </c>
      <c r="Z40" s="315" t="str">
        <f t="shared" ca="1" si="23"/>
        <v/>
      </c>
      <c r="AA40" s="316" t="str">
        <f t="shared" ca="1" si="24"/>
        <v/>
      </c>
      <c r="AC40" s="310" t="e">
        <f t="shared" ca="1" si="25"/>
        <v>#N/A</v>
      </c>
      <c r="AD40" s="323" t="e">
        <f t="shared" ca="1" si="26"/>
        <v>#N/A</v>
      </c>
      <c r="AE40" s="324">
        <f t="shared" ca="1" si="5"/>
        <v>547.16238316698843</v>
      </c>
      <c r="AG40" s="306">
        <f t="shared" ca="1" si="27"/>
        <v>-28.367078762419077</v>
      </c>
      <c r="AH40" s="304">
        <f t="shared" ca="1" si="28"/>
        <v>-18.790510959883889</v>
      </c>
    </row>
    <row r="41" spans="1:34" x14ac:dyDescent="0.2">
      <c r="A41" s="347">
        <f t="shared" ca="1" si="6"/>
        <v>0.01</v>
      </c>
      <c r="B41" s="304">
        <f t="shared" ca="1" si="7"/>
        <v>0.37000000000000016</v>
      </c>
      <c r="D41" s="306">
        <f t="shared" ca="1" si="8"/>
        <v>-4.0623675655089846</v>
      </c>
      <c r="E41" s="307">
        <f t="shared" ca="1" si="9"/>
        <v>-28.0864278441341</v>
      </c>
      <c r="F41" s="304">
        <f t="shared" ca="1" si="10"/>
        <v>28.378693755721926</v>
      </c>
      <c r="G41" s="306">
        <f t="shared" ca="1" si="11"/>
        <v>35.423317487774149</v>
      </c>
      <c r="H41" s="307">
        <f t="shared" ca="1" si="12"/>
        <v>159.26997677422514</v>
      </c>
      <c r="I41" s="304">
        <f t="shared" ca="1" si="13"/>
        <v>163.16168950921616</v>
      </c>
      <c r="J41" s="306">
        <f t="shared" ca="1" si="14"/>
        <v>112.35979202637911</v>
      </c>
      <c r="K41" s="307">
        <f t="shared" ca="1" si="15"/>
        <v>548.75648725612291</v>
      </c>
      <c r="L41" s="304">
        <f t="shared" ca="1" si="0"/>
        <v>560.14141533178076</v>
      </c>
      <c r="M41" s="306">
        <f t="shared" ca="1" si="16"/>
        <v>1.3519479565585397</v>
      </c>
      <c r="N41" s="304">
        <f t="shared" ca="1" si="17"/>
        <v>77.460912032140286</v>
      </c>
      <c r="P41" s="310">
        <f t="shared" ca="1" si="18"/>
        <v>3</v>
      </c>
      <c r="Q41" s="304">
        <f t="shared" ca="1" si="19"/>
        <v>0</v>
      </c>
      <c r="R41" s="306">
        <f t="shared" ca="1" si="20"/>
        <v>0</v>
      </c>
      <c r="S41" s="307">
        <f t="shared" ca="1" si="21"/>
        <v>5.0810000000000022</v>
      </c>
      <c r="T41" s="304">
        <f t="shared" ca="1" si="1"/>
        <v>49.844610000000024</v>
      </c>
      <c r="U41" s="311">
        <f t="shared" ca="1" si="2"/>
        <v>0</v>
      </c>
      <c r="V41" s="306">
        <f t="shared" ca="1" si="3"/>
        <v>1.1595725180688525</v>
      </c>
      <c r="W41" s="304">
        <f t="shared" ca="1" si="4"/>
        <v>94.784590882999296</v>
      </c>
      <c r="Y41" s="314" t="str">
        <f t="shared" ca="1" si="22"/>
        <v/>
      </c>
      <c r="Z41" s="315" t="str">
        <f t="shared" ca="1" si="23"/>
        <v/>
      </c>
      <c r="AA41" s="316" t="str">
        <f t="shared" ca="1" si="24"/>
        <v/>
      </c>
      <c r="AC41" s="310" t="e">
        <f t="shared" ca="1" si="25"/>
        <v>#N/A</v>
      </c>
      <c r="AD41" s="323" t="e">
        <f t="shared" ca="1" si="26"/>
        <v>#N/A</v>
      </c>
      <c r="AE41" s="324">
        <f t="shared" ca="1" si="5"/>
        <v>548.75648725612291</v>
      </c>
      <c r="AG41" s="306">
        <f t="shared" ca="1" si="27"/>
        <v>-28.298754487941544</v>
      </c>
      <c r="AH41" s="304">
        <f t="shared" ca="1" si="28"/>
        <v>-18.722463646089409</v>
      </c>
    </row>
    <row r="42" spans="1:34" x14ac:dyDescent="0.2">
      <c r="A42" s="347">
        <f t="shared" ca="1" si="6"/>
        <v>0.01</v>
      </c>
      <c r="B42" s="304">
        <f t="shared" ca="1" si="7"/>
        <v>0.38000000000000017</v>
      </c>
      <c r="D42" s="306">
        <f t="shared" ca="1" si="8"/>
        <v>-4.0500425210476321</v>
      </c>
      <c r="E42" s="307">
        <f t="shared" ca="1" si="9"/>
        <v>-28.019761931092717</v>
      </c>
      <c r="F42" s="304">
        <f t="shared" ca="1" si="10"/>
        <v>28.310950233035388</v>
      </c>
      <c r="G42" s="306">
        <f t="shared" ca="1" si="11"/>
        <v>35.382817062563674</v>
      </c>
      <c r="H42" s="307">
        <f t="shared" ca="1" si="12"/>
        <v>158.9897791549142</v>
      </c>
      <c r="I42" s="304">
        <f t="shared" ca="1" si="13"/>
        <v>162.87938365247837</v>
      </c>
      <c r="J42" s="306">
        <f t="shared" ca="1" si="14"/>
        <v>112.7138226991308</v>
      </c>
      <c r="K42" s="307">
        <f t="shared" ca="1" si="15"/>
        <v>550.34778603576865</v>
      </c>
      <c r="L42" s="304">
        <f t="shared" ca="1" si="0"/>
        <v>561.77138715132446</v>
      </c>
      <c r="M42" s="306">
        <f t="shared" ca="1" si="16"/>
        <v>1.3518171968544062</v>
      </c>
      <c r="N42" s="304">
        <f t="shared" ca="1" si="17"/>
        <v>77.453420052963054</v>
      </c>
      <c r="P42" s="310">
        <f t="shared" ca="1" si="18"/>
        <v>3</v>
      </c>
      <c r="Q42" s="304">
        <f t="shared" ca="1" si="19"/>
        <v>0</v>
      </c>
      <c r="R42" s="306">
        <f t="shared" ca="1" si="20"/>
        <v>0</v>
      </c>
      <c r="S42" s="307">
        <f t="shared" ca="1" si="21"/>
        <v>5.0810000000000022</v>
      </c>
      <c r="T42" s="304">
        <f t="shared" ca="1" si="1"/>
        <v>49.844610000000024</v>
      </c>
      <c r="U42" s="311">
        <f t="shared" ca="1" si="2"/>
        <v>0</v>
      </c>
      <c r="V42" s="306">
        <f t="shared" ca="1" si="3"/>
        <v>1.1593878707150713</v>
      </c>
      <c r="W42" s="304">
        <f t="shared" ca="1" si="4"/>
        <v>94.44183689888267</v>
      </c>
      <c r="Y42" s="314" t="str">
        <f t="shared" ca="1" si="22"/>
        <v/>
      </c>
      <c r="Z42" s="315" t="str">
        <f t="shared" ca="1" si="23"/>
        <v/>
      </c>
      <c r="AA42" s="316" t="str">
        <f t="shared" ca="1" si="24"/>
        <v/>
      </c>
      <c r="AC42" s="310" t="e">
        <f t="shared" ca="1" si="25"/>
        <v>#N/A</v>
      </c>
      <c r="AD42" s="323" t="e">
        <f t="shared" ca="1" si="26"/>
        <v>#N/A</v>
      </c>
      <c r="AE42" s="324">
        <f t="shared" ca="1" si="5"/>
        <v>550.34778603576865</v>
      </c>
      <c r="AG42" s="306">
        <f t="shared" ca="1" si="27"/>
        <v>-28.230724920180059</v>
      </c>
      <c r="AH42" s="304">
        <f t="shared" ca="1" si="28"/>
        <v>-18.654711844715461</v>
      </c>
    </row>
    <row r="43" spans="1:34" x14ac:dyDescent="0.2">
      <c r="A43" s="347">
        <f t="shared" ca="1" si="6"/>
        <v>0.01</v>
      </c>
      <c r="B43" s="304">
        <f t="shared" ca="1" si="7"/>
        <v>0.39000000000000018</v>
      </c>
      <c r="D43" s="306">
        <f t="shared" ca="1" si="8"/>
        <v>-4.0377694741236763</v>
      </c>
      <c r="E43" s="307">
        <f t="shared" ca="1" si="9"/>
        <v>-27.953385130535544</v>
      </c>
      <c r="F43" s="304">
        <f t="shared" ca="1" si="10"/>
        <v>28.243500536976832</v>
      </c>
      <c r="G43" s="306">
        <f t="shared" ca="1" si="11"/>
        <v>35.342439367822436</v>
      </c>
      <c r="H43" s="307">
        <f t="shared" ca="1" si="12"/>
        <v>158.71024530360884</v>
      </c>
      <c r="I43" s="304">
        <f t="shared" ca="1" si="13"/>
        <v>162.59775516531553</v>
      </c>
      <c r="J43" s="306">
        <f t="shared" ca="1" si="14"/>
        <v>113.06744898128274</v>
      </c>
      <c r="K43" s="307">
        <f t="shared" ca="1" si="15"/>
        <v>551.93628615806131</v>
      </c>
      <c r="L43" s="304">
        <f t="shared" ca="1" si="0"/>
        <v>563.39853744670677</v>
      </c>
      <c r="M43" s="306">
        <f t="shared" ca="1" si="16"/>
        <v>1.3516861336587382</v>
      </c>
      <c r="N43" s="304">
        <f t="shared" ca="1" si="17"/>
        <v>77.445910685001792</v>
      </c>
      <c r="P43" s="310">
        <f t="shared" ca="1" si="18"/>
        <v>3</v>
      </c>
      <c r="Q43" s="304">
        <f t="shared" ca="1" si="19"/>
        <v>0</v>
      </c>
      <c r="R43" s="306">
        <f t="shared" ca="1" si="20"/>
        <v>0</v>
      </c>
      <c r="S43" s="307">
        <f t="shared" ca="1" si="21"/>
        <v>5.0810000000000022</v>
      </c>
      <c r="T43" s="304">
        <f t="shared" ca="1" si="1"/>
        <v>49.844610000000024</v>
      </c>
      <c r="U43" s="311">
        <f t="shared" ca="1" si="2"/>
        <v>0</v>
      </c>
      <c r="V43" s="306">
        <f t="shared" ca="1" si="3"/>
        <v>1.1592035766236779</v>
      </c>
      <c r="W43" s="304">
        <f t="shared" ca="1" si="4"/>
        <v>94.100567315364586</v>
      </c>
      <c r="Y43" s="314" t="str">
        <f t="shared" ca="1" si="22"/>
        <v/>
      </c>
      <c r="Z43" s="315" t="str">
        <f t="shared" ca="1" si="23"/>
        <v/>
      </c>
      <c r="AA43" s="316" t="str">
        <f t="shared" ca="1" si="24"/>
        <v/>
      </c>
      <c r="AC43" s="310" t="e">
        <f t="shared" ca="1" si="25"/>
        <v>#N/A</v>
      </c>
      <c r="AD43" s="323" t="e">
        <f t="shared" ca="1" si="26"/>
        <v>#N/A</v>
      </c>
      <c r="AE43" s="324">
        <f t="shared" ca="1" si="5"/>
        <v>551.93628615806131</v>
      </c>
      <c r="AG43" s="306">
        <f t="shared" ca="1" si="27"/>
        <v>-28.162988367926772</v>
      </c>
      <c r="AH43" s="304">
        <f t="shared" ca="1" si="28"/>
        <v>-18.587253867129036</v>
      </c>
    </row>
    <row r="44" spans="1:34" x14ac:dyDescent="0.2">
      <c r="A44" s="347">
        <f t="shared" ca="1" si="6"/>
        <v>0.01</v>
      </c>
      <c r="B44" s="304">
        <f t="shared" ca="1" si="7"/>
        <v>0.40000000000000019</v>
      </c>
      <c r="D44" s="306">
        <f t="shared" ca="1" si="8"/>
        <v>-4.0255481255846437</v>
      </c>
      <c r="E44" s="307">
        <f t="shared" ca="1" si="9"/>
        <v>-27.887295792850814</v>
      </c>
      <c r="F44" s="304">
        <f t="shared" ca="1" si="10"/>
        <v>28.176342991051072</v>
      </c>
      <c r="G44" s="306">
        <f t="shared" ca="1" si="11"/>
        <v>35.302183886566588</v>
      </c>
      <c r="H44" s="307">
        <f t="shared" ca="1" si="12"/>
        <v>158.43137234568033</v>
      </c>
      <c r="I44" s="304">
        <f t="shared" ca="1" si="13"/>
        <v>162.31680113437599</v>
      </c>
      <c r="J44" s="306">
        <f t="shared" ca="1" si="14"/>
        <v>113.42067209755469</v>
      </c>
      <c r="K44" s="307">
        <f t="shared" ca="1" si="15"/>
        <v>553.52199424630771</v>
      </c>
      <c r="L44" s="304">
        <f t="shared" ca="1" si="0"/>
        <v>565.02287296486554</v>
      </c>
      <c r="M44" s="306">
        <f t="shared" ca="1" si="16"/>
        <v>1.3515547662874476</v>
      </c>
      <c r="N44" s="304">
        <f t="shared" ca="1" si="17"/>
        <v>77.438383889061114</v>
      </c>
      <c r="P44" s="310">
        <f t="shared" ca="1" si="18"/>
        <v>3</v>
      </c>
      <c r="Q44" s="304">
        <f t="shared" ca="1" si="19"/>
        <v>0</v>
      </c>
      <c r="R44" s="306">
        <f t="shared" ca="1" si="20"/>
        <v>0</v>
      </c>
      <c r="S44" s="307">
        <f t="shared" ca="1" si="21"/>
        <v>5.0810000000000022</v>
      </c>
      <c r="T44" s="304">
        <f t="shared" ca="1" si="1"/>
        <v>49.844610000000024</v>
      </c>
      <c r="U44" s="311">
        <f t="shared" ca="1" si="2"/>
        <v>0</v>
      </c>
      <c r="V44" s="306">
        <f t="shared" ca="1" si="3"/>
        <v>1.1590196348692412</v>
      </c>
      <c r="W44" s="304">
        <f t="shared" ca="1" si="4"/>
        <v>93.760773675721765</v>
      </c>
      <c r="Y44" s="314" t="str">
        <f t="shared" ca="1" si="22"/>
        <v/>
      </c>
      <c r="Z44" s="315" t="str">
        <f t="shared" ca="1" si="23"/>
        <v/>
      </c>
      <c r="AA44" s="316" t="str">
        <f t="shared" ca="1" si="24"/>
        <v/>
      </c>
      <c r="AC44" s="310" t="e">
        <f t="shared" ca="1" si="25"/>
        <v>#N/A</v>
      </c>
      <c r="AD44" s="323" t="e">
        <f t="shared" ca="1" si="26"/>
        <v>#N/A</v>
      </c>
      <c r="AE44" s="324">
        <f t="shared" ca="1" si="5"/>
        <v>553.52199424630771</v>
      </c>
      <c r="AG44" s="306">
        <f t="shared" ca="1" si="27"/>
        <v>-28.095543152140991</v>
      </c>
      <c r="AH44" s="304">
        <f t="shared" ca="1" si="28"/>
        <v>-18.520088036875524</v>
      </c>
    </row>
    <row r="45" spans="1:34" x14ac:dyDescent="0.2">
      <c r="A45" s="347">
        <f t="shared" ca="1" si="6"/>
        <v>0.01</v>
      </c>
      <c r="B45" s="304">
        <f t="shared" ca="1" si="7"/>
        <v>0.4100000000000002</v>
      </c>
      <c r="D45" s="306">
        <f t="shared" ca="1" si="8"/>
        <v>-4.013378178429833</v>
      </c>
      <c r="E45" s="307">
        <f t="shared" ca="1" si="9"/>
        <v>-27.821492280306224</v>
      </c>
      <c r="F45" s="304">
        <f t="shared" ca="1" si="10"/>
        <v>28.109475930835771</v>
      </c>
      <c r="G45" s="306">
        <f t="shared" ca="1" si="11"/>
        <v>35.26205010478229</v>
      </c>
      <c r="H45" s="307">
        <f t="shared" ca="1" si="12"/>
        <v>158.15315742287726</v>
      </c>
      <c r="I45" s="304">
        <f t="shared" ca="1" si="13"/>
        <v>162.03651866297787</v>
      </c>
      <c r="J45" s="306">
        <f t="shared" ca="1" si="14"/>
        <v>113.77349326751143</v>
      </c>
      <c r="K45" s="307">
        <f t="shared" ca="1" si="15"/>
        <v>555.1049168951505</v>
      </c>
      <c r="L45" s="304">
        <f t="shared" ca="1" si="0"/>
        <v>566.64440042363822</v>
      </c>
      <c r="M45" s="306">
        <f t="shared" ca="1" si="16"/>
        <v>1.3514230940539456</v>
      </c>
      <c r="N45" s="304">
        <f t="shared" ca="1" si="17"/>
        <v>77.430839625802378</v>
      </c>
      <c r="P45" s="310">
        <f t="shared" ca="1" si="18"/>
        <v>3</v>
      </c>
      <c r="Q45" s="304">
        <f t="shared" ca="1" si="19"/>
        <v>0</v>
      </c>
      <c r="R45" s="306">
        <f t="shared" ca="1" si="20"/>
        <v>0</v>
      </c>
      <c r="S45" s="307">
        <f t="shared" ca="1" si="21"/>
        <v>5.0810000000000022</v>
      </c>
      <c r="T45" s="304">
        <f t="shared" ca="1" si="1"/>
        <v>49.844610000000024</v>
      </c>
      <c r="U45" s="311">
        <f t="shared" ca="1" si="2"/>
        <v>0</v>
      </c>
      <c r="V45" s="306">
        <f t="shared" ca="1" si="3"/>
        <v>1.1588360445304628</v>
      </c>
      <c r="W45" s="304">
        <f t="shared" ca="1" si="4"/>
        <v>93.422447584042445</v>
      </c>
      <c r="Y45" s="314" t="str">
        <f t="shared" ca="1" si="22"/>
        <v/>
      </c>
      <c r="Z45" s="315" t="str">
        <f t="shared" ca="1" si="23"/>
        <v/>
      </c>
      <c r="AA45" s="316" t="str">
        <f t="shared" ca="1" si="24"/>
        <v/>
      </c>
      <c r="AC45" s="310" t="e">
        <f t="shared" ca="1" si="25"/>
        <v>#N/A</v>
      </c>
      <c r="AD45" s="323" t="e">
        <f t="shared" ca="1" si="26"/>
        <v>#N/A</v>
      </c>
      <c r="AE45" s="324">
        <f t="shared" ca="1" si="5"/>
        <v>555.1049168951505</v>
      </c>
      <c r="AG45" s="306">
        <f t="shared" ca="1" si="27"/>
        <v>-28.028387605843637</v>
      </c>
      <c r="AH45" s="304">
        <f t="shared" ca="1" si="28"/>
        <v>-18.45321268957326</v>
      </c>
    </row>
    <row r="46" spans="1:34" x14ac:dyDescent="0.2">
      <c r="A46" s="347">
        <f t="shared" ca="1" si="6"/>
        <v>0.01</v>
      </c>
      <c r="B46" s="304">
        <f t="shared" ca="1" si="7"/>
        <v>0.42000000000000021</v>
      </c>
      <c r="D46" s="306">
        <f t="shared" ca="1" si="8"/>
        <v>-4.0012593377916508</v>
      </c>
      <c r="E46" s="307">
        <f t="shared" ca="1" si="9"/>
        <v>-27.755972966946068</v>
      </c>
      <c r="F46" s="304">
        <f t="shared" ca="1" si="10"/>
        <v>28.042897703876925</v>
      </c>
      <c r="G46" s="306">
        <f t="shared" ca="1" si="11"/>
        <v>35.222037511404373</v>
      </c>
      <c r="H46" s="307">
        <f t="shared" ca="1" si="12"/>
        <v>157.87559769320779</v>
      </c>
      <c r="I46" s="304">
        <f t="shared" ca="1" si="13"/>
        <v>161.75690487098959</v>
      </c>
      <c r="J46" s="306">
        <f t="shared" ca="1" si="14"/>
        <v>114.12591370559235</v>
      </c>
      <c r="K46" s="307">
        <f t="shared" ca="1" si="15"/>
        <v>556.68506067073088</v>
      </c>
      <c r="L46" s="304">
        <f t="shared" ca="1" si="0"/>
        <v>568.26312651192814</v>
      </c>
      <c r="M46" s="306">
        <f t="shared" ca="1" si="16"/>
        <v>1.3512911162691312</v>
      </c>
      <c r="N46" s="304">
        <f t="shared" ca="1" si="17"/>
        <v>77.423277855743038</v>
      </c>
      <c r="P46" s="310">
        <f t="shared" ca="1" si="18"/>
        <v>3</v>
      </c>
      <c r="Q46" s="304">
        <f t="shared" ca="1" si="19"/>
        <v>0</v>
      </c>
      <c r="R46" s="306">
        <f t="shared" ca="1" si="20"/>
        <v>0</v>
      </c>
      <c r="S46" s="307">
        <f t="shared" ca="1" si="21"/>
        <v>5.0810000000000022</v>
      </c>
      <c r="T46" s="304">
        <f t="shared" ca="1" si="1"/>
        <v>49.844610000000024</v>
      </c>
      <c r="U46" s="311">
        <f t="shared" ca="1" si="2"/>
        <v>0</v>
      </c>
      <c r="V46" s="306">
        <f t="shared" ca="1" si="3"/>
        <v>1.1586528046901554</v>
      </c>
      <c r="W46" s="304">
        <f t="shared" ca="1" si="4"/>
        <v>93.085580704701442</v>
      </c>
      <c r="Y46" s="314" t="str">
        <f t="shared" ca="1" si="22"/>
        <v/>
      </c>
      <c r="Z46" s="315" t="str">
        <f t="shared" ca="1" si="23"/>
        <v/>
      </c>
      <c r="AA46" s="316" t="str">
        <f t="shared" ca="1" si="24"/>
        <v/>
      </c>
      <c r="AC46" s="310" t="e">
        <f t="shared" ca="1" si="25"/>
        <v>#N/A</v>
      </c>
      <c r="AD46" s="323" t="e">
        <f t="shared" ca="1" si="26"/>
        <v>#N/A</v>
      </c>
      <c r="AE46" s="324">
        <f t="shared" ca="1" si="5"/>
        <v>556.68506067073088</v>
      </c>
      <c r="AG46" s="306">
        <f t="shared" ca="1" si="27"/>
        <v>-27.961520074012675</v>
      </c>
      <c r="AH46" s="304">
        <f t="shared" ca="1" si="28"/>
        <v>-18.386626172808974</v>
      </c>
    </row>
    <row r="47" spans="1:34" x14ac:dyDescent="0.2">
      <c r="A47" s="347">
        <f t="shared" ca="1" si="6"/>
        <v>0.01</v>
      </c>
      <c r="B47" s="304">
        <f t="shared" ca="1" si="7"/>
        <v>0.43000000000000022</v>
      </c>
      <c r="D47" s="306">
        <f t="shared" ca="1" si="8"/>
        <v>-3.9891913109172297</v>
      </c>
      <c r="E47" s="307">
        <f t="shared" ca="1" si="9"/>
        <v>-27.690736238489613</v>
      </c>
      <c r="F47" s="304">
        <f t="shared" ca="1" si="10"/>
        <v>27.976606669585561</v>
      </c>
      <c r="G47" s="306">
        <f t="shared" ca="1" si="11"/>
        <v>35.1821455982952</v>
      </c>
      <c r="H47" s="307">
        <f t="shared" ca="1" si="12"/>
        <v>157.5986903308229</v>
      </c>
      <c r="I47" s="304">
        <f t="shared" ca="1" si="13"/>
        <v>161.47795689471135</v>
      </c>
      <c r="J47" s="306">
        <f t="shared" ca="1" si="14"/>
        <v>114.47793462114085</v>
      </c>
      <c r="K47" s="307">
        <f t="shared" ca="1" si="15"/>
        <v>558.26243211085102</v>
      </c>
      <c r="L47" s="304">
        <f t="shared" ca="1" si="0"/>
        <v>569.87905788986905</v>
      </c>
      <c r="M47" s="306">
        <f t="shared" ca="1" si="16"/>
        <v>1.3511588322413834</v>
      </c>
      <c r="N47" s="304">
        <f t="shared" ca="1" si="17"/>
        <v>77.415698539256098</v>
      </c>
      <c r="P47" s="310">
        <f t="shared" ca="1" si="18"/>
        <v>3</v>
      </c>
      <c r="Q47" s="304">
        <f t="shared" ca="1" si="19"/>
        <v>0</v>
      </c>
      <c r="R47" s="306">
        <f t="shared" ca="1" si="20"/>
        <v>0</v>
      </c>
      <c r="S47" s="307">
        <f t="shared" ca="1" si="21"/>
        <v>5.0810000000000022</v>
      </c>
      <c r="T47" s="304">
        <f t="shared" ca="1" si="1"/>
        <v>49.844610000000024</v>
      </c>
      <c r="U47" s="311">
        <f t="shared" ca="1" si="2"/>
        <v>0</v>
      </c>
      <c r="V47" s="306">
        <f t="shared" ca="1" si="3"/>
        <v>1.1584699144352175</v>
      </c>
      <c r="W47" s="304">
        <f t="shared" ca="1" si="4"/>
        <v>92.75016476184021</v>
      </c>
      <c r="Y47" s="314" t="str">
        <f t="shared" ca="1" si="22"/>
        <v/>
      </c>
      <c r="Z47" s="315" t="str">
        <f t="shared" ca="1" si="23"/>
        <v/>
      </c>
      <c r="AA47" s="316" t="str">
        <f t="shared" ca="1" si="24"/>
        <v/>
      </c>
      <c r="AC47" s="310" t="e">
        <f t="shared" ca="1" si="25"/>
        <v>#N/A</v>
      </c>
      <c r="AD47" s="323" t="e">
        <f t="shared" ca="1" si="26"/>
        <v>#N/A</v>
      </c>
      <c r="AE47" s="324">
        <f t="shared" ca="1" si="5"/>
        <v>558.26243211085102</v>
      </c>
      <c r="AG47" s="306">
        <f t="shared" ca="1" si="27"/>
        <v>-27.894938913479763</v>
      </c>
      <c r="AH47" s="304">
        <f t="shared" ca="1" si="28"/>
        <v>-18.320326846034522</v>
      </c>
    </row>
    <row r="48" spans="1:34" x14ac:dyDescent="0.2">
      <c r="A48" s="347">
        <f t="shared" ca="1" si="6"/>
        <v>0.01</v>
      </c>
      <c r="B48" s="304">
        <f t="shared" ca="1" si="7"/>
        <v>0.44000000000000022</v>
      </c>
      <c r="D48" s="306">
        <f t="shared" ca="1" si="8"/>
        <v>-3.9771738071501503</v>
      </c>
      <c r="E48" s="307">
        <f t="shared" ca="1" si="9"/>
        <v>-27.625780492230376</v>
      </c>
      <c r="F48" s="304">
        <f t="shared" ca="1" si="10"/>
        <v>27.910601199135385</v>
      </c>
      <c r="G48" s="306">
        <f t="shared" ca="1" si="11"/>
        <v>35.142373860223699</v>
      </c>
      <c r="H48" s="307">
        <f t="shared" ca="1" si="12"/>
        <v>157.32243252590061</v>
      </c>
      <c r="I48" s="304">
        <f t="shared" ca="1" si="13"/>
        <v>161.19967188675753</v>
      </c>
      <c r="J48" s="306">
        <f t="shared" ca="1" si="14"/>
        <v>114.82955721843344</v>
      </c>
      <c r="K48" s="307">
        <f t="shared" ca="1" si="15"/>
        <v>559.83703772513468</v>
      </c>
      <c r="L48" s="304">
        <f t="shared" ca="1" si="0"/>
        <v>571.49220118898847</v>
      </c>
      <c r="M48" s="306">
        <f t="shared" ca="1" si="16"/>
        <v>1.3510262412765495</v>
      </c>
      <c r="N48" s="304">
        <f t="shared" ca="1" si="17"/>
        <v>77.40810163656954</v>
      </c>
      <c r="P48" s="310">
        <f t="shared" ca="1" si="18"/>
        <v>3</v>
      </c>
      <c r="Q48" s="304">
        <f t="shared" ca="1" si="19"/>
        <v>0</v>
      </c>
      <c r="R48" s="306">
        <f t="shared" ca="1" si="20"/>
        <v>0</v>
      </c>
      <c r="S48" s="307">
        <f t="shared" ca="1" si="21"/>
        <v>5.0810000000000022</v>
      </c>
      <c r="T48" s="304">
        <f t="shared" ca="1" si="1"/>
        <v>49.844610000000024</v>
      </c>
      <c r="U48" s="311">
        <f t="shared" ca="1" si="2"/>
        <v>0</v>
      </c>
      <c r="V48" s="306">
        <f t="shared" ca="1" si="3"/>
        <v>1.1582873728566119</v>
      </c>
      <c r="W48" s="304">
        <f t="shared" ca="1" si="4"/>
        <v>92.41619153885209</v>
      </c>
      <c r="Y48" s="314" t="str">
        <f t="shared" ca="1" si="22"/>
        <v/>
      </c>
      <c r="Z48" s="315" t="str">
        <f t="shared" ca="1" si="23"/>
        <v/>
      </c>
      <c r="AA48" s="316" t="str">
        <f t="shared" ca="1" si="24"/>
        <v/>
      </c>
      <c r="AC48" s="310" t="e">
        <f t="shared" ca="1" si="25"/>
        <v>#N/A</v>
      </c>
      <c r="AD48" s="323" t="e">
        <f t="shared" ca="1" si="26"/>
        <v>#N/A</v>
      </c>
      <c r="AE48" s="324">
        <f t="shared" ca="1" si="5"/>
        <v>559.83703772513468</v>
      </c>
      <c r="AG48" s="306">
        <f t="shared" ca="1" si="27"/>
        <v>-27.828642492827839</v>
      </c>
      <c r="AH48" s="304">
        <f t="shared" ca="1" si="28"/>
        <v>-18.25431308046451</v>
      </c>
    </row>
    <row r="49" spans="1:34" x14ac:dyDescent="0.2">
      <c r="A49" s="347">
        <f t="shared" ca="1" si="6"/>
        <v>0.01</v>
      </c>
      <c r="B49" s="304">
        <f t="shared" ca="1" si="7"/>
        <v>0.45000000000000023</v>
      </c>
      <c r="D49" s="306">
        <f t="shared" ca="1" si="8"/>
        <v>-3.9652065379124082</v>
      </c>
      <c r="E49" s="307">
        <f t="shared" ca="1" si="9"/>
        <v>-27.561104136936464</v>
      </c>
      <c r="F49" s="304">
        <f t="shared" ca="1" si="10"/>
        <v>27.844879675361494</v>
      </c>
      <c r="G49" s="306">
        <f t="shared" ca="1" si="11"/>
        <v>35.102721794844577</v>
      </c>
      <c r="H49" s="307">
        <f t="shared" ca="1" si="12"/>
        <v>157.04682148453125</v>
      </c>
      <c r="I49" s="304">
        <f t="shared" ca="1" si="13"/>
        <v>160.92204701594025</v>
      </c>
      <c r="J49" s="306">
        <f t="shared" ca="1" si="14"/>
        <v>115.18078269670877</v>
      </c>
      <c r="K49" s="307">
        <f t="shared" ca="1" si="15"/>
        <v>561.40888399518678</v>
      </c>
      <c r="L49" s="304">
        <f t="shared" ca="1" si="0"/>
        <v>573.10256301237007</v>
      </c>
      <c r="M49" s="306">
        <f t="shared" ca="1" si="16"/>
        <v>1.3508933426779353</v>
      </c>
      <c r="N49" s="304">
        <f t="shared" ca="1" si="17"/>
        <v>77.400487107765741</v>
      </c>
      <c r="P49" s="310">
        <f t="shared" ca="1" si="18"/>
        <v>3</v>
      </c>
      <c r="Q49" s="304">
        <f t="shared" ca="1" si="19"/>
        <v>0</v>
      </c>
      <c r="R49" s="306">
        <f t="shared" ca="1" si="20"/>
        <v>0</v>
      </c>
      <c r="S49" s="307">
        <f t="shared" ca="1" si="21"/>
        <v>5.0810000000000022</v>
      </c>
      <c r="T49" s="304">
        <f t="shared" ca="1" si="1"/>
        <v>49.844610000000024</v>
      </c>
      <c r="U49" s="311">
        <f t="shared" ca="1" si="2"/>
        <v>0</v>
      </c>
      <c r="V49" s="306">
        <f t="shared" ca="1" si="3"/>
        <v>1.1581051790493382</v>
      </c>
      <c r="W49" s="304">
        <f t="shared" ca="1" si="4"/>
        <v>92.083652877872723</v>
      </c>
      <c r="Y49" s="314" t="str">
        <f t="shared" ca="1" si="22"/>
        <v/>
      </c>
      <c r="Z49" s="315" t="str">
        <f t="shared" ca="1" si="23"/>
        <v/>
      </c>
      <c r="AA49" s="316" t="str">
        <f t="shared" ca="1" si="24"/>
        <v/>
      </c>
      <c r="AC49" s="310" t="e">
        <f t="shared" ca="1" si="25"/>
        <v>#N/A</v>
      </c>
      <c r="AD49" s="323" t="e">
        <f t="shared" ca="1" si="26"/>
        <v>#N/A</v>
      </c>
      <c r="AE49" s="324">
        <f t="shared" ca="1" si="5"/>
        <v>561.40888399518678</v>
      </c>
      <c r="AG49" s="306">
        <f t="shared" ca="1" si="27"/>
        <v>-27.762629192289779</v>
      </c>
      <c r="AH49" s="304">
        <f t="shared" ca="1" si="28"/>
        <v>-18.188583258975015</v>
      </c>
    </row>
    <row r="50" spans="1:34" x14ac:dyDescent="0.2">
      <c r="A50" s="347">
        <f t="shared" ca="1" si="6"/>
        <v>0.01</v>
      </c>
      <c r="B50" s="304">
        <f t="shared" ca="1" si="7"/>
        <v>0.46000000000000024</v>
      </c>
      <c r="D50" s="306">
        <f t="shared" ca="1" si="8"/>
        <v>-3.9532892166865214</v>
      </c>
      <c r="E50" s="307">
        <f t="shared" ca="1" si="9"/>
        <v>-27.496705592751873</v>
      </c>
      <c r="F50" s="304">
        <f t="shared" ca="1" si="10"/>
        <v>27.779440492660072</v>
      </c>
      <c r="G50" s="306">
        <f t="shared" ca="1" si="11"/>
        <v>35.063188902677709</v>
      </c>
      <c r="H50" s="307">
        <f t="shared" ca="1" si="12"/>
        <v>156.77185442860375</v>
      </c>
      <c r="I50" s="304">
        <f t="shared" ca="1" si="13"/>
        <v>160.64507946715389</v>
      </c>
      <c r="J50" s="306">
        <f t="shared" ca="1" si="14"/>
        <v>115.53161225019639</v>
      </c>
      <c r="K50" s="307">
        <f t="shared" ca="1" si="15"/>
        <v>562.97797737475241</v>
      </c>
      <c r="L50" s="304">
        <f t="shared" ca="1" si="0"/>
        <v>574.71014993481447</v>
      </c>
      <c r="M50" s="306">
        <f t="shared" ca="1" si="16"/>
        <v>1.3507601357462955</v>
      </c>
      <c r="N50" s="304">
        <f t="shared" ca="1" si="17"/>
        <v>77.392854912780891</v>
      </c>
      <c r="P50" s="310">
        <f t="shared" ca="1" si="18"/>
        <v>3</v>
      </c>
      <c r="Q50" s="304">
        <f t="shared" ca="1" si="19"/>
        <v>0</v>
      </c>
      <c r="R50" s="306">
        <f t="shared" ca="1" si="20"/>
        <v>0</v>
      </c>
      <c r="S50" s="307">
        <f t="shared" ca="1" si="21"/>
        <v>5.0810000000000022</v>
      </c>
      <c r="T50" s="304">
        <f t="shared" ca="1" si="1"/>
        <v>49.844610000000024</v>
      </c>
      <c r="U50" s="311">
        <f t="shared" ca="1" si="2"/>
        <v>0</v>
      </c>
      <c r="V50" s="306">
        <f t="shared" ca="1" si="3"/>
        <v>1.1579233321124123</v>
      </c>
      <c r="W50" s="304">
        <f t="shared" ca="1" si="4"/>
        <v>91.752540679275754</v>
      </c>
      <c r="Y50" s="314" t="str">
        <f t="shared" ca="1" si="22"/>
        <v/>
      </c>
      <c r="Z50" s="315" t="str">
        <f t="shared" ca="1" si="23"/>
        <v/>
      </c>
      <c r="AA50" s="316" t="str">
        <f t="shared" ca="1" si="24"/>
        <v/>
      </c>
      <c r="AC50" s="310" t="e">
        <f t="shared" ca="1" si="25"/>
        <v>#N/A</v>
      </c>
      <c r="AD50" s="323" t="e">
        <f t="shared" ca="1" si="26"/>
        <v>#N/A</v>
      </c>
      <c r="AE50" s="324">
        <f t="shared" ca="1" si="5"/>
        <v>562.97797737475241</v>
      </c>
      <c r="AG50" s="306">
        <f t="shared" ca="1" si="27"/>
        <v>-27.696897403648027</v>
      </c>
      <c r="AH50" s="304">
        <f t="shared" ca="1" si="28"/>
        <v>-18.123135776003284</v>
      </c>
    </row>
    <row r="51" spans="1:34" x14ac:dyDescent="0.2">
      <c r="A51" s="347">
        <f t="shared" ca="1" si="6"/>
        <v>0.01</v>
      </c>
      <c r="B51" s="304">
        <f t="shared" ca="1" si="7"/>
        <v>0.47000000000000025</v>
      </c>
      <c r="D51" s="306">
        <f t="shared" ca="1" si="8"/>
        <v>-3.941421558997837</v>
      </c>
      <c r="E51" s="307">
        <f t="shared" ca="1" si="9"/>
        <v>-27.432583291098808</v>
      </c>
      <c r="F51" s="304">
        <f t="shared" ca="1" si="10"/>
        <v>27.714282056889122</v>
      </c>
      <c r="G51" s="306">
        <f t="shared" ca="1" si="11"/>
        <v>35.02377468708773</v>
      </c>
      <c r="H51" s="307">
        <f t="shared" ca="1" si="12"/>
        <v>156.49752859569276</v>
      </c>
      <c r="I51" s="304">
        <f t="shared" ca="1" si="13"/>
        <v>160.3687664412605</v>
      </c>
      <c r="J51" s="306">
        <f t="shared" ca="1" si="14"/>
        <v>115.88204706814521</v>
      </c>
      <c r="K51" s="307">
        <f t="shared" ca="1" si="15"/>
        <v>564.54432428987388</v>
      </c>
      <c r="L51" s="304">
        <f t="shared" ca="1" si="0"/>
        <v>576.31496850300016</v>
      </c>
      <c r="M51" s="306">
        <f t="shared" ca="1" si="16"/>
        <v>1.3506266197798231</v>
      </c>
      <c r="N51" s="304">
        <f t="shared" ca="1" si="17"/>
        <v>77.385205011404423</v>
      </c>
      <c r="P51" s="310">
        <f t="shared" ca="1" si="18"/>
        <v>3</v>
      </c>
      <c r="Q51" s="304">
        <f t="shared" ca="1" si="19"/>
        <v>0</v>
      </c>
      <c r="R51" s="306">
        <f t="shared" ca="1" si="20"/>
        <v>0</v>
      </c>
      <c r="S51" s="307">
        <f t="shared" ca="1" si="21"/>
        <v>5.0810000000000022</v>
      </c>
      <c r="T51" s="304">
        <f t="shared" ca="1" si="1"/>
        <v>49.844610000000024</v>
      </c>
      <c r="U51" s="311">
        <f t="shared" ca="1" si="2"/>
        <v>0</v>
      </c>
      <c r="V51" s="306">
        <f t="shared" ca="1" si="3"/>
        <v>1.1577418311488432</v>
      </c>
      <c r="W51" s="304">
        <f t="shared" ca="1" si="4"/>
        <v>91.422846901173415</v>
      </c>
      <c r="Y51" s="314" t="str">
        <f t="shared" ca="1" si="22"/>
        <v/>
      </c>
      <c r="Z51" s="315" t="str">
        <f t="shared" ca="1" si="23"/>
        <v/>
      </c>
      <c r="AA51" s="316" t="str">
        <f t="shared" ca="1" si="24"/>
        <v/>
      </c>
      <c r="AC51" s="310" t="e">
        <f t="shared" ca="1" si="25"/>
        <v>#N/A</v>
      </c>
      <c r="AD51" s="323" t="e">
        <f t="shared" ca="1" si="26"/>
        <v>#N/A</v>
      </c>
      <c r="AE51" s="324">
        <f t="shared" ca="1" si="5"/>
        <v>564.54432428987388</v>
      </c>
      <c r="AG51" s="306">
        <f t="shared" ca="1" si="27"/>
        <v>-27.631445530135288</v>
      </c>
      <c r="AH51" s="304">
        <f t="shared" ca="1" si="28"/>
        <v>-18.057969037448476</v>
      </c>
    </row>
    <row r="52" spans="1:34" x14ac:dyDescent="0.2">
      <c r="A52" s="347">
        <f t="shared" ca="1" si="6"/>
        <v>0.01</v>
      </c>
      <c r="B52" s="304">
        <f t="shared" ca="1" si="7"/>
        <v>0.48000000000000026</v>
      </c>
      <c r="D52" s="306">
        <f t="shared" ca="1" si="8"/>
        <v>-3.9296032823970144</v>
      </c>
      <c r="E52" s="307">
        <f t="shared" ca="1" si="9"/>
        <v>-27.368735674581025</v>
      </c>
      <c r="F52" s="304">
        <f t="shared" ca="1" si="10"/>
        <v>27.649402785270233</v>
      </c>
      <c r="G52" s="306">
        <f t="shared" ca="1" si="11"/>
        <v>34.984478654263761</v>
      </c>
      <c r="H52" s="307">
        <f t="shared" ca="1" si="12"/>
        <v>156.22384123894696</v>
      </c>
      <c r="I52" s="304">
        <f t="shared" ca="1" si="13"/>
        <v>160.09310515497643</v>
      </c>
      <c r="J52" s="306">
        <f t="shared" ca="1" si="14"/>
        <v>116.23208833485197</v>
      </c>
      <c r="K52" s="307">
        <f t="shared" ca="1" si="15"/>
        <v>566.10793113904708</v>
      </c>
      <c r="L52" s="304">
        <f t="shared" ca="1" si="0"/>
        <v>577.91702523564129</v>
      </c>
      <c r="M52" s="306">
        <f t="shared" ca="1" si="16"/>
        <v>1.3504927940741389</v>
      </c>
      <c r="N52" s="304">
        <f t="shared" ca="1" si="17"/>
        <v>77.37753736327835</v>
      </c>
      <c r="P52" s="310">
        <f t="shared" ca="1" si="18"/>
        <v>3</v>
      </c>
      <c r="Q52" s="304">
        <f t="shared" ca="1" si="19"/>
        <v>0</v>
      </c>
      <c r="R52" s="306">
        <f t="shared" ca="1" si="20"/>
        <v>0</v>
      </c>
      <c r="S52" s="307">
        <f t="shared" ca="1" si="21"/>
        <v>5.0810000000000022</v>
      </c>
      <c r="T52" s="304">
        <f t="shared" ca="1" si="1"/>
        <v>49.844610000000024</v>
      </c>
      <c r="U52" s="311">
        <f t="shared" ca="1" si="2"/>
        <v>0</v>
      </c>
      <c r="V52" s="306">
        <f t="shared" ca="1" si="3"/>
        <v>1.1575606752656069</v>
      </c>
      <c r="W52" s="304">
        <f t="shared" ca="1" si="4"/>
        <v>91.094563558922218</v>
      </c>
      <c r="Y52" s="314" t="str">
        <f t="shared" ca="1" si="22"/>
        <v/>
      </c>
      <c r="Z52" s="315" t="str">
        <f t="shared" ca="1" si="23"/>
        <v/>
      </c>
      <c r="AA52" s="316" t="str">
        <f t="shared" ca="1" si="24"/>
        <v/>
      </c>
      <c r="AC52" s="310" t="e">
        <f t="shared" ca="1" si="25"/>
        <v>#N/A</v>
      </c>
      <c r="AD52" s="323" t="e">
        <f t="shared" ca="1" si="26"/>
        <v>#N/A</v>
      </c>
      <c r="AE52" s="324">
        <f t="shared" ca="1" si="5"/>
        <v>566.10793113904708</v>
      </c>
      <c r="AG52" s="306">
        <f t="shared" ca="1" si="27"/>
        <v>-27.566271986336211</v>
      </c>
      <c r="AH52" s="304">
        <f t="shared" ca="1" si="28"/>
        <v>-17.993081460573386</v>
      </c>
    </row>
    <row r="53" spans="1:34" x14ac:dyDescent="0.2">
      <c r="A53" s="347">
        <f t="shared" ca="1" si="6"/>
        <v>0.01</v>
      </c>
      <c r="B53" s="304">
        <f t="shared" ca="1" si="7"/>
        <v>0.49000000000000027</v>
      </c>
      <c r="D53" s="306">
        <f t="shared" ca="1" si="8"/>
        <v>-3.9178341064426818</v>
      </c>
      <c r="E53" s="307">
        <f t="shared" ca="1" si="9"/>
        <v>-27.305161196888029</v>
      </c>
      <c r="F53" s="304">
        <f t="shared" ca="1" si="10"/>
        <v>27.584801106291216</v>
      </c>
      <c r="G53" s="306">
        <f t="shared" ca="1" si="11"/>
        <v>34.945300313199333</v>
      </c>
      <c r="H53" s="307">
        <f t="shared" ca="1" si="12"/>
        <v>155.95078962697809</v>
      </c>
      <c r="I53" s="304">
        <f t="shared" ca="1" si="13"/>
        <v>159.81809284075965</v>
      </c>
      <c r="J53" s="306">
        <f t="shared" ca="1" si="14"/>
        <v>116.58173722968928</v>
      </c>
      <c r="K53" s="307">
        <f t="shared" ca="1" si="15"/>
        <v>567.66880429337675</v>
      </c>
      <c r="L53" s="304">
        <f t="shared" ca="1" si="0"/>
        <v>579.51632662364602</v>
      </c>
      <c r="M53" s="306">
        <f t="shared" ca="1" si="16"/>
        <v>1.3503586579222824</v>
      </c>
      <c r="N53" s="304">
        <f t="shared" ca="1" si="17"/>
        <v>77.369851927896846</v>
      </c>
      <c r="P53" s="310">
        <f t="shared" ca="1" si="18"/>
        <v>3</v>
      </c>
      <c r="Q53" s="304">
        <f t="shared" ca="1" si="19"/>
        <v>0</v>
      </c>
      <c r="R53" s="306">
        <f t="shared" ca="1" si="20"/>
        <v>0</v>
      </c>
      <c r="S53" s="307">
        <f t="shared" ca="1" si="21"/>
        <v>5.0810000000000022</v>
      </c>
      <c r="T53" s="304">
        <f t="shared" ca="1" si="1"/>
        <v>49.844610000000024</v>
      </c>
      <c r="U53" s="311">
        <f t="shared" ca="1" si="2"/>
        <v>0</v>
      </c>
      <c r="V53" s="306">
        <f t="shared" ca="1" si="3"/>
        <v>1.157379863573627</v>
      </c>
      <c r="W53" s="304">
        <f t="shared" ca="1" si="4"/>
        <v>90.767682724633588</v>
      </c>
      <c r="Y53" s="314" t="str">
        <f t="shared" ca="1" si="22"/>
        <v/>
      </c>
      <c r="Z53" s="315" t="str">
        <f t="shared" ca="1" si="23"/>
        <v/>
      </c>
      <c r="AA53" s="316" t="str">
        <f t="shared" ca="1" si="24"/>
        <v/>
      </c>
      <c r="AC53" s="310" t="e">
        <f t="shared" ca="1" si="25"/>
        <v>#N/A</v>
      </c>
      <c r="AD53" s="323" t="e">
        <f t="shared" ca="1" si="26"/>
        <v>#N/A</v>
      </c>
      <c r="AE53" s="324">
        <f t="shared" ca="1" si="5"/>
        <v>567.66880429337675</v>
      </c>
      <c r="AG53" s="306">
        <f t="shared" ca="1" si="27"/>
        <v>-27.501375198089988</v>
      </c>
      <c r="AH53" s="304">
        <f t="shared" ca="1" si="28"/>
        <v>-17.928471473907141</v>
      </c>
    </row>
    <row r="54" spans="1:34" x14ac:dyDescent="0.2">
      <c r="A54" s="347">
        <f t="shared" ca="1" si="6"/>
        <v>0.01</v>
      </c>
      <c r="B54" s="304">
        <f t="shared" ca="1" si="7"/>
        <v>0.50000000000000022</v>
      </c>
      <c r="D54" s="306">
        <f t="shared" ca="1" si="8"/>
        <v>-3.9061137526842482</v>
      </c>
      <c r="E54" s="307">
        <f t="shared" ca="1" si="9"/>
        <v>-27.241858322700359</v>
      </c>
      <c r="F54" s="304">
        <f t="shared" ca="1" si="10"/>
        <v>27.520475459609848</v>
      </c>
      <c r="G54" s="306">
        <f t="shared" ca="1" si="11"/>
        <v>34.906239175672489</v>
      </c>
      <c r="H54" s="307">
        <f t="shared" ca="1" si="12"/>
        <v>155.6783710437511</v>
      </c>
      <c r="I54" s="304">
        <f t="shared" ca="1" si="13"/>
        <v>159.54372674669816</v>
      </c>
      <c r="J54" s="306">
        <f t="shared" ca="1" si="14"/>
        <v>116.93099492713364</v>
      </c>
      <c r="K54" s="307">
        <f t="shared" ca="1" si="15"/>
        <v>569.22695009673043</v>
      </c>
      <c r="L54" s="304">
        <f t="shared" ca="1" si="0"/>
        <v>581.11287913027274</v>
      </c>
      <c r="M54" s="306">
        <f t="shared" ca="1" si="16"/>
        <v>1.3502242106146993</v>
      </c>
      <c r="N54" s="304">
        <f t="shared" ca="1" si="17"/>
        <v>77.362148664605442</v>
      </c>
      <c r="P54" s="310">
        <f t="shared" ca="1" si="18"/>
        <v>3</v>
      </c>
      <c r="Q54" s="304">
        <f t="shared" ca="1" si="19"/>
        <v>0</v>
      </c>
      <c r="R54" s="306">
        <f t="shared" ca="1" si="20"/>
        <v>0</v>
      </c>
      <c r="S54" s="307">
        <f t="shared" ca="1" si="21"/>
        <v>5.0810000000000022</v>
      </c>
      <c r="T54" s="304">
        <f t="shared" ca="1" si="1"/>
        <v>49.844610000000024</v>
      </c>
      <c r="U54" s="311">
        <f t="shared" ca="1" si="2"/>
        <v>0</v>
      </c>
      <c r="V54" s="306">
        <f t="shared" ca="1" si="3"/>
        <v>1.1571993951877502</v>
      </c>
      <c r="W54" s="304">
        <f t="shared" ca="1" si="4"/>
        <v>90.442196526689216</v>
      </c>
      <c r="Y54" s="314" t="str">
        <f t="shared" ca="1" si="22"/>
        <v/>
      </c>
      <c r="Z54" s="315" t="str">
        <f t="shared" ca="1" si="23"/>
        <v/>
      </c>
      <c r="AA54" s="316" t="str">
        <f t="shared" ca="1" si="24"/>
        <v/>
      </c>
      <c r="AC54" s="310" t="e">
        <f t="shared" ca="1" si="25"/>
        <v>#N/A</v>
      </c>
      <c r="AD54" s="323" t="e">
        <f t="shared" ca="1" si="26"/>
        <v>#N/A</v>
      </c>
      <c r="AE54" s="324">
        <f t="shared" ca="1" si="5"/>
        <v>569.22695009673043</v>
      </c>
      <c r="AG54" s="306">
        <f t="shared" ca="1" si="27"/>
        <v>-27.436753602394027</v>
      </c>
      <c r="AH54" s="304">
        <f t="shared" ca="1" si="28"/>
        <v>-17.864137517148897</v>
      </c>
    </row>
    <row r="55" spans="1:34" x14ac:dyDescent="0.2">
      <c r="A55" s="347">
        <f t="shared" ca="1" si="6"/>
        <v>0.01</v>
      </c>
      <c r="B55" s="304">
        <f t="shared" ca="1" si="7"/>
        <v>0.51000000000000023</v>
      </c>
      <c r="D55" s="306">
        <f t="shared" ca="1" si="8"/>
        <v>-3.894441944644933</v>
      </c>
      <c r="E55" s="307">
        <f t="shared" ca="1" si="9"/>
        <v>-27.178825527595706</v>
      </c>
      <c r="F55" s="304">
        <f t="shared" ca="1" si="10"/>
        <v>27.456424295958456</v>
      </c>
      <c r="G55" s="306">
        <f t="shared" ca="1" si="11"/>
        <v>34.867294756226038</v>
      </c>
      <c r="H55" s="307">
        <f t="shared" ca="1" si="12"/>
        <v>155.40658278847513</v>
      </c>
      <c r="I55" s="304">
        <f t="shared" ca="1" si="13"/>
        <v>159.27000413639954</v>
      </c>
      <c r="J55" s="306">
        <f t="shared" ca="1" si="14"/>
        <v>117.27986259679314</v>
      </c>
      <c r="K55" s="307">
        <f t="shared" ca="1" si="15"/>
        <v>570.7823748658916</v>
      </c>
      <c r="L55" s="304">
        <f t="shared" ca="1" si="0"/>
        <v>582.70668919128593</v>
      </c>
      <c r="M55" s="306">
        <f t="shared" ca="1" si="16"/>
        <v>1.3500894514392334</v>
      </c>
      <c r="N55" s="304">
        <f t="shared" ca="1" si="17"/>
        <v>77.354427532600582</v>
      </c>
      <c r="P55" s="310">
        <f t="shared" ca="1" si="18"/>
        <v>3</v>
      </c>
      <c r="Q55" s="304">
        <f t="shared" ca="1" si="19"/>
        <v>0</v>
      </c>
      <c r="R55" s="306">
        <f t="shared" ca="1" si="20"/>
        <v>0</v>
      </c>
      <c r="S55" s="307">
        <f t="shared" ca="1" si="21"/>
        <v>5.0810000000000022</v>
      </c>
      <c r="T55" s="304">
        <f t="shared" ca="1" si="1"/>
        <v>49.844610000000024</v>
      </c>
      <c r="U55" s="311">
        <f t="shared" ca="1" si="2"/>
        <v>0</v>
      </c>
      <c r="V55" s="306">
        <f t="shared" ca="1" si="3"/>
        <v>1.1570192692267229</v>
      </c>
      <c r="W55" s="304">
        <f t="shared" ca="1" si="4"/>
        <v>90.118097149261587</v>
      </c>
      <c r="Y55" s="314" t="str">
        <f t="shared" ca="1" si="22"/>
        <v/>
      </c>
      <c r="Z55" s="315" t="str">
        <f t="shared" ca="1" si="23"/>
        <v/>
      </c>
      <c r="AA55" s="316" t="str">
        <f t="shared" ca="1" si="24"/>
        <v/>
      </c>
      <c r="AC55" s="310" t="e">
        <f t="shared" ca="1" si="25"/>
        <v>#N/A</v>
      </c>
      <c r="AD55" s="323" t="e">
        <f t="shared" ca="1" si="26"/>
        <v>#N/A</v>
      </c>
      <c r="AE55" s="324">
        <f t="shared" ca="1" si="5"/>
        <v>570.7823748658916</v>
      </c>
      <c r="AG55" s="306">
        <f t="shared" ca="1" si="27"/>
        <v>-27.372405647308504</v>
      </c>
      <c r="AH55" s="304">
        <f t="shared" ca="1" si="28"/>
        <v>-17.80007804107246</v>
      </c>
    </row>
    <row r="56" spans="1:34" x14ac:dyDescent="0.2">
      <c r="A56" s="347">
        <f t="shared" ca="1" si="6"/>
        <v>0.01</v>
      </c>
      <c r="B56" s="304">
        <f t="shared" ca="1" si="7"/>
        <v>0.52000000000000024</v>
      </c>
      <c r="D56" s="306">
        <f t="shared" ca="1" si="8"/>
        <v>-3.8828184078049142</v>
      </c>
      <c r="E56" s="307">
        <f t="shared" ca="1" si="9"/>
        <v>-27.116061297956065</v>
      </c>
      <c r="F56" s="304">
        <f t="shared" ca="1" si="10"/>
        <v>27.392646077049577</v>
      </c>
      <c r="G56" s="306">
        <f t="shared" ca="1" si="11"/>
        <v>34.828466572147988</v>
      </c>
      <c r="H56" s="307">
        <f t="shared" ca="1" si="12"/>
        <v>155.13542217549556</v>
      </c>
      <c r="I56" s="304">
        <f t="shared" ca="1" si="13"/>
        <v>158.99692228888102</v>
      </c>
      <c r="J56" s="306">
        <f t="shared" ca="1" si="14"/>
        <v>117.628341403435</v>
      </c>
      <c r="K56" s="307">
        <f t="shared" ca="1" si="15"/>
        <v>572.33508489071141</v>
      </c>
      <c r="L56" s="304">
        <f t="shared" ca="1" si="0"/>
        <v>584.29776321511008</v>
      </c>
      <c r="M56" s="306">
        <f t="shared" ca="1" si="16"/>
        <v>1.3499543796811144</v>
      </c>
      <c r="N56" s="304">
        <f t="shared" ca="1" si="17"/>
        <v>77.346688490928955</v>
      </c>
      <c r="P56" s="310">
        <f t="shared" ca="1" si="18"/>
        <v>3</v>
      </c>
      <c r="Q56" s="304">
        <f t="shared" ca="1" si="19"/>
        <v>0</v>
      </c>
      <c r="R56" s="306">
        <f t="shared" ca="1" si="20"/>
        <v>0</v>
      </c>
      <c r="S56" s="307">
        <f t="shared" ca="1" si="21"/>
        <v>5.0810000000000022</v>
      </c>
      <c r="T56" s="304">
        <f t="shared" ca="1" si="1"/>
        <v>49.844610000000024</v>
      </c>
      <c r="U56" s="311">
        <f t="shared" ca="1" si="2"/>
        <v>0</v>
      </c>
      <c r="V56" s="306">
        <f t="shared" ca="1" si="3"/>
        <v>1.1568394848131704</v>
      </c>
      <c r="W56" s="304">
        <f t="shared" ca="1" si="4"/>
        <v>89.795376831838865</v>
      </c>
      <c r="Y56" s="314" t="str">
        <f t="shared" ca="1" si="22"/>
        <v/>
      </c>
      <c r="Z56" s="315" t="str">
        <f t="shared" ca="1" si="23"/>
        <v/>
      </c>
      <c r="AA56" s="316" t="str">
        <f t="shared" ca="1" si="24"/>
        <v/>
      </c>
      <c r="AC56" s="310" t="e">
        <f t="shared" ca="1" si="25"/>
        <v>#N/A</v>
      </c>
      <c r="AD56" s="323" t="e">
        <f t="shared" ca="1" si="26"/>
        <v>#N/A</v>
      </c>
      <c r="AE56" s="324">
        <f t="shared" ca="1" si="5"/>
        <v>572.33508489071141</v>
      </c>
      <c r="AG56" s="306">
        <f t="shared" ca="1" si="27"/>
        <v>-27.308329791861915</v>
      </c>
      <c r="AH56" s="304">
        <f t="shared" ca="1" si="28"/>
        <v>-17.736291507431911</v>
      </c>
    </row>
    <row r="57" spans="1:34" x14ac:dyDescent="0.2">
      <c r="A57" s="347">
        <f t="shared" ca="1" si="6"/>
        <v>0.01</v>
      </c>
      <c r="B57" s="304">
        <f t="shared" ca="1" si="7"/>
        <v>0.53000000000000025</v>
      </c>
      <c r="D57" s="306">
        <f t="shared" ca="1" si="8"/>
        <v>-3.8712428695846723</v>
      </c>
      <c r="E57" s="307">
        <f t="shared" ca="1" si="9"/>
        <v>-27.053564130875721</v>
      </c>
      <c r="F57" s="304">
        <f t="shared" ca="1" si="10"/>
        <v>27.329139275482415</v>
      </c>
      <c r="G57" s="306">
        <f t="shared" ca="1" si="11"/>
        <v>34.789754143452143</v>
      </c>
      <c r="H57" s="307">
        <f t="shared" ca="1" si="12"/>
        <v>154.86488653418681</v>
      </c>
      <c r="I57" s="304">
        <f t="shared" ca="1" si="13"/>
        <v>158.72447849846097</v>
      </c>
      <c r="J57" s="306">
        <f t="shared" ca="1" si="14"/>
        <v>117.976432507013</v>
      </c>
      <c r="K57" s="307">
        <f t="shared" ca="1" si="15"/>
        <v>573.88508643425985</v>
      </c>
      <c r="L57" s="304">
        <f t="shared" ca="1" si="0"/>
        <v>585.88610758298387</v>
      </c>
      <c r="M57" s="306">
        <f t="shared" ca="1" si="16"/>
        <v>1.3498189946229486</v>
      </c>
      <c r="N57" s="304">
        <f t="shared" ca="1" si="17"/>
        <v>77.338931498486915</v>
      </c>
      <c r="P57" s="310">
        <f t="shared" ca="1" si="18"/>
        <v>3</v>
      </c>
      <c r="Q57" s="304">
        <f t="shared" ca="1" si="19"/>
        <v>0</v>
      </c>
      <c r="R57" s="306">
        <f t="shared" ca="1" si="20"/>
        <v>0</v>
      </c>
      <c r="S57" s="307">
        <f t="shared" ca="1" si="21"/>
        <v>5.0810000000000022</v>
      </c>
      <c r="T57" s="304">
        <f t="shared" ca="1" si="1"/>
        <v>49.844610000000024</v>
      </c>
      <c r="U57" s="311">
        <f t="shared" ca="1" si="2"/>
        <v>0</v>
      </c>
      <c r="V57" s="306">
        <f t="shared" ca="1" si="3"/>
        <v>1.1566600410735737</v>
      </c>
      <c r="W57" s="304">
        <f t="shared" ca="1" si="4"/>
        <v>89.474027868754931</v>
      </c>
      <c r="Y57" s="314" t="str">
        <f t="shared" ca="1" si="22"/>
        <v/>
      </c>
      <c r="Z57" s="315" t="str">
        <f t="shared" ca="1" si="23"/>
        <v/>
      </c>
      <c r="AA57" s="316" t="str">
        <f t="shared" ca="1" si="24"/>
        <v/>
      </c>
      <c r="AC57" s="310" t="e">
        <f t="shared" ca="1" si="25"/>
        <v>#N/A</v>
      </c>
      <c r="AD57" s="323" t="e">
        <f t="shared" ca="1" si="26"/>
        <v>#N/A</v>
      </c>
      <c r="AE57" s="324">
        <f t="shared" ca="1" si="5"/>
        <v>573.88508643425985</v>
      </c>
      <c r="AG57" s="306">
        <f t="shared" ca="1" si="27"/>
        <v>-27.244524505957532</v>
      </c>
      <c r="AH57" s="304">
        <f t="shared" ca="1" si="28"/>
        <v>-17.672776388868101</v>
      </c>
    </row>
    <row r="58" spans="1:34" x14ac:dyDescent="0.2">
      <c r="A58" s="347">
        <f t="shared" ca="1" si="6"/>
        <v>0.01</v>
      </c>
      <c r="B58" s="304">
        <f t="shared" ca="1" si="7"/>
        <v>0.54000000000000026</v>
      </c>
      <c r="D58" s="306">
        <f t="shared" ca="1" si="8"/>
        <v>-3.8597150593284946</v>
      </c>
      <c r="E58" s="307">
        <f t="shared" ca="1" si="9"/>
        <v>-26.991332534070246</v>
      </c>
      <c r="F58" s="304">
        <f t="shared" ca="1" si="10"/>
        <v>27.265902374650395</v>
      </c>
      <c r="G58" s="306">
        <f t="shared" ca="1" si="11"/>
        <v>34.75115699285886</v>
      </c>
      <c r="H58" s="307">
        <f t="shared" ca="1" si="12"/>
        <v>154.59497320884611</v>
      </c>
      <c r="I58" s="304">
        <f t="shared" ca="1" si="13"/>
        <v>158.45267007465091</v>
      </c>
      <c r="J58" s="306">
        <f t="shared" ca="1" si="14"/>
        <v>118.32413706269456</v>
      </c>
      <c r="K58" s="307">
        <f t="shared" ca="1" si="15"/>
        <v>575.43238573297504</v>
      </c>
      <c r="L58" s="304">
        <f t="shared" ca="1" si="0"/>
        <v>587.47172864911101</v>
      </c>
      <c r="M58" s="306">
        <f t="shared" ca="1" si="16"/>
        <v>1.3496832955447076</v>
      </c>
      <c r="N58" s="304">
        <f t="shared" ca="1" si="17"/>
        <v>77.331156514019895</v>
      </c>
      <c r="P58" s="310">
        <f t="shared" ca="1" si="18"/>
        <v>3</v>
      </c>
      <c r="Q58" s="304">
        <f t="shared" ca="1" si="19"/>
        <v>0</v>
      </c>
      <c r="R58" s="306">
        <f t="shared" ca="1" si="20"/>
        <v>0</v>
      </c>
      <c r="S58" s="307">
        <f t="shared" ca="1" si="21"/>
        <v>5.0810000000000022</v>
      </c>
      <c r="T58" s="304">
        <f t="shared" ca="1" si="1"/>
        <v>49.844610000000024</v>
      </c>
      <c r="U58" s="311">
        <f t="shared" ca="1" si="2"/>
        <v>0</v>
      </c>
      <c r="V58" s="306">
        <f t="shared" ca="1" si="3"/>
        <v>1.1564809371382467</v>
      </c>
      <c r="W58" s="304">
        <f t="shared" ca="1" si="4"/>
        <v>89.154042608723699</v>
      </c>
      <c r="Y58" s="314" t="str">
        <f t="shared" ca="1" si="22"/>
        <v/>
      </c>
      <c r="Z58" s="315" t="str">
        <f t="shared" ca="1" si="23"/>
        <v/>
      </c>
      <c r="AA58" s="316" t="str">
        <f t="shared" ca="1" si="24"/>
        <v/>
      </c>
      <c r="AC58" s="310" t="e">
        <f t="shared" ca="1" si="25"/>
        <v>#N/A</v>
      </c>
      <c r="AD58" s="323" t="e">
        <f t="shared" ca="1" si="26"/>
        <v>#N/A</v>
      </c>
      <c r="AE58" s="324">
        <f t="shared" ca="1" si="5"/>
        <v>575.43238573297504</v>
      </c>
      <c r="AG58" s="306">
        <f t="shared" ca="1" si="27"/>
        <v>-27.180988270280842</v>
      </c>
      <c r="AH58" s="304">
        <f t="shared" ca="1" si="28"/>
        <v>-17.609531168816158</v>
      </c>
    </row>
    <row r="59" spans="1:34" x14ac:dyDescent="0.2">
      <c r="A59" s="347">
        <f t="shared" ca="1" si="6"/>
        <v>0.01</v>
      </c>
      <c r="B59" s="304">
        <f t="shared" ca="1" si="7"/>
        <v>0.55000000000000027</v>
      </c>
      <c r="D59" s="306">
        <f t="shared" ca="1" si="8"/>
        <v>-3.8482347082881403</v>
      </c>
      <c r="E59" s="307">
        <f t="shared" ca="1" si="9"/>
        <v>-26.929365025786296</v>
      </c>
      <c r="F59" s="304">
        <f t="shared" ca="1" si="10"/>
        <v>27.202933868649456</v>
      </c>
      <c r="G59" s="306">
        <f t="shared" ca="1" si="11"/>
        <v>34.712674645775977</v>
      </c>
      <c r="H59" s="307">
        <f t="shared" ca="1" si="12"/>
        <v>154.32567955858826</v>
      </c>
      <c r="I59" s="304">
        <f t="shared" ca="1" si="13"/>
        <v>158.18149434204864</v>
      </c>
      <c r="J59" s="306">
        <f t="shared" ca="1" si="14"/>
        <v>118.67145622088773</v>
      </c>
      <c r="K59" s="307">
        <f t="shared" ca="1" si="15"/>
        <v>576.97698899681222</v>
      </c>
      <c r="L59" s="304">
        <f t="shared" ca="1" si="0"/>
        <v>589.05463274081262</v>
      </c>
      <c r="M59" s="306">
        <f t="shared" ca="1" si="16"/>
        <v>1.3495472817237175</v>
      </c>
      <c r="N59" s="304">
        <f t="shared" ca="1" si="17"/>
        <v>77.323363496121715</v>
      </c>
      <c r="P59" s="310">
        <f t="shared" ca="1" si="18"/>
        <v>3</v>
      </c>
      <c r="Q59" s="304">
        <f t="shared" ca="1" si="19"/>
        <v>0</v>
      </c>
      <c r="R59" s="306">
        <f t="shared" ca="1" si="20"/>
        <v>0</v>
      </c>
      <c r="S59" s="307">
        <f t="shared" ca="1" si="21"/>
        <v>5.0810000000000022</v>
      </c>
      <c r="T59" s="304">
        <f t="shared" ca="1" si="1"/>
        <v>49.844610000000024</v>
      </c>
      <c r="U59" s="311">
        <f t="shared" ca="1" si="2"/>
        <v>0</v>
      </c>
      <c r="V59" s="306">
        <f t="shared" ca="1" si="3"/>
        <v>1.1563021721413169</v>
      </c>
      <c r="W59" s="304">
        <f t="shared" ca="1" si="4"/>
        <v>88.835413454378354</v>
      </c>
      <c r="Y59" s="314" t="str">
        <f t="shared" ca="1" si="22"/>
        <v/>
      </c>
      <c r="Z59" s="315" t="str">
        <f t="shared" ca="1" si="23"/>
        <v/>
      </c>
      <c r="AA59" s="316" t="str">
        <f t="shared" ca="1" si="24"/>
        <v/>
      </c>
      <c r="AC59" s="310" t="e">
        <f t="shared" ca="1" si="25"/>
        <v>#N/A</v>
      </c>
      <c r="AD59" s="323" t="e">
        <f t="shared" ca="1" si="26"/>
        <v>#N/A</v>
      </c>
      <c r="AE59" s="324">
        <f t="shared" ca="1" si="5"/>
        <v>576.97698899681222</v>
      </c>
      <c r="AG59" s="306">
        <f t="shared" ca="1" si="27"/>
        <v>-27.117719576207815</v>
      </c>
      <c r="AH59" s="304">
        <f t="shared" ca="1" si="28"/>
        <v>-17.546554341413827</v>
      </c>
    </row>
    <row r="60" spans="1:34" x14ac:dyDescent="0.2">
      <c r="A60" s="347">
        <f t="shared" ca="1" si="6"/>
        <v>0.01</v>
      </c>
      <c r="B60" s="304">
        <f t="shared" ca="1" si="7"/>
        <v>0.56000000000000028</v>
      </c>
      <c r="D60" s="306">
        <f t="shared" ca="1" si="8"/>
        <v>-3.8368015496066779</v>
      </c>
      <c r="E60" s="307">
        <f t="shared" ca="1" si="9"/>
        <v>-26.867660134712402</v>
      </c>
      <c r="F60" s="304">
        <f t="shared" ca="1" si="10"/>
        <v>27.140232262187407</v>
      </c>
      <c r="G60" s="306">
        <f t="shared" ca="1" si="11"/>
        <v>34.674306630279908</v>
      </c>
      <c r="H60" s="307">
        <f t="shared" ca="1" si="12"/>
        <v>154.05700295724114</v>
      </c>
      <c r="I60" s="304">
        <f t="shared" ca="1" si="13"/>
        <v>157.91094864023228</v>
      </c>
      <c r="J60" s="306">
        <f t="shared" ca="1" si="14"/>
        <v>119.01839112726802</v>
      </c>
      <c r="K60" s="307">
        <f t="shared" ca="1" si="15"/>
        <v>578.51890240939133</v>
      </c>
      <c r="L60" s="304">
        <f t="shared" ca="1" si="0"/>
        <v>590.63482615867667</v>
      </c>
      <c r="M60" s="306">
        <f t="shared" ca="1" si="16"/>
        <v>1.3494109524346494</v>
      </c>
      <c r="N60" s="304">
        <f t="shared" ca="1" si="17"/>
        <v>77.315552403234094</v>
      </c>
      <c r="P60" s="310">
        <f t="shared" ca="1" si="18"/>
        <v>3</v>
      </c>
      <c r="Q60" s="304">
        <f t="shared" ca="1" si="19"/>
        <v>0</v>
      </c>
      <c r="R60" s="306">
        <f t="shared" ca="1" si="20"/>
        <v>0</v>
      </c>
      <c r="S60" s="307">
        <f t="shared" ca="1" si="21"/>
        <v>5.0810000000000022</v>
      </c>
      <c r="T60" s="304">
        <f t="shared" ca="1" si="1"/>
        <v>49.844610000000024</v>
      </c>
      <c r="U60" s="311">
        <f t="shared" ca="1" si="2"/>
        <v>0</v>
      </c>
      <c r="V60" s="306">
        <f t="shared" ca="1" si="3"/>
        <v>1.1561237452206992</v>
      </c>
      <c r="W60" s="304">
        <f t="shared" ca="1" si="4"/>
        <v>88.518132861814848</v>
      </c>
      <c r="Y60" s="314" t="str">
        <f t="shared" ca="1" si="22"/>
        <v/>
      </c>
      <c r="Z60" s="315" t="str">
        <f t="shared" ca="1" si="23"/>
        <v/>
      </c>
      <c r="AA60" s="316" t="str">
        <f t="shared" ca="1" si="24"/>
        <v/>
      </c>
      <c r="AC60" s="310" t="e">
        <f t="shared" ca="1" si="25"/>
        <v>#N/A</v>
      </c>
      <c r="AD60" s="323" t="e">
        <f t="shared" ca="1" si="26"/>
        <v>#N/A</v>
      </c>
      <c r="AE60" s="324">
        <f t="shared" ca="1" si="5"/>
        <v>578.51890240939133</v>
      </c>
      <c r="AG60" s="306">
        <f t="shared" ca="1" si="27"/>
        <v>-27.0547169257142</v>
      </c>
      <c r="AH60" s="304">
        <f t="shared" ca="1" si="28"/>
        <v>-17.483844411410807</v>
      </c>
    </row>
    <row r="61" spans="1:34" x14ac:dyDescent="0.2">
      <c r="A61" s="347">
        <f t="shared" ca="1" si="6"/>
        <v>0.01</v>
      </c>
      <c r="B61" s="304">
        <f t="shared" ca="1" si="7"/>
        <v>0.57000000000000028</v>
      </c>
      <c r="D61" s="306">
        <f t="shared" ca="1" si="8"/>
        <v>-3.8254153183024573</v>
      </c>
      <c r="E61" s="307">
        <f t="shared" ca="1" si="9"/>
        <v>-26.806216399890559</v>
      </c>
      <c r="F61" s="304">
        <f t="shared" ca="1" si="10"/>
        <v>27.077796070494081</v>
      </c>
      <c r="G61" s="306">
        <f t="shared" ca="1" si="11"/>
        <v>34.636052477096882</v>
      </c>
      <c r="H61" s="307">
        <f t="shared" ca="1" si="12"/>
        <v>153.78894079324223</v>
      </c>
      <c r="I61" s="304">
        <f t="shared" ca="1" si="13"/>
        <v>157.6410303236552</v>
      </c>
      <c r="J61" s="306">
        <f t="shared" ca="1" si="14"/>
        <v>119.3649429228049</v>
      </c>
      <c r="K61" s="307">
        <f t="shared" ca="1" si="15"/>
        <v>580.05813212814371</v>
      </c>
      <c r="L61" s="304">
        <f t="shared" ca="1" si="0"/>
        <v>592.21231517670708</v>
      </c>
      <c r="M61" s="306">
        <f t="shared" ca="1" si="16"/>
        <v>1.349274306949507</v>
      </c>
      <c r="N61" s="304">
        <f t="shared" ca="1" si="17"/>
        <v>77.307723193645913</v>
      </c>
      <c r="P61" s="310">
        <f t="shared" ca="1" si="18"/>
        <v>3</v>
      </c>
      <c r="Q61" s="304">
        <f t="shared" ca="1" si="19"/>
        <v>0</v>
      </c>
      <c r="R61" s="306">
        <f t="shared" ca="1" si="20"/>
        <v>0</v>
      </c>
      <c r="S61" s="307">
        <f t="shared" ca="1" si="21"/>
        <v>5.0810000000000022</v>
      </c>
      <c r="T61" s="304">
        <f t="shared" ca="1" si="1"/>
        <v>49.844610000000024</v>
      </c>
      <c r="U61" s="311">
        <f t="shared" ca="1" si="2"/>
        <v>0</v>
      </c>
      <c r="V61" s="306">
        <f t="shared" ca="1" si="3"/>
        <v>1.1559456555180785</v>
      </c>
      <c r="W61" s="304">
        <f t="shared" ca="1" si="4"/>
        <v>88.202193340140383</v>
      </c>
      <c r="Y61" s="314" t="str">
        <f t="shared" ca="1" si="22"/>
        <v/>
      </c>
      <c r="Z61" s="315" t="str">
        <f t="shared" ca="1" si="23"/>
        <v/>
      </c>
      <c r="AA61" s="316" t="str">
        <f t="shared" ca="1" si="24"/>
        <v/>
      </c>
      <c r="AC61" s="310" t="e">
        <f t="shared" ca="1" si="25"/>
        <v>#N/A</v>
      </c>
      <c r="AD61" s="323" t="e">
        <f t="shared" ca="1" si="26"/>
        <v>#N/A</v>
      </c>
      <c r="AE61" s="324">
        <f t="shared" ca="1" si="5"/>
        <v>580.05813212814371</v>
      </c>
      <c r="AG61" s="306">
        <f t="shared" ca="1" si="27"/>
        <v>-26.991978831285582</v>
      </c>
      <c r="AH61" s="304">
        <f t="shared" ca="1" si="28"/>
        <v>-17.421399894078885</v>
      </c>
    </row>
    <row r="62" spans="1:34" x14ac:dyDescent="0.2">
      <c r="A62" s="347">
        <f t="shared" ca="1" si="6"/>
        <v>0.01</v>
      </c>
      <c r="B62" s="304">
        <f t="shared" ca="1" si="7"/>
        <v>0.58000000000000029</v>
      </c>
      <c r="D62" s="306">
        <f t="shared" ca="1" si="8"/>
        <v>-3.8140757512532808</v>
      </c>
      <c r="E62" s="307">
        <f t="shared" ca="1" si="9"/>
        <v>-26.745032370628756</v>
      </c>
      <c r="F62" s="304">
        <f t="shared" ca="1" si="10"/>
        <v>27.015623819232424</v>
      </c>
      <c r="G62" s="306">
        <f t="shared" ca="1" si="11"/>
        <v>34.597911719584353</v>
      </c>
      <c r="H62" s="307">
        <f t="shared" ca="1" si="12"/>
        <v>153.52149046953593</v>
      </c>
      <c r="I62" s="304">
        <f t="shared" ca="1" si="13"/>
        <v>157.37173676154168</v>
      </c>
      <c r="J62" s="306">
        <f t="shared" ca="1" si="14"/>
        <v>119.71111274378831</v>
      </c>
      <c r="K62" s="307">
        <f t="shared" ca="1" si="15"/>
        <v>581.59468428445757</v>
      </c>
      <c r="L62" s="304">
        <f t="shared" ca="1" si="0"/>
        <v>593.78710604247203</v>
      </c>
      <c r="M62" s="306">
        <f t="shared" ca="1" si="16"/>
        <v>1.3491373445376171</v>
      </c>
      <c r="N62" s="304">
        <f t="shared" ca="1" si="17"/>
        <v>77.299875825492691</v>
      </c>
      <c r="P62" s="310">
        <f t="shared" ca="1" si="18"/>
        <v>3</v>
      </c>
      <c r="Q62" s="304">
        <f t="shared" ca="1" si="19"/>
        <v>0</v>
      </c>
      <c r="R62" s="306">
        <f t="shared" ca="1" si="20"/>
        <v>0</v>
      </c>
      <c r="S62" s="307">
        <f t="shared" ca="1" si="21"/>
        <v>5.0810000000000022</v>
      </c>
      <c r="T62" s="304">
        <f t="shared" ca="1" si="1"/>
        <v>49.844610000000024</v>
      </c>
      <c r="U62" s="311">
        <f t="shared" ca="1" si="2"/>
        <v>0</v>
      </c>
      <c r="V62" s="306">
        <f t="shared" ca="1" si="3"/>
        <v>1.1557679021788851</v>
      </c>
      <c r="W62" s="304">
        <f t="shared" ca="1" si="4"/>
        <v>87.887587451025595</v>
      </c>
      <c r="Y62" s="314" t="str">
        <f t="shared" ca="1" si="22"/>
        <v/>
      </c>
      <c r="Z62" s="315" t="str">
        <f t="shared" ca="1" si="23"/>
        <v/>
      </c>
      <c r="AA62" s="316" t="str">
        <f t="shared" ca="1" si="24"/>
        <v/>
      </c>
      <c r="AC62" s="310" t="e">
        <f t="shared" ca="1" si="25"/>
        <v>#N/A</v>
      </c>
      <c r="AD62" s="323" t="e">
        <f t="shared" ca="1" si="26"/>
        <v>#N/A</v>
      </c>
      <c r="AE62" s="324">
        <f t="shared" ca="1" si="5"/>
        <v>581.59468428445757</v>
      </c>
      <c r="AG62" s="306">
        <f t="shared" ca="1" si="27"/>
        <v>-26.929503815828468</v>
      </c>
      <c r="AH62" s="304">
        <f t="shared" ca="1" si="28"/>
        <v>-17.359219315123074</v>
      </c>
    </row>
    <row r="63" spans="1:34" x14ac:dyDescent="0.2">
      <c r="A63" s="347">
        <f t="shared" ca="1" si="6"/>
        <v>0.01</v>
      </c>
      <c r="B63" s="304">
        <f t="shared" ca="1" si="7"/>
        <v>0.5900000000000003</v>
      </c>
      <c r="D63" s="306">
        <f t="shared" ca="1" si="8"/>
        <v>-3.8027825871806851</v>
      </c>
      <c r="E63" s="307">
        <f t="shared" ca="1" si="9"/>
        <v>-26.684106606414296</v>
      </c>
      <c r="F63" s="304">
        <f t="shared" ca="1" si="10"/>
        <v>26.953714044410425</v>
      </c>
      <c r="G63" s="306">
        <f t="shared" ca="1" si="11"/>
        <v>34.559883893712545</v>
      </c>
      <c r="H63" s="307">
        <f t="shared" ca="1" si="12"/>
        <v>153.2546494034718</v>
      </c>
      <c r="I63" s="304">
        <f t="shared" ca="1" si="13"/>
        <v>157.10306533778376</v>
      </c>
      <c r="J63" s="306">
        <f t="shared" ca="1" si="14"/>
        <v>120.05690172185479</v>
      </c>
      <c r="K63" s="307">
        <f t="shared" ca="1" si="15"/>
        <v>583.12856498382257</v>
      </c>
      <c r="L63" s="304">
        <f t="shared" ca="1" si="0"/>
        <v>595.3592049772501</v>
      </c>
      <c r="M63" s="306">
        <f t="shared" ca="1" si="16"/>
        <v>1.3490000644656184</v>
      </c>
      <c r="N63" s="304">
        <f t="shared" ca="1" si="17"/>
        <v>77.292010256755916</v>
      </c>
      <c r="P63" s="310">
        <f t="shared" ca="1" si="18"/>
        <v>3</v>
      </c>
      <c r="Q63" s="304">
        <f t="shared" ca="1" si="19"/>
        <v>0</v>
      </c>
      <c r="R63" s="306">
        <f t="shared" ca="1" si="20"/>
        <v>0</v>
      </c>
      <c r="S63" s="307">
        <f t="shared" ca="1" si="21"/>
        <v>5.0810000000000022</v>
      </c>
      <c r="T63" s="304">
        <f t="shared" ca="1" si="1"/>
        <v>49.844610000000024</v>
      </c>
      <c r="U63" s="311">
        <f t="shared" ca="1" si="2"/>
        <v>0</v>
      </c>
      <c r="V63" s="306">
        <f t="shared" ca="1" si="3"/>
        <v>1.155590484352276</v>
      </c>
      <c r="W63" s="304">
        <f t="shared" ca="1" si="4"/>
        <v>87.574307808262205</v>
      </c>
      <c r="Y63" s="314" t="str">
        <f t="shared" ca="1" si="22"/>
        <v/>
      </c>
      <c r="Z63" s="315" t="str">
        <f t="shared" ca="1" si="23"/>
        <v/>
      </c>
      <c r="AA63" s="316" t="str">
        <f t="shared" ca="1" si="24"/>
        <v/>
      </c>
      <c r="AC63" s="310" t="e">
        <f t="shared" ca="1" si="25"/>
        <v>#N/A</v>
      </c>
      <c r="AD63" s="323" t="e">
        <f t="shared" ca="1" si="26"/>
        <v>#N/A</v>
      </c>
      <c r="AE63" s="324">
        <f t="shared" ca="1" si="5"/>
        <v>583.12856498382257</v>
      </c>
      <c r="AG63" s="306">
        <f t="shared" ca="1" si="27"/>
        <v>-26.867290412582108</v>
      </c>
      <c r="AH63" s="304">
        <f t="shared" ca="1" si="28"/>
        <v>-17.297301210593496</v>
      </c>
    </row>
    <row r="64" spans="1:34" x14ac:dyDescent="0.2">
      <c r="A64" s="347">
        <f t="shared" ca="1" si="6"/>
        <v>0.01</v>
      </c>
      <c r="B64" s="304">
        <f t="shared" ca="1" si="7"/>
        <v>0.60000000000000031</v>
      </c>
      <c r="D64" s="306">
        <f t="shared" ca="1" si="8"/>
        <v>-3.791535566634419</v>
      </c>
      <c r="E64" s="307">
        <f t="shared" ca="1" si="9"/>
        <v>-26.623437676828111</v>
      </c>
      <c r="F64" s="304">
        <f t="shared" ca="1" si="10"/>
        <v>26.892065292294014</v>
      </c>
      <c r="G64" s="306">
        <f t="shared" ca="1" si="11"/>
        <v>34.521968538046202</v>
      </c>
      <c r="H64" s="307">
        <f t="shared" ca="1" si="12"/>
        <v>152.98841502670354</v>
      </c>
      <c r="I64" s="304">
        <f t="shared" ca="1" si="13"/>
        <v>156.83501345083866</v>
      </c>
      <c r="J64" s="306">
        <f t="shared" ca="1" si="14"/>
        <v>120.40231098401358</v>
      </c>
      <c r="K64" s="307">
        <f t="shared" ca="1" si="15"/>
        <v>584.65978030597341</v>
      </c>
      <c r="L64" s="304">
        <f t="shared" ca="1" si="0"/>
        <v>596.92861817617711</v>
      </c>
      <c r="M64" s="306">
        <f t="shared" ca="1" si="16"/>
        <v>1.3488624659974506</v>
      </c>
      <c r="N64" s="304">
        <f t="shared" ca="1" si="17"/>
        <v>77.28412644526243</v>
      </c>
      <c r="P64" s="310">
        <f t="shared" ca="1" si="18"/>
        <v>3</v>
      </c>
      <c r="Q64" s="304">
        <f t="shared" ca="1" si="19"/>
        <v>0</v>
      </c>
      <c r="R64" s="306">
        <f t="shared" ca="1" si="20"/>
        <v>0</v>
      </c>
      <c r="S64" s="307">
        <f t="shared" ca="1" si="21"/>
        <v>5.0810000000000022</v>
      </c>
      <c r="T64" s="304">
        <f t="shared" ca="1" si="1"/>
        <v>49.844610000000024</v>
      </c>
      <c r="U64" s="311">
        <f t="shared" ca="1" si="2"/>
        <v>0</v>
      </c>
      <c r="V64" s="306">
        <f t="shared" ca="1" si="3"/>
        <v>1.1554134011911106</v>
      </c>
      <c r="W64" s="304">
        <f t="shared" ca="1" si="4"/>
        <v>87.262347077323895</v>
      </c>
      <c r="Y64" s="314" t="str">
        <f t="shared" ca="1" si="22"/>
        <v/>
      </c>
      <c r="Z64" s="315" t="str">
        <f t="shared" ca="1" si="23"/>
        <v/>
      </c>
      <c r="AA64" s="316" t="str">
        <f t="shared" ca="1" si="24"/>
        <v/>
      </c>
      <c r="AC64" s="310" t="e">
        <f t="shared" ca="1" si="25"/>
        <v>#N/A</v>
      </c>
      <c r="AD64" s="323" t="e">
        <f t="shared" ca="1" si="26"/>
        <v>#N/A</v>
      </c>
      <c r="AE64" s="324">
        <f t="shared" ca="1" si="5"/>
        <v>584.65978030597341</v>
      </c>
      <c r="AG64" s="306">
        <f t="shared" ca="1" si="27"/>
        <v>-26.805337165031332</v>
      </c>
      <c r="AH64" s="304">
        <f t="shared" ca="1" si="28"/>
        <v>-17.235644126798302</v>
      </c>
    </row>
    <row r="65" spans="1:34" x14ac:dyDescent="0.2">
      <c r="A65" s="347">
        <f t="shared" ca="1" si="6"/>
        <v>0.01</v>
      </c>
      <c r="B65" s="304">
        <f t="shared" ca="1" si="7"/>
        <v>0.61000000000000032</v>
      </c>
      <c r="D65" s="306">
        <f t="shared" ca="1" si="8"/>
        <v>-3.7803344319770305</v>
      </c>
      <c r="E65" s="307">
        <f t="shared" ca="1" si="9"/>
        <v>-26.563024161459708</v>
      </c>
      <c r="F65" s="304">
        <f t="shared" ca="1" si="10"/>
        <v>26.83067611932065</v>
      </c>
      <c r="G65" s="306">
        <f t="shared" ca="1" si="11"/>
        <v>34.484165193726433</v>
      </c>
      <c r="H65" s="307">
        <f t="shared" ca="1" si="12"/>
        <v>152.72278478508895</v>
      </c>
      <c r="I65" s="304">
        <f t="shared" ca="1" si="13"/>
        <v>156.56757851362718</v>
      </c>
      <c r="J65" s="306">
        <f t="shared" ca="1" si="14"/>
        <v>120.74734165267245</v>
      </c>
      <c r="K65" s="307">
        <f t="shared" ca="1" si="15"/>
        <v>586.18833630503241</v>
      </c>
      <c r="L65" s="304">
        <f t="shared" ca="1" si="0"/>
        <v>598.49535180839041</v>
      </c>
      <c r="M65" s="306">
        <f t="shared" ca="1" si="16"/>
        <v>1.3487245483943426</v>
      </c>
      <c r="N65" s="304">
        <f t="shared" ca="1" si="17"/>
        <v>77.276224348683783</v>
      </c>
      <c r="P65" s="310">
        <f t="shared" ca="1" si="18"/>
        <v>3</v>
      </c>
      <c r="Q65" s="304">
        <f t="shared" ca="1" si="19"/>
        <v>0</v>
      </c>
      <c r="R65" s="306">
        <f t="shared" ca="1" si="20"/>
        <v>0</v>
      </c>
      <c r="S65" s="307">
        <f t="shared" ca="1" si="21"/>
        <v>5.0810000000000022</v>
      </c>
      <c r="T65" s="304">
        <f t="shared" ca="1" si="1"/>
        <v>49.844610000000024</v>
      </c>
      <c r="U65" s="311">
        <f t="shared" ca="1" si="2"/>
        <v>0</v>
      </c>
      <c r="V65" s="306">
        <f t="shared" ca="1" si="3"/>
        <v>1.1552366518519328</v>
      </c>
      <c r="W65" s="304">
        <f t="shared" ca="1" si="4"/>
        <v>86.951697974932372</v>
      </c>
      <c r="Y65" s="314" t="str">
        <f t="shared" ca="1" si="22"/>
        <v/>
      </c>
      <c r="Z65" s="315" t="str">
        <f t="shared" ca="1" si="23"/>
        <v/>
      </c>
      <c r="AA65" s="316" t="str">
        <f t="shared" ca="1" si="24"/>
        <v/>
      </c>
      <c r="AC65" s="310" t="e">
        <f t="shared" ca="1" si="25"/>
        <v>#N/A</v>
      </c>
      <c r="AD65" s="323" t="e">
        <f t="shared" ca="1" si="26"/>
        <v>#N/A</v>
      </c>
      <c r="AE65" s="324">
        <f t="shared" ca="1" si="5"/>
        <v>586.18833630503241</v>
      </c>
      <c r="AG65" s="306">
        <f t="shared" ca="1" si="27"/>
        <v>-26.743642626820119</v>
      </c>
      <c r="AH65" s="304">
        <f t="shared" ca="1" si="28"/>
        <v>-17.174246620217254</v>
      </c>
    </row>
    <row r="66" spans="1:34" x14ac:dyDescent="0.2">
      <c r="A66" s="347">
        <f t="shared" ca="1" si="6"/>
        <v>0.01</v>
      </c>
      <c r="B66" s="304">
        <f t="shared" ca="1" si="7"/>
        <v>0.62000000000000033</v>
      </c>
      <c r="D66" s="306">
        <f t="shared" ca="1" si="8"/>
        <v>-3.7691789273686709</v>
      </c>
      <c r="E66" s="307">
        <f t="shared" ca="1" si="9"/>
        <v>-26.502864649823145</v>
      </c>
      <c r="F66" s="304">
        <f t="shared" ca="1" si="10"/>
        <v>26.769545092013896</v>
      </c>
      <c r="G66" s="306">
        <f t="shared" ca="1" si="11"/>
        <v>34.446473404452746</v>
      </c>
      <c r="H66" s="307">
        <f t="shared" ca="1" si="12"/>
        <v>152.45775613859072</v>
      </c>
      <c r="I66" s="304">
        <f t="shared" ca="1" si="13"/>
        <v>156.30075795343305</v>
      </c>
      <c r="J66" s="306">
        <f t="shared" ca="1" si="14"/>
        <v>121.09199484566334</v>
      </c>
      <c r="K66" s="307">
        <f t="shared" ca="1" si="15"/>
        <v>587.71423900965078</v>
      </c>
      <c r="L66" s="304">
        <f t="shared" ca="1" si="0"/>
        <v>600.0594120171728</v>
      </c>
      <c r="M66" s="306">
        <f t="shared" ca="1" si="16"/>
        <v>1.3485863109148035</v>
      </c>
      <c r="N66" s="304">
        <f t="shared" ca="1" si="17"/>
        <v>77.268303924535672</v>
      </c>
      <c r="P66" s="310">
        <f t="shared" ca="1" si="18"/>
        <v>3</v>
      </c>
      <c r="Q66" s="304">
        <f t="shared" ca="1" si="19"/>
        <v>0</v>
      </c>
      <c r="R66" s="306">
        <f t="shared" ca="1" si="20"/>
        <v>0</v>
      </c>
      <c r="S66" s="307">
        <f t="shared" ca="1" si="21"/>
        <v>5.0810000000000022</v>
      </c>
      <c r="T66" s="304">
        <f t="shared" ca="1" si="1"/>
        <v>49.844610000000024</v>
      </c>
      <c r="U66" s="311">
        <f t="shared" ca="1" si="2"/>
        <v>0</v>
      </c>
      <c r="V66" s="306">
        <f t="shared" ca="1" si="3"/>
        <v>1.1550602354949477</v>
      </c>
      <c r="W66" s="304">
        <f t="shared" ca="1" si="4"/>
        <v>86.642353268627161</v>
      </c>
      <c r="Y66" s="314" t="str">
        <f t="shared" ca="1" si="22"/>
        <v/>
      </c>
      <c r="Z66" s="315" t="str">
        <f t="shared" ca="1" si="23"/>
        <v/>
      </c>
      <c r="AA66" s="316" t="str">
        <f t="shared" ca="1" si="24"/>
        <v/>
      </c>
      <c r="AC66" s="310" t="e">
        <f t="shared" ca="1" si="25"/>
        <v>#N/A</v>
      </c>
      <c r="AD66" s="323" t="e">
        <f t="shared" ca="1" si="26"/>
        <v>#N/A</v>
      </c>
      <c r="AE66" s="324">
        <f t="shared" ca="1" si="5"/>
        <v>587.71423900965078</v>
      </c>
      <c r="AG66" s="306">
        <f t="shared" ca="1" si="27"/>
        <v>-26.682205361666067</v>
      </c>
      <c r="AH66" s="304">
        <f t="shared" ca="1" si="28"/>
        <v>-17.113107257416324</v>
      </c>
    </row>
    <row r="67" spans="1:34" x14ac:dyDescent="0.2">
      <c r="A67" s="347">
        <f t="shared" ca="1" si="6"/>
        <v>0.01</v>
      </c>
      <c r="B67" s="304">
        <f t="shared" ca="1" si="7"/>
        <v>0.63000000000000034</v>
      </c>
      <c r="D67" s="306">
        <f t="shared" ca="1" si="8"/>
        <v>-3.7580687987519559</v>
      </c>
      <c r="E67" s="307">
        <f t="shared" ca="1" si="9"/>
        <v>-26.442957741273737</v>
      </c>
      <c r="F67" s="304">
        <f t="shared" ca="1" si="10"/>
        <v>26.708670786898804</v>
      </c>
      <c r="G67" s="306">
        <f t="shared" ca="1" si="11"/>
        <v>34.408892716465225</v>
      </c>
      <c r="H67" s="307">
        <f t="shared" ca="1" si="12"/>
        <v>152.193326561178</v>
      </c>
      <c r="I67" s="304">
        <f t="shared" ca="1" si="13"/>
        <v>156.03454921180304</v>
      </c>
      <c r="J67" s="306">
        <f t="shared" ca="1" si="14"/>
        <v>121.43627167626792</v>
      </c>
      <c r="K67" s="307">
        <f t="shared" ca="1" si="15"/>
        <v>589.23749442314966</v>
      </c>
      <c r="L67" s="304">
        <f t="shared" ca="1" si="0"/>
        <v>601.62080492009557</v>
      </c>
      <c r="M67" s="306">
        <f t="shared" ca="1" si="16"/>
        <v>1.3484477528146095</v>
      </c>
      <c r="N67" s="304">
        <f t="shared" ca="1" si="17"/>
        <v>77.260365130177192</v>
      </c>
      <c r="P67" s="310">
        <f t="shared" ca="1" si="18"/>
        <v>3</v>
      </c>
      <c r="Q67" s="304">
        <f t="shared" ca="1" si="19"/>
        <v>0</v>
      </c>
      <c r="R67" s="306">
        <f t="shared" ca="1" si="20"/>
        <v>0</v>
      </c>
      <c r="S67" s="307">
        <f t="shared" ca="1" si="21"/>
        <v>5.0810000000000022</v>
      </c>
      <c r="T67" s="304">
        <f t="shared" ca="1" si="1"/>
        <v>49.844610000000024</v>
      </c>
      <c r="U67" s="311">
        <f t="shared" ca="1" si="2"/>
        <v>0</v>
      </c>
      <c r="V67" s="306">
        <f t="shared" ca="1" si="3"/>
        <v>1.1548841512840027</v>
      </c>
      <c r="W67" s="304">
        <f t="shared" ca="1" si="4"/>
        <v>86.334305776340059</v>
      </c>
      <c r="Y67" s="314" t="str">
        <f t="shared" ca="1" si="22"/>
        <v/>
      </c>
      <c r="Z67" s="315" t="str">
        <f t="shared" ca="1" si="23"/>
        <v/>
      </c>
      <c r="AA67" s="316" t="str">
        <f t="shared" ca="1" si="24"/>
        <v/>
      </c>
      <c r="AC67" s="310" t="e">
        <f t="shared" ca="1" si="25"/>
        <v>#N/A</v>
      </c>
      <c r="AD67" s="323" t="e">
        <f t="shared" ca="1" si="26"/>
        <v>#N/A</v>
      </c>
      <c r="AE67" s="324">
        <f t="shared" ca="1" si="5"/>
        <v>589.23749442314966</v>
      </c>
      <c r="AG67" s="306">
        <f t="shared" ca="1" si="27"/>
        <v>-26.621023943275716</v>
      </c>
      <c r="AH67" s="304">
        <f t="shared" ca="1" si="28"/>
        <v>-17.052224614963023</v>
      </c>
    </row>
    <row r="68" spans="1:34" x14ac:dyDescent="0.2">
      <c r="A68" s="347">
        <f t="shared" ca="1" si="6"/>
        <v>0.01</v>
      </c>
      <c r="B68" s="304">
        <f t="shared" ca="1" si="7"/>
        <v>0.64000000000000035</v>
      </c>
      <c r="D68" s="306">
        <f t="shared" ca="1" si="8"/>
        <v>-3.7470037938370733</v>
      </c>
      <c r="E68" s="307">
        <f t="shared" ca="1" si="9"/>
        <v>-26.383302044925607</v>
      </c>
      <c r="F68" s="304">
        <f t="shared" ca="1" si="10"/>
        <v>26.648051790418098</v>
      </c>
      <c r="G68" s="306">
        <f t="shared" ca="1" si="11"/>
        <v>34.371422678526855</v>
      </c>
      <c r="H68" s="307">
        <f t="shared" ca="1" si="12"/>
        <v>151.92949354072874</v>
      </c>
      <c r="I68" s="304">
        <f t="shared" ca="1" si="13"/>
        <v>155.76894974444775</v>
      </c>
      <c r="J68" s="306">
        <f t="shared" ca="1" si="14"/>
        <v>121.78017325324288</v>
      </c>
      <c r="K68" s="307">
        <f t="shared" ca="1" si="15"/>
        <v>590.75810852365919</v>
      </c>
      <c r="L68" s="304">
        <f t="shared" ref="L68:L131" ca="1" si="29">SQRT(pos_x^2+pos_z^2)</f>
        <v>603.17953660916032</v>
      </c>
      <c r="M68" s="306">
        <f t="shared" ca="1" si="16"/>
        <v>1.3483088733467932</v>
      </c>
      <c r="N68" s="304">
        <f t="shared" ca="1" si="17"/>
        <v>77.252407922810306</v>
      </c>
      <c r="P68" s="310">
        <f t="shared" ca="1" si="18"/>
        <v>3</v>
      </c>
      <c r="Q68" s="304">
        <f t="shared" ca="1" si="19"/>
        <v>0</v>
      </c>
      <c r="R68" s="306">
        <f t="shared" ca="1" si="20"/>
        <v>0</v>
      </c>
      <c r="S68" s="307">
        <f t="shared" ca="1" si="21"/>
        <v>5.0810000000000022</v>
      </c>
      <c r="T68" s="304">
        <f t="shared" ref="T68:T131" ca="1" si="30">m*g</f>
        <v>49.844610000000024</v>
      </c>
      <c r="U68" s="311">
        <f t="shared" ref="U68:U131" ca="1" si="31">IF(pos_xz&lt;L_rampe,Poids*COS(Beta),0)</f>
        <v>0</v>
      </c>
      <c r="V68" s="306">
        <f t="shared" ref="V68:V131" ca="1" si="32">Rho_moyen*(20000-Alt_rampe-pos_z)/(20000+Alt_rampe+pos_z)</f>
        <v>1.1547083983865645</v>
      </c>
      <c r="W68" s="304">
        <f t="shared" ref="W68:W131" ca="1" si="33">1/2*Rho*Sref*Cx*vit_xz^2</f>
        <v>86.027548365973075</v>
      </c>
      <c r="Y68" s="314" t="str">
        <f t="shared" ca="1" si="22"/>
        <v/>
      </c>
      <c r="Z68" s="315" t="str">
        <f t="shared" ca="1" si="23"/>
        <v/>
      </c>
      <c r="AA68" s="316" t="str">
        <f t="shared" ca="1" si="24"/>
        <v/>
      </c>
      <c r="AC68" s="310" t="e">
        <f t="shared" ca="1" si="25"/>
        <v>#N/A</v>
      </c>
      <c r="AD68" s="323" t="e">
        <f t="shared" ca="1" si="26"/>
        <v>#N/A</v>
      </c>
      <c r="AE68" s="324">
        <f t="shared" ref="AE68:AE131" ca="1" si="34">IF(t&lt;T_para, pos_z, NA())</f>
        <v>590.75810852365919</v>
      </c>
      <c r="AG68" s="306">
        <f t="shared" ca="1" si="27"/>
        <v>-26.560096955260704</v>
      </c>
      <c r="AH68" s="304">
        <f t="shared" ca="1" si="28"/>
        <v>-16.991597279342653</v>
      </c>
    </row>
    <row r="69" spans="1:34" x14ac:dyDescent="0.2">
      <c r="A69" s="347">
        <f t="shared" ref="A69:A132" ca="1" si="35">IF(B68+0.01&lt;=T_ini+ROUNDUP(Temps_fin_propu,0), 0.01, IF(K68&gt;0, 0.1, 0.0001))</f>
        <v>0.01</v>
      </c>
      <c r="B69" s="304">
        <f t="shared" ref="B69:B132" ca="1" si="36">B68+pas</f>
        <v>0.65000000000000036</v>
      </c>
      <c r="D69" s="306">
        <f t="shared" ref="D69:D132" ca="1" si="37">IF(AND(L68&lt;L_rampe,Poussee&lt;Poids*SIN(M68)),0,(-W68+Poussee)/m*COS(M68)-U68/m*SIN(M68))</f>
        <v>-3.7359836620869631</v>
      </c>
      <c r="E69" s="307">
        <f t="shared" ref="E69:E132" ca="1" si="38">IF(AND(L68&lt;L_rampe,Poussee&lt;Poids*SIN(M68)),0,(-W68+Poussee)/m*SIN(M68)+U68/m*COS(M68)-Poids/m)</f>
        <v>-26.323896179569971</v>
      </c>
      <c r="F69" s="304">
        <f t="shared" ref="F69:F132" ca="1" si="39">SQRT(acc_x^2+acc_z^2)</f>
        <v>26.587686698849133</v>
      </c>
      <c r="G69" s="306">
        <f t="shared" ref="G69:G132" ca="1" si="40">G68+acc_x*pas</f>
        <v>34.334062841905983</v>
      </c>
      <c r="H69" s="307">
        <f t="shared" ref="H69:H132" ca="1" si="41">H68+acc_z*pas</f>
        <v>151.66625457893304</v>
      </c>
      <c r="I69" s="304">
        <f t="shared" ref="I69:I132" ca="1" si="42">SQRT(vit_x^2+vit_z^2)</f>
        <v>155.50395702114358</v>
      </c>
      <c r="J69" s="306">
        <f t="shared" ref="J69:J132" ca="1" si="43">J68+0.5*(vit_x+G68)*pas*(K68&gt;=0)</f>
        <v>122.12370068084505</v>
      </c>
      <c r="K69" s="307">
        <f t="shared" ref="K69:K132" ca="1" si="44">K68+0.5*(vit_z+H68)*pas</f>
        <v>592.27608726425751</v>
      </c>
      <c r="L69" s="304">
        <f t="shared" ca="1" si="29"/>
        <v>604.73561315093968</v>
      </c>
      <c r="M69" s="306">
        <f t="shared" ref="M69:M132" ca="1" si="45">IF(AND(L68&gt;L_rampe,G69&gt;0),ATAN2(G69,H69),$M$4)</f>
        <v>1.3481696717616336</v>
      </c>
      <c r="N69" s="304">
        <f t="shared" ref="N69:N132" ca="1" si="46">DEGREES(Beta)</f>
        <v>77.244432259479126</v>
      </c>
      <c r="P69" s="310">
        <f t="shared" ref="P69:P132" ca="1" si="47">MATCH(t-pas/2-T_ini,CdP_t)</f>
        <v>3</v>
      </c>
      <c r="Q69" s="304">
        <f t="shared" ref="Q69:Q132" ca="1" si="48">(INDEX(CdP,2,i_P+1)-INDEX(CdP,2,i_P+0))/(INDEX(CdP,1,i_P+1)-INDEX(CdP,1,i_P+0))*(t-pas/2-T_ini-INDEX(CdP,1,i_P+0))+INDEX(CdP,2,i_P+0)</f>
        <v>0</v>
      </c>
      <c r="R69" s="306">
        <f t="shared" ref="R69:R132" ca="1" si="49">Poussee/(g*ISP)</f>
        <v>0</v>
      </c>
      <c r="S69" s="307">
        <f t="shared" ref="S69:S132" ca="1" si="50">S68-Débit*pas</f>
        <v>5.0810000000000022</v>
      </c>
      <c r="T69" s="304">
        <f t="shared" ca="1" si="30"/>
        <v>49.844610000000024</v>
      </c>
      <c r="U69" s="311">
        <f t="shared" ca="1" si="31"/>
        <v>0</v>
      </c>
      <c r="V69" s="306">
        <f t="shared" ca="1" si="32"/>
        <v>1.1545329759737013</v>
      </c>
      <c r="W69" s="304">
        <f t="shared" ca="1" si="33"/>
        <v>85.722073954981468</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592.27608726425751</v>
      </c>
      <c r="AG69" s="306">
        <f t="shared" ref="AG69:AG132" ca="1" si="56">IF(AND(L68&lt;L_rampe,Poussee&lt;Poids*SIN(M68)),0,(-W68+Poussee)/m-Poids*SIN(M68)/m)</f>
        <v>-26.49942299105463</v>
      </c>
      <c r="AH69" s="304">
        <f t="shared" ref="AH69:AH132" ca="1" si="57">IF(AND(L68&lt;L_rampe,Poussee&lt;Poids*SIN(M68)), g*SIN(M68), (-W68+Poussee)/m)</f>
        <v>-16.931223846875231</v>
      </c>
    </row>
    <row r="70" spans="1:34" x14ac:dyDescent="0.2">
      <c r="A70" s="347">
        <f t="shared" ca="1" si="35"/>
        <v>0.01</v>
      </c>
      <c r="B70" s="304">
        <f t="shared" ca="1" si="36"/>
        <v>0.66000000000000036</v>
      </c>
      <c r="D70" s="306">
        <f t="shared" ca="1" si="37"/>
        <v>-3.7250081547026728</v>
      </c>
      <c r="E70" s="307">
        <f t="shared" ca="1" si="38"/>
        <v>-26.264738773594402</v>
      </c>
      <c r="F70" s="304">
        <f t="shared" ca="1" si="39"/>
        <v>26.527574118221864</v>
      </c>
      <c r="G70" s="306">
        <f t="shared" ca="1" si="40"/>
        <v>34.296812760358954</v>
      </c>
      <c r="H70" s="307">
        <f t="shared" ca="1" si="41"/>
        <v>151.4036071911971</v>
      </c>
      <c r="I70" s="304">
        <f t="shared" ca="1" si="42"/>
        <v>155.23956852563535</v>
      </c>
      <c r="J70" s="306">
        <f t="shared" ca="1" si="43"/>
        <v>122.46685505885637</v>
      </c>
      <c r="K70" s="307">
        <f t="shared" ca="1" si="44"/>
        <v>593.79143657310817</v>
      </c>
      <c r="L70" s="304">
        <f t="shared" ca="1" si="29"/>
        <v>606.28904058671765</v>
      </c>
      <c r="M70" s="306">
        <f t="shared" ca="1" si="45"/>
        <v>1.3480301473066438</v>
      </c>
      <c r="N70" s="304">
        <f t="shared" ca="1" si="46"/>
        <v>77.236438097069353</v>
      </c>
      <c r="P70" s="310">
        <f t="shared" ca="1" si="47"/>
        <v>3</v>
      </c>
      <c r="Q70" s="304">
        <f t="shared" ca="1" si="48"/>
        <v>0</v>
      </c>
      <c r="R70" s="306">
        <f t="shared" ca="1" si="49"/>
        <v>0</v>
      </c>
      <c r="S70" s="307">
        <f t="shared" ca="1" si="50"/>
        <v>5.0810000000000022</v>
      </c>
      <c r="T70" s="304">
        <f t="shared" ca="1" si="30"/>
        <v>49.844610000000024</v>
      </c>
      <c r="U70" s="311">
        <f t="shared" ca="1" si="31"/>
        <v>0</v>
      </c>
      <c r="V70" s="306">
        <f t="shared" ca="1" si="32"/>
        <v>1.1543578832200605</v>
      </c>
      <c r="W70" s="304">
        <f t="shared" ca="1" si="33"/>
        <v>85.417875509960012</v>
      </c>
      <c r="Y70" s="314" t="str">
        <f t="shared" ca="1" si="51"/>
        <v/>
      </c>
      <c r="Z70" s="315" t="str">
        <f t="shared" ca="1" si="52"/>
        <v/>
      </c>
      <c r="AA70" s="316" t="str">
        <f t="shared" ca="1" si="53"/>
        <v/>
      </c>
      <c r="AC70" s="310" t="e">
        <f t="shared" ca="1" si="54"/>
        <v>#N/A</v>
      </c>
      <c r="AD70" s="323" t="e">
        <f t="shared" ca="1" si="55"/>
        <v>#N/A</v>
      </c>
      <c r="AE70" s="324">
        <f t="shared" ca="1" si="34"/>
        <v>593.79143657310817</v>
      </c>
      <c r="AG70" s="306">
        <f t="shared" ca="1" si="56"/>
        <v>-26.439000653830952</v>
      </c>
      <c r="AH70" s="304">
        <f t="shared" ca="1" si="57"/>
        <v>-16.871102923633426</v>
      </c>
    </row>
    <row r="71" spans="1:34" x14ac:dyDescent="0.2">
      <c r="A71" s="347">
        <f t="shared" ca="1" si="35"/>
        <v>0.01</v>
      </c>
      <c r="B71" s="304">
        <f t="shared" ca="1" si="36"/>
        <v>0.67000000000000037</v>
      </c>
      <c r="D71" s="306">
        <f t="shared" ca="1" si="37"/>
        <v>-3.7140770246088604</v>
      </c>
      <c r="E71" s="307">
        <f t="shared" ca="1" si="38"/>
        <v>-26.205828464902666</v>
      </c>
      <c r="F71" s="304">
        <f t="shared" ca="1" si="39"/>
        <v>26.46771266423735</v>
      </c>
      <c r="G71" s="306">
        <f t="shared" ca="1" si="40"/>
        <v>34.259671990112864</v>
      </c>
      <c r="H71" s="307">
        <f t="shared" ca="1" si="41"/>
        <v>151.14154890654808</v>
      </c>
      <c r="I71" s="304">
        <f t="shared" ca="1" si="42"/>
        <v>154.97578175553943</v>
      </c>
      <c r="J71" s="306">
        <f t="shared" ca="1" si="43"/>
        <v>122.80963748260872</v>
      </c>
      <c r="K71" s="307">
        <f t="shared" ca="1" si="44"/>
        <v>595.30416235359689</v>
      </c>
      <c r="L71" s="304">
        <f t="shared" ca="1" si="29"/>
        <v>607.83982493262761</v>
      </c>
      <c r="M71" s="306">
        <f t="shared" ca="1" si="45"/>
        <v>1.3478902992265596</v>
      </c>
      <c r="N71" s="304">
        <f t="shared" ca="1" si="46"/>
        <v>77.228425392307514</v>
      </c>
      <c r="P71" s="310">
        <f t="shared" ca="1" si="47"/>
        <v>3</v>
      </c>
      <c r="Q71" s="304">
        <f t="shared" ca="1" si="48"/>
        <v>0</v>
      </c>
      <c r="R71" s="306">
        <f t="shared" ca="1" si="49"/>
        <v>0</v>
      </c>
      <c r="S71" s="307">
        <f t="shared" ca="1" si="50"/>
        <v>5.0810000000000022</v>
      </c>
      <c r="T71" s="304">
        <f t="shared" ca="1" si="30"/>
        <v>49.844610000000024</v>
      </c>
      <c r="U71" s="311">
        <f t="shared" ca="1" si="31"/>
        <v>0</v>
      </c>
      <c r="V71" s="306">
        <f t="shared" ca="1" si="32"/>
        <v>1.1541831193038503</v>
      </c>
      <c r="W71" s="304">
        <f t="shared" ca="1" si="33"/>
        <v>85.114946046233555</v>
      </c>
      <c r="Y71" s="314" t="str">
        <f t="shared" ca="1" si="51"/>
        <v/>
      </c>
      <c r="Z71" s="315" t="str">
        <f t="shared" ca="1" si="52"/>
        <v/>
      </c>
      <c r="AA71" s="316" t="str">
        <f t="shared" ca="1" si="53"/>
        <v/>
      </c>
      <c r="AC71" s="310" t="e">
        <f t="shared" ca="1" si="54"/>
        <v>#N/A</v>
      </c>
      <c r="AD71" s="323" t="e">
        <f t="shared" ca="1" si="55"/>
        <v>#N/A</v>
      </c>
      <c r="AE71" s="324">
        <f t="shared" ca="1" si="34"/>
        <v>595.30416235359689</v>
      </c>
      <c r="AG71" s="306">
        <f t="shared" ca="1" si="56"/>
        <v>-26.37882855642146</v>
      </c>
      <c r="AH71" s="304">
        <f t="shared" ca="1" si="57"/>
        <v>-16.811233125361145</v>
      </c>
    </row>
    <row r="72" spans="1:34" x14ac:dyDescent="0.2">
      <c r="A72" s="347">
        <f t="shared" ca="1" si="35"/>
        <v>0.01</v>
      </c>
      <c r="B72" s="304">
        <f t="shared" ca="1" si="36"/>
        <v>0.68000000000000038</v>
      </c>
      <c r="D72" s="306">
        <f t="shared" ca="1" si="37"/>
        <v>-3.7031900264394273</v>
      </c>
      <c r="E72" s="307">
        <f t="shared" ca="1" si="38"/>
        <v>-26.147163900835473</v>
      </c>
      <c r="F72" s="304">
        <f t="shared" ca="1" si="39"/>
        <v>26.40810096218723</v>
      </c>
      <c r="G72" s="306">
        <f t="shared" ca="1" si="40"/>
        <v>34.222640089848468</v>
      </c>
      <c r="H72" s="307">
        <f t="shared" ca="1" si="41"/>
        <v>150.88007726753972</v>
      </c>
      <c r="I72" s="304">
        <f t="shared" ca="1" si="42"/>
        <v>154.7125942222483</v>
      </c>
      <c r="J72" s="306">
        <f t="shared" ca="1" si="43"/>
        <v>123.15204904300853</v>
      </c>
      <c r="K72" s="307">
        <f t="shared" ca="1" si="44"/>
        <v>596.81427048446733</v>
      </c>
      <c r="L72" s="304">
        <f t="shared" ca="1" si="29"/>
        <v>609.38797217979163</v>
      </c>
      <c r="M72" s="306">
        <f t="shared" ca="1" si="45"/>
        <v>1.3477501267633285</v>
      </c>
      <c r="N72" s="304">
        <f t="shared" ca="1" si="46"/>
        <v>77.220394101760419</v>
      </c>
      <c r="P72" s="310">
        <f t="shared" ca="1" si="47"/>
        <v>3</v>
      </c>
      <c r="Q72" s="304">
        <f t="shared" ca="1" si="48"/>
        <v>0</v>
      </c>
      <c r="R72" s="306">
        <f t="shared" ca="1" si="49"/>
        <v>0</v>
      </c>
      <c r="S72" s="307">
        <f t="shared" ca="1" si="50"/>
        <v>5.0810000000000022</v>
      </c>
      <c r="T72" s="304">
        <f t="shared" ca="1" si="30"/>
        <v>49.844610000000024</v>
      </c>
      <c r="U72" s="311">
        <f t="shared" ca="1" si="31"/>
        <v>0</v>
      </c>
      <c r="V72" s="306">
        <f t="shared" ca="1" si="32"/>
        <v>1.1540086834068173</v>
      </c>
      <c r="W72" s="304">
        <f t="shared" ca="1" si="33"/>
        <v>84.813278627451695</v>
      </c>
      <c r="Y72" s="314" t="str">
        <f t="shared" ca="1" si="51"/>
        <v/>
      </c>
      <c r="Z72" s="315" t="str">
        <f t="shared" ca="1" si="52"/>
        <v/>
      </c>
      <c r="AA72" s="316" t="str">
        <f t="shared" ca="1" si="53"/>
        <v/>
      </c>
      <c r="AC72" s="310" t="e">
        <f t="shared" ca="1" si="54"/>
        <v>#N/A</v>
      </c>
      <c r="AD72" s="323" t="e">
        <f t="shared" ca="1" si="55"/>
        <v>#N/A</v>
      </c>
      <c r="AE72" s="324">
        <f t="shared" ca="1" si="34"/>
        <v>596.81427048446733</v>
      </c>
      <c r="AG72" s="306">
        <f t="shared" ca="1" si="56"/>
        <v>-26.318905321235675</v>
      </c>
      <c r="AH72" s="304">
        <f t="shared" ca="1" si="57"/>
        <v>-16.751613077392939</v>
      </c>
    </row>
    <row r="73" spans="1:34" x14ac:dyDescent="0.2">
      <c r="A73" s="347">
        <f t="shared" ca="1" si="35"/>
        <v>0.01</v>
      </c>
      <c r="B73" s="304">
        <f t="shared" ca="1" si="36"/>
        <v>0.69000000000000039</v>
      </c>
      <c r="D73" s="306">
        <f t="shared" ca="1" si="37"/>
        <v>-3.6923469165232867</v>
      </c>
      <c r="E73" s="307">
        <f t="shared" ca="1" si="38"/>
        <v>-26.088743738091956</v>
      </c>
      <c r="F73" s="304">
        <f t="shared" ca="1" si="39"/>
        <v>26.348737646873928</v>
      </c>
      <c r="G73" s="306">
        <f t="shared" ca="1" si="40"/>
        <v>34.185716620683237</v>
      </c>
      <c r="H73" s="307">
        <f t="shared" ca="1" si="41"/>
        <v>150.6191898301588</v>
      </c>
      <c r="I73" s="304">
        <f t="shared" ca="1" si="42"/>
        <v>154.4500034508354</v>
      </c>
      <c r="J73" s="306">
        <f t="shared" ca="1" si="43"/>
        <v>123.49409082656119</v>
      </c>
      <c r="K73" s="307">
        <f t="shared" ca="1" si="44"/>
        <v>598.32176681995577</v>
      </c>
      <c r="L73" s="304">
        <f t="shared" ca="1" si="29"/>
        <v>610.9334882944562</v>
      </c>
      <c r="M73" s="306">
        <f t="shared" ca="1" si="45"/>
        <v>1.3476096291560988</v>
      </c>
      <c r="N73" s="304">
        <f t="shared" ca="1" si="46"/>
        <v>77.212344181834467</v>
      </c>
      <c r="P73" s="310">
        <f t="shared" ca="1" si="47"/>
        <v>3</v>
      </c>
      <c r="Q73" s="304">
        <f t="shared" ca="1" si="48"/>
        <v>0</v>
      </c>
      <c r="R73" s="306">
        <f t="shared" ca="1" si="49"/>
        <v>0</v>
      </c>
      <c r="S73" s="307">
        <f t="shared" ca="1" si="50"/>
        <v>5.0810000000000022</v>
      </c>
      <c r="T73" s="304">
        <f t="shared" ca="1" si="30"/>
        <v>49.844610000000024</v>
      </c>
      <c r="U73" s="311">
        <f t="shared" ca="1" si="31"/>
        <v>0</v>
      </c>
      <c r="V73" s="306">
        <f t="shared" ca="1" si="32"/>
        <v>1.1538345747142296</v>
      </c>
      <c r="W73" s="304">
        <f t="shared" ca="1" si="33"/>
        <v>84.512866365187492</v>
      </c>
      <c r="Y73" s="314" t="str">
        <f t="shared" ca="1" si="51"/>
        <v/>
      </c>
      <c r="Z73" s="315" t="str">
        <f t="shared" ca="1" si="52"/>
        <v/>
      </c>
      <c r="AA73" s="316" t="str">
        <f t="shared" ca="1" si="53"/>
        <v/>
      </c>
      <c r="AC73" s="310" t="e">
        <f t="shared" ca="1" si="54"/>
        <v>#N/A</v>
      </c>
      <c r="AD73" s="323" t="e">
        <f t="shared" ca="1" si="55"/>
        <v>#N/A</v>
      </c>
      <c r="AE73" s="324">
        <f t="shared" ca="1" si="34"/>
        <v>598.32176681995577</v>
      </c>
      <c r="AG73" s="306">
        <f t="shared" ca="1" si="56"/>
        <v>-26.259229580180953</v>
      </c>
      <c r="AH73" s="304">
        <f t="shared" ca="1" si="57"/>
        <v>-16.69224141457423</v>
      </c>
    </row>
    <row r="74" spans="1:34" x14ac:dyDescent="0.2">
      <c r="A74" s="347">
        <f t="shared" ca="1" si="35"/>
        <v>0.01</v>
      </c>
      <c r="B74" s="304">
        <f t="shared" ca="1" si="36"/>
        <v>0.7000000000000004</v>
      </c>
      <c r="D74" s="306">
        <f t="shared" ca="1" si="37"/>
        <v>-3.6815474528702872</v>
      </c>
      <c r="E74" s="307">
        <f t="shared" ca="1" si="38"/>
        <v>-26.030566642651969</v>
      </c>
      <c r="F74" s="304">
        <f t="shared" ca="1" si="39"/>
        <v>26.289621362531662</v>
      </c>
      <c r="G74" s="306">
        <f t="shared" ca="1" si="40"/>
        <v>34.148901146154536</v>
      </c>
      <c r="H74" s="307">
        <f t="shared" ca="1" si="41"/>
        <v>150.35888416373228</v>
      </c>
      <c r="I74" s="304">
        <f t="shared" ca="1" si="42"/>
        <v>154.18800697996099</v>
      </c>
      <c r="J74" s="306">
        <f t="shared" ca="1" si="43"/>
        <v>123.83576391539538</v>
      </c>
      <c r="K74" s="307">
        <f t="shared" ca="1" si="44"/>
        <v>599.82665718992519</v>
      </c>
      <c r="L74" s="304">
        <f t="shared" ca="1" si="29"/>
        <v>612.47637921812918</v>
      </c>
      <c r="M74" s="306">
        <f t="shared" ca="1" si="45"/>
        <v>1.347468805641207</v>
      </c>
      <c r="N74" s="304">
        <f t="shared" ca="1" si="46"/>
        <v>77.204275588774976</v>
      </c>
      <c r="P74" s="310">
        <f t="shared" ca="1" si="47"/>
        <v>3</v>
      </c>
      <c r="Q74" s="304">
        <f t="shared" ca="1" si="48"/>
        <v>0</v>
      </c>
      <c r="R74" s="306">
        <f t="shared" ca="1" si="49"/>
        <v>0</v>
      </c>
      <c r="S74" s="307">
        <f t="shared" ca="1" si="50"/>
        <v>5.0810000000000022</v>
      </c>
      <c r="T74" s="304">
        <f t="shared" ca="1" si="30"/>
        <v>49.844610000000024</v>
      </c>
      <c r="U74" s="311">
        <f t="shared" ca="1" si="31"/>
        <v>0</v>
      </c>
      <c r="V74" s="306">
        <f t="shared" ca="1" si="32"/>
        <v>1.153660792414853</v>
      </c>
      <c r="W74" s="304">
        <f t="shared" ca="1" si="33"/>
        <v>84.213702418539498</v>
      </c>
      <c r="Y74" s="314" t="str">
        <f t="shared" ca="1" si="51"/>
        <v/>
      </c>
      <c r="Z74" s="315" t="str">
        <f t="shared" ca="1" si="52"/>
        <v/>
      </c>
      <c r="AA74" s="316" t="str">
        <f t="shared" ca="1" si="53"/>
        <v/>
      </c>
      <c r="AC74" s="310" t="e">
        <f t="shared" ca="1" si="54"/>
        <v>#N/A</v>
      </c>
      <c r="AD74" s="323" t="e">
        <f t="shared" ca="1" si="55"/>
        <v>#N/A</v>
      </c>
      <c r="AE74" s="324">
        <f t="shared" ca="1" si="34"/>
        <v>599.82665718992519</v>
      </c>
      <c r="AG74" s="306">
        <f t="shared" ca="1" si="56"/>
        <v>-26.199799974583495</v>
      </c>
      <c r="AH74" s="304">
        <f t="shared" ca="1" si="57"/>
        <v>-16.633116781182338</v>
      </c>
    </row>
    <row r="75" spans="1:34" x14ac:dyDescent="0.2">
      <c r="A75" s="347">
        <f t="shared" ca="1" si="35"/>
        <v>0.01</v>
      </c>
      <c r="B75" s="304">
        <f t="shared" ca="1" si="36"/>
        <v>0.71000000000000041</v>
      </c>
      <c r="D75" s="306">
        <f t="shared" ca="1" si="37"/>
        <v>-3.6707913951572593</v>
      </c>
      <c r="E75" s="307">
        <f t="shared" ca="1" si="38"/>
        <v>-25.972631289699009</v>
      </c>
      <c r="F75" s="304">
        <f t="shared" ca="1" si="39"/>
        <v>26.230750762748148</v>
      </c>
      <c r="G75" s="306">
        <f t="shared" ca="1" si="40"/>
        <v>34.112193232202962</v>
      </c>
      <c r="H75" s="307">
        <f t="shared" ca="1" si="41"/>
        <v>150.0991578508353</v>
      </c>
      <c r="I75" s="304">
        <f t="shared" ca="1" si="42"/>
        <v>153.92660236177866</v>
      </c>
      <c r="J75" s="306">
        <f t="shared" ca="1" si="43"/>
        <v>124.17706938728716</v>
      </c>
      <c r="K75" s="307">
        <f t="shared" ca="1" si="44"/>
        <v>601.32894739999801</v>
      </c>
      <c r="L75" s="304">
        <f t="shared" ca="1" si="29"/>
        <v>614.01665086771436</v>
      </c>
      <c r="M75" s="306">
        <f t="shared" ca="1" si="45"/>
        <v>1.3473276554521669</v>
      </c>
      <c r="N75" s="304">
        <f t="shared" ca="1" si="46"/>
        <v>77.196188278665502</v>
      </c>
      <c r="P75" s="310">
        <f t="shared" ca="1" si="47"/>
        <v>3</v>
      </c>
      <c r="Q75" s="304">
        <f t="shared" ca="1" si="48"/>
        <v>0</v>
      </c>
      <c r="R75" s="306">
        <f t="shared" ca="1" si="49"/>
        <v>0</v>
      </c>
      <c r="S75" s="307">
        <f t="shared" ca="1" si="50"/>
        <v>5.0810000000000022</v>
      </c>
      <c r="T75" s="304">
        <f t="shared" ca="1" si="30"/>
        <v>49.844610000000024</v>
      </c>
      <c r="U75" s="311">
        <f t="shared" ca="1" si="31"/>
        <v>0</v>
      </c>
      <c r="V75" s="306">
        <f t="shared" ca="1" si="32"/>
        <v>1.1534873357009368</v>
      </c>
      <c r="W75" s="304">
        <f t="shared" ca="1" si="33"/>
        <v>83.915779993738411</v>
      </c>
      <c r="Y75" s="314" t="str">
        <f t="shared" ca="1" si="51"/>
        <v/>
      </c>
      <c r="Z75" s="315" t="str">
        <f t="shared" ca="1" si="52"/>
        <v/>
      </c>
      <c r="AA75" s="316" t="str">
        <f t="shared" ca="1" si="53"/>
        <v/>
      </c>
      <c r="AC75" s="310" t="e">
        <f t="shared" ca="1" si="54"/>
        <v>#N/A</v>
      </c>
      <c r="AD75" s="323" t="e">
        <f t="shared" ca="1" si="55"/>
        <v>#N/A</v>
      </c>
      <c r="AE75" s="324">
        <f t="shared" ca="1" si="34"/>
        <v>601.32894739999801</v>
      </c>
      <c r="AG75" s="306">
        <f t="shared" ca="1" si="56"/>
        <v>-26.14061515510992</v>
      </c>
      <c r="AH75" s="304">
        <f t="shared" ca="1" si="57"/>
        <v>-16.574237830848151</v>
      </c>
    </row>
    <row r="76" spans="1:34" x14ac:dyDescent="0.2">
      <c r="A76" s="347">
        <f t="shared" ca="1" si="35"/>
        <v>0.01</v>
      </c>
      <c r="B76" s="304">
        <f t="shared" ca="1" si="36"/>
        <v>0.72000000000000042</v>
      </c>
      <c r="D76" s="306">
        <f t="shared" ca="1" si="37"/>
        <v>-3.6600785047142055</v>
      </c>
      <c r="E76" s="307">
        <f t="shared" ca="1" si="38"/>
        <v>-25.914936363544051</v>
      </c>
      <c r="F76" s="304">
        <f t="shared" ca="1" si="39"/>
        <v>26.172124510387167</v>
      </c>
      <c r="G76" s="306">
        <f t="shared" ca="1" si="40"/>
        <v>34.07559244715582</v>
      </c>
      <c r="H76" s="307">
        <f t="shared" ca="1" si="41"/>
        <v>149.84000848719987</v>
      </c>
      <c r="I76" s="304">
        <f t="shared" ca="1" si="42"/>
        <v>153.66578716184287</v>
      </c>
      <c r="J76" s="306">
        <f t="shared" ca="1" si="43"/>
        <v>124.51800831568396</v>
      </c>
      <c r="K76" s="307">
        <f t="shared" ca="1" si="44"/>
        <v>602.82864323168815</v>
      </c>
      <c r="L76" s="304">
        <f t="shared" ca="1" si="29"/>
        <v>615.55430913564624</v>
      </c>
      <c r="M76" s="306">
        <f t="shared" ca="1" si="45"/>
        <v>1.3471861778196583</v>
      </c>
      <c r="N76" s="304">
        <f t="shared" ca="1" si="46"/>
        <v>77.188082207427257</v>
      </c>
      <c r="P76" s="310">
        <f t="shared" ca="1" si="47"/>
        <v>3</v>
      </c>
      <c r="Q76" s="304">
        <f t="shared" ca="1" si="48"/>
        <v>0</v>
      </c>
      <c r="R76" s="306">
        <f t="shared" ca="1" si="49"/>
        <v>0</v>
      </c>
      <c r="S76" s="307">
        <f t="shared" ca="1" si="50"/>
        <v>5.0810000000000022</v>
      </c>
      <c r="T76" s="304">
        <f t="shared" ca="1" si="30"/>
        <v>49.844610000000024</v>
      </c>
      <c r="U76" s="311">
        <f t="shared" ca="1" si="31"/>
        <v>0</v>
      </c>
      <c r="V76" s="306">
        <f t="shared" ca="1" si="32"/>
        <v>1.1533142037681885</v>
      </c>
      <c r="W76" s="304">
        <f t="shared" ca="1" si="33"/>
        <v>83.619092343756918</v>
      </c>
      <c r="Y76" s="314" t="str">
        <f t="shared" ca="1" si="51"/>
        <v/>
      </c>
      <c r="Z76" s="315" t="str">
        <f t="shared" ca="1" si="52"/>
        <v/>
      </c>
      <c r="AA76" s="316" t="str">
        <f t="shared" ca="1" si="53"/>
        <v/>
      </c>
      <c r="AC76" s="310" t="e">
        <f t="shared" ca="1" si="54"/>
        <v>#N/A</v>
      </c>
      <c r="AD76" s="323" t="e">
        <f t="shared" ca="1" si="55"/>
        <v>#N/A</v>
      </c>
      <c r="AE76" s="324">
        <f t="shared" ca="1" si="34"/>
        <v>602.82864323168815</v>
      </c>
      <c r="AG76" s="306">
        <f t="shared" ca="1" si="56"/>
        <v>-26.081673781689794</v>
      </c>
      <c r="AH76" s="304">
        <f t="shared" ca="1" si="57"/>
        <v>-16.515603226478721</v>
      </c>
    </row>
    <row r="77" spans="1:34" x14ac:dyDescent="0.2">
      <c r="A77" s="347">
        <f t="shared" ca="1" si="35"/>
        <v>0.01</v>
      </c>
      <c r="B77" s="304">
        <f t="shared" ca="1" si="36"/>
        <v>0.73000000000000043</v>
      </c>
      <c r="D77" s="306">
        <f t="shared" ca="1" si="37"/>
        <v>-3.6494085445106097</v>
      </c>
      <c r="E77" s="307">
        <f t="shared" ca="1" si="38"/>
        <v>-25.857480557549962</v>
      </c>
      <c r="F77" s="304">
        <f t="shared" ca="1" si="39"/>
        <v>26.113741277511757</v>
      </c>
      <c r="G77" s="306">
        <f t="shared" ca="1" si="40"/>
        <v>34.039098361710714</v>
      </c>
      <c r="H77" s="307">
        <f t="shared" ca="1" si="41"/>
        <v>149.58143368162436</v>
      </c>
      <c r="I77" s="304">
        <f t="shared" ca="1" si="42"/>
        <v>153.40555895901687</v>
      </c>
      <c r="J77" s="306">
        <f t="shared" ca="1" si="43"/>
        <v>124.85858176972829</v>
      </c>
      <c r="K77" s="307">
        <f t="shared" ca="1" si="44"/>
        <v>604.32575044253224</v>
      </c>
      <c r="L77" s="304">
        <f t="shared" ca="1" si="29"/>
        <v>617.08935989002248</v>
      </c>
      <c r="M77" s="306">
        <f t="shared" ca="1" si="45"/>
        <v>1.3470443719715148</v>
      </c>
      <c r="N77" s="304">
        <f t="shared" ca="1" si="46"/>
        <v>77.179957330818368</v>
      </c>
      <c r="P77" s="310">
        <f t="shared" ca="1" si="47"/>
        <v>3</v>
      </c>
      <c r="Q77" s="304">
        <f t="shared" ca="1" si="48"/>
        <v>0</v>
      </c>
      <c r="R77" s="306">
        <f t="shared" ca="1" si="49"/>
        <v>0</v>
      </c>
      <c r="S77" s="307">
        <f t="shared" ca="1" si="50"/>
        <v>5.0810000000000022</v>
      </c>
      <c r="T77" s="304">
        <f t="shared" ca="1" si="30"/>
        <v>49.844610000000024</v>
      </c>
      <c r="U77" s="311">
        <f t="shared" ca="1" si="31"/>
        <v>0</v>
      </c>
      <c r="V77" s="306">
        <f t="shared" ca="1" si="32"/>
        <v>1.1531413958157597</v>
      </c>
      <c r="W77" s="304">
        <f t="shared" ca="1" si="33"/>
        <v>83.323632767923712</v>
      </c>
      <c r="Y77" s="314" t="str">
        <f t="shared" ca="1" si="51"/>
        <v/>
      </c>
      <c r="Z77" s="315" t="str">
        <f t="shared" ca="1" si="52"/>
        <v/>
      </c>
      <c r="AA77" s="316" t="str">
        <f t="shared" ca="1" si="53"/>
        <v/>
      </c>
      <c r="AC77" s="310" t="e">
        <f t="shared" ca="1" si="54"/>
        <v>#N/A</v>
      </c>
      <c r="AD77" s="323" t="e">
        <f t="shared" ca="1" si="55"/>
        <v>#N/A</v>
      </c>
      <c r="AE77" s="324">
        <f t="shared" ca="1" si="34"/>
        <v>604.32575044253224</v>
      </c>
      <c r="AG77" s="306">
        <f t="shared" ca="1" si="56"/>
        <v>-26.022974523438783</v>
      </c>
      <c r="AH77" s="304">
        <f t="shared" ca="1" si="57"/>
        <v>-16.457211640180454</v>
      </c>
    </row>
    <row r="78" spans="1:34" x14ac:dyDescent="0.2">
      <c r="A78" s="347">
        <f t="shared" ca="1" si="35"/>
        <v>0.01</v>
      </c>
      <c r="B78" s="304">
        <f t="shared" ca="1" si="36"/>
        <v>0.74000000000000044</v>
      </c>
      <c r="D78" s="306">
        <f t="shared" ca="1" si="37"/>
        <v>-3.6387812791419019</v>
      </c>
      <c r="E78" s="307">
        <f t="shared" ca="1" si="38"/>
        <v>-25.800262574056795</v>
      </c>
      <c r="F78" s="304">
        <f t="shared" ca="1" si="39"/>
        <v>26.055599745308285</v>
      </c>
      <c r="G78" s="306">
        <f t="shared" ca="1" si="40"/>
        <v>34.002710548919296</v>
      </c>
      <c r="H78" s="307">
        <f t="shared" ca="1" si="41"/>
        <v>149.32343105588379</v>
      </c>
      <c r="I78" s="304">
        <f t="shared" ca="1" si="42"/>
        <v>153.14591534538187</v>
      </c>
      <c r="J78" s="306">
        <f t="shared" ca="1" si="43"/>
        <v>125.19879081428144</v>
      </c>
      <c r="K78" s="307">
        <f t="shared" ca="1" si="44"/>
        <v>605.82027476621977</v>
      </c>
      <c r="L78" s="304">
        <f t="shared" ca="1" si="29"/>
        <v>618.62180897473718</v>
      </c>
      <c r="M78" s="306">
        <f t="shared" ca="1" si="45"/>
        <v>1.346902237132712</v>
      </c>
      <c r="N78" s="304">
        <f t="shared" ca="1" si="46"/>
        <v>77.171813604433183</v>
      </c>
      <c r="P78" s="310">
        <f t="shared" ca="1" si="47"/>
        <v>3</v>
      </c>
      <c r="Q78" s="304">
        <f t="shared" ca="1" si="48"/>
        <v>0</v>
      </c>
      <c r="R78" s="306">
        <f t="shared" ca="1" si="49"/>
        <v>0</v>
      </c>
      <c r="S78" s="307">
        <f t="shared" ca="1" si="50"/>
        <v>5.0810000000000022</v>
      </c>
      <c r="T78" s="304">
        <f t="shared" ca="1" si="30"/>
        <v>49.844610000000024</v>
      </c>
      <c r="U78" s="311">
        <f t="shared" ca="1" si="31"/>
        <v>0</v>
      </c>
      <c r="V78" s="306">
        <f t="shared" ca="1" si="32"/>
        <v>1.1529689110462229</v>
      </c>
      <c r="W78" s="304">
        <f t="shared" ca="1" si="33"/>
        <v>83.029394611541036</v>
      </c>
      <c r="Y78" s="314" t="str">
        <f t="shared" ca="1" si="51"/>
        <v/>
      </c>
      <c r="Z78" s="315" t="str">
        <f t="shared" ca="1" si="52"/>
        <v/>
      </c>
      <c r="AA78" s="316" t="str">
        <f t="shared" ca="1" si="53"/>
        <v/>
      </c>
      <c r="AC78" s="310" t="e">
        <f t="shared" ca="1" si="54"/>
        <v>#N/A</v>
      </c>
      <c r="AD78" s="323" t="e">
        <f t="shared" ca="1" si="55"/>
        <v>#N/A</v>
      </c>
      <c r="AE78" s="324">
        <f t="shared" ca="1" si="34"/>
        <v>605.82027476621977</v>
      </c>
      <c r="AG78" s="306">
        <f t="shared" ca="1" si="56"/>
        <v>-25.964516058582603</v>
      </c>
      <c r="AH78" s="304">
        <f t="shared" ca="1" si="57"/>
        <v>-16.399061753183169</v>
      </c>
    </row>
    <row r="79" spans="1:34" x14ac:dyDescent="0.2">
      <c r="A79" s="347">
        <f t="shared" ca="1" si="35"/>
        <v>0.01</v>
      </c>
      <c r="B79" s="304">
        <f t="shared" ca="1" si="36"/>
        <v>0.75000000000000044</v>
      </c>
      <c r="D79" s="306">
        <f t="shared" ca="1" si="37"/>
        <v>-3.6281964748160407</v>
      </c>
      <c r="E79" s="307">
        <f t="shared" ca="1" si="38"/>
        <v>-25.743281124307693</v>
      </c>
      <c r="F79" s="304">
        <f t="shared" ca="1" si="39"/>
        <v>25.99769860401117</v>
      </c>
      <c r="G79" s="306">
        <f t="shared" ca="1" si="40"/>
        <v>33.966428584171133</v>
      </c>
      <c r="H79" s="307">
        <f t="shared" ca="1" si="41"/>
        <v>149.06599824464072</v>
      </c>
      <c r="I79" s="304">
        <f t="shared" ca="1" si="42"/>
        <v>152.88685392614642</v>
      </c>
      <c r="J79" s="306">
        <f t="shared" ca="1" si="43"/>
        <v>125.53863650994688</v>
      </c>
      <c r="K79" s="307">
        <f t="shared" ca="1" si="44"/>
        <v>607.31222191272241</v>
      </c>
      <c r="L79" s="304">
        <f t="shared" ca="1" si="29"/>
        <v>620.15166220961169</v>
      </c>
      <c r="M79" s="306">
        <f t="shared" ca="1" si="45"/>
        <v>1.3467597725253559</v>
      </c>
      <c r="N79" s="304">
        <f t="shared" ca="1" si="46"/>
        <v>77.1636509837017</v>
      </c>
      <c r="P79" s="310">
        <f t="shared" ca="1" si="47"/>
        <v>3</v>
      </c>
      <c r="Q79" s="304">
        <f t="shared" ca="1" si="48"/>
        <v>0</v>
      </c>
      <c r="R79" s="306">
        <f t="shared" ca="1" si="49"/>
        <v>0</v>
      </c>
      <c r="S79" s="307">
        <f t="shared" ca="1" si="50"/>
        <v>5.0810000000000022</v>
      </c>
      <c r="T79" s="304">
        <f t="shared" ca="1" si="30"/>
        <v>49.844610000000024</v>
      </c>
      <c r="U79" s="311">
        <f t="shared" ca="1" si="31"/>
        <v>0</v>
      </c>
      <c r="V79" s="306">
        <f t="shared" ca="1" si="32"/>
        <v>1.1527967486655539</v>
      </c>
      <c r="W79" s="304">
        <f t="shared" ca="1" si="33"/>
        <v>82.736371265505852</v>
      </c>
      <c r="Y79" s="314" t="str">
        <f t="shared" ca="1" si="51"/>
        <v/>
      </c>
      <c r="Z79" s="315" t="str">
        <f t="shared" ca="1" si="52"/>
        <v/>
      </c>
      <c r="AA79" s="316" t="str">
        <f t="shared" ca="1" si="53"/>
        <v/>
      </c>
      <c r="AC79" s="310" t="e">
        <f t="shared" ca="1" si="54"/>
        <v>#N/A</v>
      </c>
      <c r="AD79" s="323" t="e">
        <f t="shared" ca="1" si="55"/>
        <v>#N/A</v>
      </c>
      <c r="AE79" s="324">
        <f t="shared" ca="1" si="34"/>
        <v>607.31222191272241</v>
      </c>
      <c r="AG79" s="306">
        <f t="shared" ca="1" si="56"/>
        <v>-25.906297074381701</v>
      </c>
      <c r="AH79" s="304">
        <f t="shared" ca="1" si="57"/>
        <v>-16.341152255764811</v>
      </c>
    </row>
    <row r="80" spans="1:34" x14ac:dyDescent="0.2">
      <c r="A80" s="347">
        <f t="shared" ca="1" si="35"/>
        <v>0.01</v>
      </c>
      <c r="B80" s="304">
        <f t="shared" ca="1" si="36"/>
        <v>0.76000000000000045</v>
      </c>
      <c r="D80" s="306">
        <f t="shared" ca="1" si="37"/>
        <v>-3.617653899340215</v>
      </c>
      <c r="E80" s="307">
        <f t="shared" ca="1" si="38"/>
        <v>-25.686534928375529</v>
      </c>
      <c r="F80" s="304">
        <f t="shared" ca="1" si="39"/>
        <v>25.940036552828285</v>
      </c>
      <c r="G80" s="306">
        <f t="shared" ca="1" si="40"/>
        <v>33.930252045177731</v>
      </c>
      <c r="H80" s="307">
        <f t="shared" ca="1" si="41"/>
        <v>148.80913289535698</v>
      </c>
      <c r="I80" s="304">
        <f t="shared" ca="1" si="42"/>
        <v>152.62837231955697</v>
      </c>
      <c r="J80" s="306">
        <f t="shared" ca="1" si="43"/>
        <v>125.87811991309363</v>
      </c>
      <c r="K80" s="307">
        <f t="shared" ca="1" si="44"/>
        <v>608.80159756842238</v>
      </c>
      <c r="L80" s="304">
        <f t="shared" ca="1" si="29"/>
        <v>621.67892539052548</v>
      </c>
      <c r="M80" s="306">
        <f t="shared" ca="1" si="45"/>
        <v>1.3466169773686723</v>
      </c>
      <c r="N80" s="304">
        <f t="shared" ca="1" si="46"/>
        <v>77.155469423888817</v>
      </c>
      <c r="P80" s="310">
        <f t="shared" ca="1" si="47"/>
        <v>3</v>
      </c>
      <c r="Q80" s="304">
        <f t="shared" ca="1" si="48"/>
        <v>0</v>
      </c>
      <c r="R80" s="306">
        <f t="shared" ca="1" si="49"/>
        <v>0</v>
      </c>
      <c r="S80" s="307">
        <f t="shared" ca="1" si="50"/>
        <v>5.0810000000000022</v>
      </c>
      <c r="T80" s="304">
        <f t="shared" ca="1" si="30"/>
        <v>49.844610000000024</v>
      </c>
      <c r="U80" s="311">
        <f t="shared" ca="1" si="31"/>
        <v>0</v>
      </c>
      <c r="V80" s="306">
        <f t="shared" ca="1" si="32"/>
        <v>1.1526249078831146</v>
      </c>
      <c r="W80" s="304">
        <f t="shared" ca="1" si="33"/>
        <v>82.444556165934983</v>
      </c>
      <c r="Y80" s="314" t="str">
        <f t="shared" ca="1" si="51"/>
        <v/>
      </c>
      <c r="Z80" s="315" t="str">
        <f t="shared" ca="1" si="52"/>
        <v/>
      </c>
      <c r="AA80" s="316" t="str">
        <f t="shared" ca="1" si="53"/>
        <v/>
      </c>
      <c r="AC80" s="310" t="e">
        <f t="shared" ca="1" si="54"/>
        <v>#N/A</v>
      </c>
      <c r="AD80" s="323" t="e">
        <f t="shared" ca="1" si="55"/>
        <v>#N/A</v>
      </c>
      <c r="AE80" s="324">
        <f t="shared" ca="1" si="34"/>
        <v>608.80159756842238</v>
      </c>
      <c r="AG80" s="306">
        <f t="shared" ca="1" si="56"/>
        <v>-25.848316267056603</v>
      </c>
      <c r="AH80" s="304">
        <f t="shared" ca="1" si="57"/>
        <v>-16.283481847176898</v>
      </c>
    </row>
    <row r="81" spans="1:34" x14ac:dyDescent="0.2">
      <c r="A81" s="347">
        <f t="shared" ca="1" si="35"/>
        <v>0.01</v>
      </c>
      <c r="B81" s="304">
        <f t="shared" ca="1" si="36"/>
        <v>0.77000000000000046</v>
      </c>
      <c r="D81" s="306">
        <f t="shared" ca="1" si="37"/>
        <v>-3.6071533221076861</v>
      </c>
      <c r="E81" s="307">
        <f t="shared" ca="1" si="38"/>
        <v>-25.630022715090313</v>
      </c>
      <c r="F81" s="304">
        <f t="shared" ca="1" si="39"/>
        <v>25.882612299867219</v>
      </c>
      <c r="G81" s="306">
        <f t="shared" ca="1" si="40"/>
        <v>33.894180511956655</v>
      </c>
      <c r="H81" s="307">
        <f t="shared" ca="1" si="41"/>
        <v>148.55283266820607</v>
      </c>
      <c r="I81" s="304">
        <f t="shared" ca="1" si="42"/>
        <v>152.37046815680895</v>
      </c>
      <c r="J81" s="306">
        <f t="shared" ca="1" si="43"/>
        <v>126.2172420758793</v>
      </c>
      <c r="K81" s="307">
        <f t="shared" ca="1" si="44"/>
        <v>610.28840739624025</v>
      </c>
      <c r="L81" s="304">
        <f t="shared" ca="1" si="29"/>
        <v>623.20360428954552</v>
      </c>
      <c r="M81" s="306">
        <f t="shared" ca="1" si="45"/>
        <v>1.346473850878992</v>
      </c>
      <c r="N81" s="304">
        <f t="shared" ca="1" si="46"/>
        <v>77.147268880093606</v>
      </c>
      <c r="P81" s="310">
        <f t="shared" ca="1" si="47"/>
        <v>3</v>
      </c>
      <c r="Q81" s="304">
        <f t="shared" ca="1" si="48"/>
        <v>0</v>
      </c>
      <c r="R81" s="306">
        <f t="shared" ca="1" si="49"/>
        <v>0</v>
      </c>
      <c r="S81" s="307">
        <f t="shared" ca="1" si="50"/>
        <v>5.0810000000000022</v>
      </c>
      <c r="T81" s="304">
        <f t="shared" ca="1" si="30"/>
        <v>49.844610000000024</v>
      </c>
      <c r="U81" s="311">
        <f t="shared" ca="1" si="31"/>
        <v>0</v>
      </c>
      <c r="V81" s="306">
        <f t="shared" ca="1" si="32"/>
        <v>1.1524533879116308</v>
      </c>
      <c r="W81" s="304">
        <f t="shared" ca="1" si="33"/>
        <v>82.153942793793334</v>
      </c>
      <c r="Y81" s="314" t="str">
        <f t="shared" ca="1" si="51"/>
        <v/>
      </c>
      <c r="Z81" s="315" t="str">
        <f t="shared" ca="1" si="52"/>
        <v/>
      </c>
      <c r="AA81" s="316" t="str">
        <f t="shared" ca="1" si="53"/>
        <v/>
      </c>
      <c r="AC81" s="310" t="e">
        <f t="shared" ca="1" si="54"/>
        <v>#N/A</v>
      </c>
      <c r="AD81" s="323" t="e">
        <f t="shared" ca="1" si="55"/>
        <v>#N/A</v>
      </c>
      <c r="AE81" s="324">
        <f t="shared" ca="1" si="34"/>
        <v>610.28840739624025</v>
      </c>
      <c r="AG81" s="306">
        <f t="shared" ca="1" si="56"/>
        <v>-25.790572341714089</v>
      </c>
      <c r="AH81" s="304">
        <f t="shared" ca="1" si="57"/>
        <v>-16.226049235570745</v>
      </c>
    </row>
    <row r="82" spans="1:34" x14ac:dyDescent="0.2">
      <c r="A82" s="347">
        <f t="shared" ca="1" si="35"/>
        <v>0.01</v>
      </c>
      <c r="B82" s="304">
        <f t="shared" ca="1" si="36"/>
        <v>0.78000000000000047</v>
      </c>
      <c r="D82" s="306">
        <f t="shared" ca="1" si="37"/>
        <v>-3.5966945140847679</v>
      </c>
      <c r="E82" s="307">
        <f t="shared" ca="1" si="38"/>
        <v>-25.573743221967192</v>
      </c>
      <c r="F82" s="304">
        <f t="shared" ca="1" si="39"/>
        <v>25.825424562062096</v>
      </c>
      <c r="G82" s="306">
        <f t="shared" ca="1" si="40"/>
        <v>33.858213566815806</v>
      </c>
      <c r="H82" s="307">
        <f t="shared" ca="1" si="41"/>
        <v>148.2970952359864</v>
      </c>
      <c r="I82" s="304">
        <f t="shared" ca="1" si="42"/>
        <v>152.11313908195876</v>
      </c>
      <c r="J82" s="306">
        <f t="shared" ca="1" si="43"/>
        <v>126.55600404627316</v>
      </c>
      <c r="K82" s="307">
        <f t="shared" ca="1" si="44"/>
        <v>611.7726570357612</v>
      </c>
      <c r="L82" s="304">
        <f t="shared" ca="1" si="29"/>
        <v>624.72570465505532</v>
      </c>
      <c r="M82" s="306">
        <f t="shared" ca="1" si="45"/>
        <v>1.3463303922697418</v>
      </c>
      <c r="N82" s="304">
        <f t="shared" ca="1" si="46"/>
        <v>77.139049307248754</v>
      </c>
      <c r="P82" s="310">
        <f t="shared" ca="1" si="47"/>
        <v>3</v>
      </c>
      <c r="Q82" s="304">
        <f t="shared" ca="1" si="48"/>
        <v>0</v>
      </c>
      <c r="R82" s="306">
        <f t="shared" ca="1" si="49"/>
        <v>0</v>
      </c>
      <c r="S82" s="307">
        <f t="shared" ca="1" si="50"/>
        <v>5.0810000000000022</v>
      </c>
      <c r="T82" s="304">
        <f t="shared" ca="1" si="30"/>
        <v>49.844610000000024</v>
      </c>
      <c r="U82" s="311">
        <f t="shared" ca="1" si="31"/>
        <v>0</v>
      </c>
      <c r="V82" s="306">
        <f t="shared" ca="1" si="32"/>
        <v>1.1522821879671765</v>
      </c>
      <c r="W82" s="304">
        <f t="shared" ca="1" si="33"/>
        <v>81.864524674526365</v>
      </c>
      <c r="Y82" s="314" t="str">
        <f t="shared" ca="1" si="51"/>
        <v/>
      </c>
      <c r="Z82" s="315" t="str">
        <f t="shared" ca="1" si="52"/>
        <v/>
      </c>
      <c r="AA82" s="316" t="str">
        <f t="shared" ca="1" si="53"/>
        <v/>
      </c>
      <c r="AC82" s="310" t="e">
        <f t="shared" ca="1" si="54"/>
        <v>#N/A</v>
      </c>
      <c r="AD82" s="323" t="e">
        <f t="shared" ca="1" si="55"/>
        <v>#N/A</v>
      </c>
      <c r="AE82" s="324">
        <f t="shared" ca="1" si="34"/>
        <v>611.7726570357612</v>
      </c>
      <c r="AG82" s="306">
        <f t="shared" ca="1" si="56"/>
        <v>-25.73306401227395</v>
      </c>
      <c r="AH82" s="304">
        <f t="shared" ca="1" si="57"/>
        <v>-16.168853137924287</v>
      </c>
    </row>
    <row r="83" spans="1:34" x14ac:dyDescent="0.2">
      <c r="A83" s="347">
        <f t="shared" ca="1" si="35"/>
        <v>0.01</v>
      </c>
      <c r="B83" s="304">
        <f t="shared" ca="1" si="36"/>
        <v>0.79000000000000048</v>
      </c>
      <c r="D83" s="306">
        <f t="shared" ca="1" si="37"/>
        <v>-3.5862772477979048</v>
      </c>
      <c r="E83" s="307">
        <f t="shared" ca="1" si="38"/>
        <v>-25.517695195135286</v>
      </c>
      <c r="F83" s="304">
        <f t="shared" ca="1" si="39"/>
        <v>25.768472065101246</v>
      </c>
      <c r="G83" s="306">
        <f t="shared" ca="1" si="40"/>
        <v>33.822350794337829</v>
      </c>
      <c r="H83" s="307">
        <f t="shared" ca="1" si="41"/>
        <v>148.04191828403506</v>
      </c>
      <c r="I83" s="304">
        <f t="shared" ca="1" si="42"/>
        <v>151.85638275183615</v>
      </c>
      <c r="J83" s="306">
        <f t="shared" ca="1" si="43"/>
        <v>126.89440686807893</v>
      </c>
      <c r="K83" s="307">
        <f t="shared" ca="1" si="44"/>
        <v>613.25435210336127</v>
      </c>
      <c r="L83" s="304">
        <f t="shared" ca="1" si="29"/>
        <v>626.24523221188281</v>
      </c>
      <c r="M83" s="306">
        <f t="shared" ca="1" si="45"/>
        <v>1.3461866007514312</v>
      </c>
      <c r="N83" s="304">
        <f t="shared" ca="1" si="46"/>
        <v>77.130810660119778</v>
      </c>
      <c r="P83" s="310">
        <f t="shared" ca="1" si="47"/>
        <v>3</v>
      </c>
      <c r="Q83" s="304">
        <f t="shared" ca="1" si="48"/>
        <v>0</v>
      </c>
      <c r="R83" s="306">
        <f t="shared" ca="1" si="49"/>
        <v>0</v>
      </c>
      <c r="S83" s="307">
        <f t="shared" ca="1" si="50"/>
        <v>5.0810000000000022</v>
      </c>
      <c r="T83" s="304">
        <f t="shared" ca="1" si="30"/>
        <v>49.844610000000024</v>
      </c>
      <c r="U83" s="311">
        <f t="shared" ca="1" si="31"/>
        <v>0</v>
      </c>
      <c r="V83" s="306">
        <f t="shared" ca="1" si="32"/>
        <v>1.152111307269154</v>
      </c>
      <c r="W83" s="304">
        <f t="shared" ca="1" si="33"/>
        <v>81.576295377695374</v>
      </c>
      <c r="Y83" s="314" t="str">
        <f t="shared" ca="1" si="51"/>
        <v/>
      </c>
      <c r="Z83" s="315" t="str">
        <f t="shared" ca="1" si="52"/>
        <v/>
      </c>
      <c r="AA83" s="316" t="str">
        <f t="shared" ca="1" si="53"/>
        <v/>
      </c>
      <c r="AC83" s="310" t="e">
        <f t="shared" ca="1" si="54"/>
        <v>#N/A</v>
      </c>
      <c r="AD83" s="323" t="e">
        <f t="shared" ca="1" si="55"/>
        <v>#N/A</v>
      </c>
      <c r="AE83" s="324">
        <f t="shared" ca="1" si="34"/>
        <v>613.25435210336127</v>
      </c>
      <c r="AG83" s="306">
        <f t="shared" ca="1" si="56"/>
        <v>-25.675790001396578</v>
      </c>
      <c r="AH83" s="304">
        <f t="shared" ca="1" si="57"/>
        <v>-16.111892279969755</v>
      </c>
    </row>
    <row r="84" spans="1:34" x14ac:dyDescent="0.2">
      <c r="A84" s="347">
        <f t="shared" ca="1" si="35"/>
        <v>0.01</v>
      </c>
      <c r="B84" s="304">
        <f t="shared" ca="1" si="36"/>
        <v>0.80000000000000049</v>
      </c>
      <c r="D84" s="306">
        <f t="shared" ca="1" si="37"/>
        <v>-3.5759012973208901</v>
      </c>
      <c r="E84" s="307">
        <f t="shared" ca="1" si="38"/>
        <v>-25.461877389267034</v>
      </c>
      <c r="F84" s="304">
        <f t="shared" ca="1" si="39"/>
        <v>25.711753543355403</v>
      </c>
      <c r="G84" s="306">
        <f t="shared" ca="1" si="40"/>
        <v>33.786591781364621</v>
      </c>
      <c r="H84" s="307">
        <f t="shared" ca="1" si="41"/>
        <v>147.78729951014239</v>
      </c>
      <c r="I84" s="304">
        <f t="shared" ca="1" si="42"/>
        <v>151.60019683595766</v>
      </c>
      <c r="J84" s="306">
        <f t="shared" ca="1" si="43"/>
        <v>127.23245158095745</v>
      </c>
      <c r="K84" s="307">
        <f t="shared" ca="1" si="44"/>
        <v>614.73349819233215</v>
      </c>
      <c r="L84" s="304">
        <f t="shared" ca="1" si="29"/>
        <v>627.76219266142709</v>
      </c>
      <c r="M84" s="306">
        <f t="shared" ca="1" si="45"/>
        <v>1.3460424755316396</v>
      </c>
      <c r="N84" s="304">
        <f t="shared" ca="1" si="46"/>
        <v>77.122552893304331</v>
      </c>
      <c r="P84" s="310">
        <f t="shared" ca="1" si="47"/>
        <v>3</v>
      </c>
      <c r="Q84" s="304">
        <f t="shared" ca="1" si="48"/>
        <v>0</v>
      </c>
      <c r="R84" s="306">
        <f t="shared" ca="1" si="49"/>
        <v>0</v>
      </c>
      <c r="S84" s="307">
        <f t="shared" ca="1" si="50"/>
        <v>5.0810000000000022</v>
      </c>
      <c r="T84" s="304">
        <f t="shared" ca="1" si="30"/>
        <v>49.844610000000024</v>
      </c>
      <c r="U84" s="311">
        <f t="shared" ca="1" si="31"/>
        <v>0</v>
      </c>
      <c r="V84" s="306">
        <f t="shared" ca="1" si="32"/>
        <v>1.1519407450402754</v>
      </c>
      <c r="W84" s="304">
        <f t="shared" ca="1" si="33"/>
        <v>81.289248516616752</v>
      </c>
      <c r="Y84" s="314" t="str">
        <f t="shared" ca="1" si="51"/>
        <v/>
      </c>
      <c r="Z84" s="315" t="str">
        <f t="shared" ca="1" si="52"/>
        <v/>
      </c>
      <c r="AA84" s="316" t="str">
        <f t="shared" ca="1" si="53"/>
        <v/>
      </c>
      <c r="AC84" s="310" t="e">
        <f t="shared" ca="1" si="54"/>
        <v>#N/A</v>
      </c>
      <c r="AD84" s="323" t="e">
        <f t="shared" ca="1" si="55"/>
        <v>#N/A</v>
      </c>
      <c r="AE84" s="324">
        <f t="shared" ca="1" si="34"/>
        <v>614.73349819233215</v>
      </c>
      <c r="AG84" s="306">
        <f t="shared" ca="1" si="56"/>
        <v>-25.618749040411114</v>
      </c>
      <c r="AH84" s="304">
        <f t="shared" ca="1" si="57"/>
        <v>-16.055165396121893</v>
      </c>
    </row>
    <row r="85" spans="1:34" x14ac:dyDescent="0.2">
      <c r="A85" s="347">
        <f t="shared" ca="1" si="35"/>
        <v>0.01</v>
      </c>
      <c r="B85" s="304">
        <f t="shared" ca="1" si="36"/>
        <v>0.8100000000000005</v>
      </c>
      <c r="D85" s="306">
        <f t="shared" ca="1" si="37"/>
        <v>-3.5655664382622096</v>
      </c>
      <c r="E85" s="307">
        <f t="shared" ca="1" si="38"/>
        <v>-25.406288567508355</v>
      </c>
      <c r="F85" s="304">
        <f t="shared" ca="1" si="39"/>
        <v>25.655267739806721</v>
      </c>
      <c r="G85" s="306">
        <f t="shared" ca="1" si="40"/>
        <v>33.750936116981997</v>
      </c>
      <c r="H85" s="307">
        <f t="shared" ca="1" si="41"/>
        <v>147.53323662446729</v>
      </c>
      <c r="I85" s="304">
        <f t="shared" ca="1" si="42"/>
        <v>151.34457901644069</v>
      </c>
      <c r="J85" s="306">
        <f t="shared" ca="1" si="43"/>
        <v>127.57013922044918</v>
      </c>
      <c r="K85" s="307">
        <f t="shared" ca="1" si="44"/>
        <v>616.21010087300522</v>
      </c>
      <c r="L85" s="304">
        <f t="shared" ca="1" si="29"/>
        <v>629.27659168178513</v>
      </c>
      <c r="M85" s="306">
        <f t="shared" ca="1" si="45"/>
        <v>1.3458980158150056</v>
      </c>
      <c r="N85" s="304">
        <f t="shared" ca="1" si="46"/>
        <v>77.114275961231542</v>
      </c>
      <c r="P85" s="310">
        <f t="shared" ca="1" si="47"/>
        <v>3</v>
      </c>
      <c r="Q85" s="304">
        <f t="shared" ca="1" si="48"/>
        <v>0</v>
      </c>
      <c r="R85" s="306">
        <f t="shared" ca="1" si="49"/>
        <v>0</v>
      </c>
      <c r="S85" s="307">
        <f t="shared" ca="1" si="50"/>
        <v>5.0810000000000022</v>
      </c>
      <c r="T85" s="304">
        <f t="shared" ca="1" si="30"/>
        <v>49.844610000000024</v>
      </c>
      <c r="U85" s="311">
        <f t="shared" ca="1" si="31"/>
        <v>0</v>
      </c>
      <c r="V85" s="306">
        <f t="shared" ca="1" si="32"/>
        <v>1.1517705005065439</v>
      </c>
      <c r="W85" s="304">
        <f t="shared" ca="1" si="33"/>
        <v>81.003377748004425</v>
      </c>
      <c r="Y85" s="314" t="str">
        <f t="shared" ca="1" si="51"/>
        <v/>
      </c>
      <c r="Z85" s="315" t="str">
        <f t="shared" ca="1" si="52"/>
        <v/>
      </c>
      <c r="AA85" s="316" t="str">
        <f t="shared" ca="1" si="53"/>
        <v/>
      </c>
      <c r="AC85" s="310" t="e">
        <f t="shared" ca="1" si="54"/>
        <v>#N/A</v>
      </c>
      <c r="AD85" s="323" t="e">
        <f t="shared" ca="1" si="55"/>
        <v>#N/A</v>
      </c>
      <c r="AE85" s="324">
        <f t="shared" ca="1" si="34"/>
        <v>616.21010087300522</v>
      </c>
      <c r="AG85" s="306">
        <f t="shared" ca="1" si="56"/>
        <v>-25.561939869244391</v>
      </c>
      <c r="AH85" s="304">
        <f t="shared" ca="1" si="57"/>
        <v>-15.99867122940695</v>
      </c>
    </row>
    <row r="86" spans="1:34" x14ac:dyDescent="0.2">
      <c r="A86" s="347">
        <f t="shared" ca="1" si="35"/>
        <v>0.01</v>
      </c>
      <c r="B86" s="304">
        <f t="shared" ca="1" si="36"/>
        <v>0.82000000000000051</v>
      </c>
      <c r="D86" s="306">
        <f t="shared" ca="1" si="37"/>
        <v>-3.5552724477524911</v>
      </c>
      <c r="E86" s="307">
        <f t="shared" ca="1" si="38"/>
        <v>-25.350927501409391</v>
      </c>
      <c r="F86" s="304">
        <f t="shared" ca="1" si="39"/>
        <v>25.599013405978422</v>
      </c>
      <c r="G86" s="306">
        <f t="shared" ca="1" si="40"/>
        <v>33.715383392504471</v>
      </c>
      <c r="H86" s="307">
        <f t="shared" ca="1" si="41"/>
        <v>147.2797273494532</v>
      </c>
      <c r="I86" s="304">
        <f t="shared" ca="1" si="42"/>
        <v>151.08952698791813</v>
      </c>
      <c r="J86" s="306">
        <f t="shared" ca="1" si="43"/>
        <v>127.90747081799661</v>
      </c>
      <c r="K86" s="307">
        <f t="shared" ca="1" si="44"/>
        <v>617.68416569287479</v>
      </c>
      <c r="L86" s="304">
        <f t="shared" ca="1" si="29"/>
        <v>630.7884349278761</v>
      </c>
      <c r="M86" s="306">
        <f t="shared" ca="1" si="45"/>
        <v>1.3457532208032141</v>
      </c>
      <c r="N86" s="304">
        <f t="shared" ca="1" si="46"/>
        <v>77.105979818161344</v>
      </c>
      <c r="P86" s="310">
        <f t="shared" ca="1" si="47"/>
        <v>3</v>
      </c>
      <c r="Q86" s="304">
        <f t="shared" ca="1" si="48"/>
        <v>0</v>
      </c>
      <c r="R86" s="306">
        <f t="shared" ca="1" si="49"/>
        <v>0</v>
      </c>
      <c r="S86" s="307">
        <f t="shared" ca="1" si="50"/>
        <v>5.0810000000000022</v>
      </c>
      <c r="T86" s="304">
        <f t="shared" ca="1" si="30"/>
        <v>49.844610000000024</v>
      </c>
      <c r="U86" s="311">
        <f t="shared" ca="1" si="31"/>
        <v>0</v>
      </c>
      <c r="V86" s="306">
        <f t="shared" ca="1" si="32"/>
        <v>1.1516005728972383</v>
      </c>
      <c r="W86" s="304">
        <f t="shared" ca="1" si="33"/>
        <v>80.718676771616146</v>
      </c>
      <c r="Y86" s="314" t="str">
        <f t="shared" ca="1" si="51"/>
        <v/>
      </c>
      <c r="Z86" s="315" t="str">
        <f t="shared" ca="1" si="52"/>
        <v/>
      </c>
      <c r="AA86" s="316" t="str">
        <f t="shared" ca="1" si="53"/>
        <v/>
      </c>
      <c r="AC86" s="310" t="e">
        <f t="shared" ca="1" si="54"/>
        <v>#N/A</v>
      </c>
      <c r="AD86" s="323" t="e">
        <f t="shared" ca="1" si="55"/>
        <v>#N/A</v>
      </c>
      <c r="AE86" s="324">
        <f t="shared" ca="1" si="34"/>
        <v>617.68416569287479</v>
      </c>
      <c r="AG86" s="306">
        <f t="shared" ca="1" si="56"/>
        <v>-25.505361236350474</v>
      </c>
      <c r="AH86" s="304">
        <f t="shared" ca="1" si="57"/>
        <v>-15.942408531392323</v>
      </c>
    </row>
    <row r="87" spans="1:34" x14ac:dyDescent="0.2">
      <c r="A87" s="347">
        <f t="shared" ca="1" si="35"/>
        <v>0.01</v>
      </c>
      <c r="B87" s="304">
        <f t="shared" ca="1" si="36"/>
        <v>0.83000000000000052</v>
      </c>
      <c r="D87" s="306">
        <f t="shared" ca="1" si="37"/>
        <v>-3.5450191044320905</v>
      </c>
      <c r="E87" s="307">
        <f t="shared" ca="1" si="38"/>
        <v>-25.295792970856006</v>
      </c>
      <c r="F87" s="304">
        <f t="shared" ca="1" si="39"/>
        <v>25.542989301865134</v>
      </c>
      <c r="G87" s="306">
        <f t="shared" ca="1" si="40"/>
        <v>33.679933201460152</v>
      </c>
      <c r="H87" s="307">
        <f t="shared" ca="1" si="41"/>
        <v>147.02676941974462</v>
      </c>
      <c r="I87" s="304">
        <f t="shared" ca="1" si="42"/>
        <v>150.83503845745381</v>
      </c>
      <c r="J87" s="306">
        <f t="shared" ca="1" si="43"/>
        <v>128.24444740096644</v>
      </c>
      <c r="K87" s="307">
        <f t="shared" ca="1" si="44"/>
        <v>619.15569817672076</v>
      </c>
      <c r="L87" s="304">
        <f t="shared" ca="1" si="29"/>
        <v>632.2977280315672</v>
      </c>
      <c r="M87" s="306">
        <f t="shared" ca="1" si="45"/>
        <v>1.3456080896949836</v>
      </c>
      <c r="N87" s="304">
        <f t="shared" ca="1" si="46"/>
        <v>77.097664418183683</v>
      </c>
      <c r="P87" s="310">
        <f t="shared" ca="1" si="47"/>
        <v>3</v>
      </c>
      <c r="Q87" s="304">
        <f t="shared" ca="1" si="48"/>
        <v>0</v>
      </c>
      <c r="R87" s="306">
        <f t="shared" ca="1" si="49"/>
        <v>0</v>
      </c>
      <c r="S87" s="307">
        <f t="shared" ca="1" si="50"/>
        <v>5.0810000000000022</v>
      </c>
      <c r="T87" s="304">
        <f t="shared" ca="1" si="30"/>
        <v>49.844610000000024</v>
      </c>
      <c r="U87" s="311">
        <f t="shared" ca="1" si="31"/>
        <v>0</v>
      </c>
      <c r="V87" s="306">
        <f t="shared" ca="1" si="32"/>
        <v>1.1514309614448908</v>
      </c>
      <c r="W87" s="304">
        <f t="shared" ca="1" si="33"/>
        <v>80.435139329902327</v>
      </c>
      <c r="Y87" s="314" t="str">
        <f t="shared" ca="1" si="51"/>
        <v/>
      </c>
      <c r="Z87" s="315" t="str">
        <f t="shared" ca="1" si="52"/>
        <v/>
      </c>
      <c r="AA87" s="316" t="str">
        <f t="shared" ca="1" si="53"/>
        <v/>
      </c>
      <c r="AC87" s="310" t="e">
        <f t="shared" ca="1" si="54"/>
        <v>#N/A</v>
      </c>
      <c r="AD87" s="323" t="e">
        <f t="shared" ca="1" si="55"/>
        <v>#N/A</v>
      </c>
      <c r="AE87" s="324">
        <f t="shared" ca="1" si="34"/>
        <v>619.15569817672076</v>
      </c>
      <c r="AG87" s="306">
        <f t="shared" ca="1" si="56"/>
        <v>-25.449011898640997</v>
      </c>
      <c r="AH87" s="304">
        <f t="shared" ca="1" si="57"/>
        <v>-15.886376062116929</v>
      </c>
    </row>
    <row r="88" spans="1:34" x14ac:dyDescent="0.2">
      <c r="A88" s="347">
        <f t="shared" ca="1" si="35"/>
        <v>0.01</v>
      </c>
      <c r="B88" s="304">
        <f t="shared" ca="1" si="36"/>
        <v>0.84000000000000052</v>
      </c>
      <c r="D88" s="306">
        <f t="shared" ca="1" si="37"/>
        <v>-3.5348061884387887</v>
      </c>
      <c r="E88" s="307">
        <f t="shared" ca="1" si="38"/>
        <v>-25.240883764001786</v>
      </c>
      <c r="F88" s="304">
        <f t="shared" ca="1" si="39"/>
        <v>25.487194195863815</v>
      </c>
      <c r="G88" s="306">
        <f t="shared" ca="1" si="40"/>
        <v>33.644585139575767</v>
      </c>
      <c r="H88" s="307">
        <f t="shared" ca="1" si="41"/>
        <v>146.77436058210461</v>
      </c>
      <c r="I88" s="304">
        <f t="shared" ca="1" si="42"/>
        <v>150.5811111444587</v>
      </c>
      <c r="J88" s="306">
        <f t="shared" ca="1" si="43"/>
        <v>128.58106999267162</v>
      </c>
      <c r="K88" s="307">
        <f t="shared" ca="1" si="44"/>
        <v>620.62470382672996</v>
      </c>
      <c r="L88" s="304">
        <f t="shared" ca="1" si="29"/>
        <v>633.80447660179607</v>
      </c>
      <c r="M88" s="306">
        <f t="shared" ca="1" si="45"/>
        <v>1.3454626216860546</v>
      </c>
      <c r="N88" s="304">
        <f t="shared" ca="1" si="46"/>
        <v>77.089329715217872</v>
      </c>
      <c r="P88" s="310">
        <f t="shared" ca="1" si="47"/>
        <v>3</v>
      </c>
      <c r="Q88" s="304">
        <f t="shared" ca="1" si="48"/>
        <v>0</v>
      </c>
      <c r="R88" s="306">
        <f t="shared" ca="1" si="49"/>
        <v>0</v>
      </c>
      <c r="S88" s="307">
        <f t="shared" ca="1" si="50"/>
        <v>5.0810000000000022</v>
      </c>
      <c r="T88" s="304">
        <f t="shared" ca="1" si="30"/>
        <v>49.844610000000024</v>
      </c>
      <c r="U88" s="311">
        <f t="shared" ca="1" si="31"/>
        <v>0</v>
      </c>
      <c r="V88" s="306">
        <f t="shared" ca="1" si="32"/>
        <v>1.1512616653852727</v>
      </c>
      <c r="W88" s="304">
        <f t="shared" ca="1" si="33"/>
        <v>80.152759207659273</v>
      </c>
      <c r="Y88" s="314" t="str">
        <f t="shared" ca="1" si="51"/>
        <v/>
      </c>
      <c r="Z88" s="315" t="str">
        <f t="shared" ca="1" si="52"/>
        <v/>
      </c>
      <c r="AA88" s="316" t="str">
        <f t="shared" ca="1" si="53"/>
        <v/>
      </c>
      <c r="AC88" s="310" t="e">
        <f t="shared" ca="1" si="54"/>
        <v>#N/A</v>
      </c>
      <c r="AD88" s="323" t="e">
        <f t="shared" ca="1" si="55"/>
        <v>#N/A</v>
      </c>
      <c r="AE88" s="324">
        <f t="shared" ca="1" si="34"/>
        <v>620.62470382672996</v>
      </c>
      <c r="AG88" s="306">
        <f t="shared" ca="1" si="56"/>
        <v>-25.392890621415948</v>
      </c>
      <c r="AH88" s="304">
        <f t="shared" ca="1" si="57"/>
        <v>-15.830572590022101</v>
      </c>
    </row>
    <row r="89" spans="1:34" x14ac:dyDescent="0.2">
      <c r="A89" s="347">
        <f t="shared" ca="1" si="35"/>
        <v>0.01</v>
      </c>
      <c r="B89" s="304">
        <f t="shared" ca="1" si="36"/>
        <v>0.85000000000000053</v>
      </c>
      <c r="D89" s="306">
        <f t="shared" ca="1" si="37"/>
        <v>-3.5246334813956062</v>
      </c>
      <c r="E89" s="307">
        <f t="shared" ca="1" si="38"/>
        <v>-25.186198677200878</v>
      </c>
      <c r="F89" s="304">
        <f t="shared" ca="1" si="39"/>
        <v>25.431626864705493</v>
      </c>
      <c r="G89" s="306">
        <f t="shared" ca="1" si="40"/>
        <v>33.609338804761812</v>
      </c>
      <c r="H89" s="307">
        <f t="shared" ca="1" si="41"/>
        <v>146.52249859533259</v>
      </c>
      <c r="I89" s="304">
        <f t="shared" ca="1" si="42"/>
        <v>150.32774278060757</v>
      </c>
      <c r="J89" s="306">
        <f t="shared" ca="1" si="43"/>
        <v>128.91733961239331</v>
      </c>
      <c r="K89" s="307">
        <f t="shared" ca="1" si="44"/>
        <v>622.09118812261715</v>
      </c>
      <c r="L89" s="304">
        <f t="shared" ca="1" si="29"/>
        <v>635.30868622469393</v>
      </c>
      <c r="M89" s="306">
        <f t="shared" ca="1" si="45"/>
        <v>1.3453168159691768</v>
      </c>
      <c r="N89" s="304">
        <f t="shared" ca="1" si="46"/>
        <v>77.080975663011898</v>
      </c>
      <c r="P89" s="310">
        <f t="shared" ca="1" si="47"/>
        <v>3</v>
      </c>
      <c r="Q89" s="304">
        <f t="shared" ca="1" si="48"/>
        <v>0</v>
      </c>
      <c r="R89" s="306">
        <f t="shared" ca="1" si="49"/>
        <v>0</v>
      </c>
      <c r="S89" s="307">
        <f t="shared" ca="1" si="50"/>
        <v>5.0810000000000022</v>
      </c>
      <c r="T89" s="304">
        <f t="shared" ca="1" si="30"/>
        <v>49.844610000000024</v>
      </c>
      <c r="U89" s="311">
        <f t="shared" ca="1" si="31"/>
        <v>0</v>
      </c>
      <c r="V89" s="306">
        <f t="shared" ca="1" si="32"/>
        <v>1.151092683957375</v>
      </c>
      <c r="W89" s="304">
        <f t="shared" ca="1" si="33"/>
        <v>79.871530231684659</v>
      </c>
      <c r="Y89" s="314" t="str">
        <f t="shared" ca="1" si="51"/>
        <v/>
      </c>
      <c r="Z89" s="315" t="str">
        <f t="shared" ca="1" si="52"/>
        <v/>
      </c>
      <c r="AA89" s="316" t="str">
        <f t="shared" ca="1" si="53"/>
        <v/>
      </c>
      <c r="AC89" s="310" t="e">
        <f t="shared" ca="1" si="54"/>
        <v>#N/A</v>
      </c>
      <c r="AD89" s="323" t="e">
        <f t="shared" ca="1" si="55"/>
        <v>#N/A</v>
      </c>
      <c r="AE89" s="324">
        <f t="shared" ca="1" si="34"/>
        <v>622.09118812261715</v>
      </c>
      <c r="AG89" s="306">
        <f t="shared" ca="1" si="56"/>
        <v>-25.336996178295376</v>
      </c>
      <c r="AH89" s="304">
        <f t="shared" ca="1" si="57"/>
        <v>-15.774996891883337</v>
      </c>
    </row>
    <row r="90" spans="1:34" x14ac:dyDescent="0.2">
      <c r="A90" s="347">
        <f t="shared" ca="1" si="35"/>
        <v>0.01</v>
      </c>
      <c r="B90" s="304">
        <f t="shared" ca="1" si="36"/>
        <v>0.86000000000000054</v>
      </c>
      <c r="D90" s="306">
        <f t="shared" ca="1" si="37"/>
        <v>-3.5145007663987218</v>
      </c>
      <c r="E90" s="307">
        <f t="shared" ca="1" si="38"/>
        <v>-25.131736514941281</v>
      </c>
      <c r="F90" s="304">
        <f t="shared" ca="1" si="39"/>
        <v>25.376286093387463</v>
      </c>
      <c r="G90" s="306">
        <f t="shared" ca="1" si="40"/>
        <v>33.574193797097827</v>
      </c>
      <c r="H90" s="307">
        <f t="shared" ca="1" si="41"/>
        <v>146.27118123018317</v>
      </c>
      <c r="I90" s="304">
        <f t="shared" ca="1" si="42"/>
        <v>150.07493110975653</v>
      </c>
      <c r="J90" s="306">
        <f t="shared" ca="1" si="43"/>
        <v>129.2532572754026</v>
      </c>
      <c r="K90" s="307">
        <f t="shared" ca="1" si="44"/>
        <v>623.55515652174472</v>
      </c>
      <c r="L90" s="304">
        <f t="shared" ca="1" si="29"/>
        <v>636.81036246370786</v>
      </c>
      <c r="M90" s="306">
        <f t="shared" ca="1" si="45"/>
        <v>1.3451706717340968</v>
      </c>
      <c r="N90" s="304">
        <f t="shared" ca="1" si="46"/>
        <v>77.072602215141643</v>
      </c>
      <c r="P90" s="310">
        <f t="shared" ca="1" si="47"/>
        <v>3</v>
      </c>
      <c r="Q90" s="304">
        <f t="shared" ca="1" si="48"/>
        <v>0</v>
      </c>
      <c r="R90" s="306">
        <f t="shared" ca="1" si="49"/>
        <v>0</v>
      </c>
      <c r="S90" s="307">
        <f t="shared" ca="1" si="50"/>
        <v>5.0810000000000022</v>
      </c>
      <c r="T90" s="304">
        <f t="shared" ca="1" si="30"/>
        <v>49.844610000000024</v>
      </c>
      <c r="U90" s="311">
        <f t="shared" ca="1" si="31"/>
        <v>0</v>
      </c>
      <c r="V90" s="306">
        <f t="shared" ca="1" si="32"/>
        <v>1.1509240164033905</v>
      </c>
      <c r="W90" s="304">
        <f t="shared" ca="1" si="33"/>
        <v>79.591446270437132</v>
      </c>
      <c r="Y90" s="314" t="str">
        <f t="shared" ca="1" si="51"/>
        <v/>
      </c>
      <c r="Z90" s="315" t="str">
        <f t="shared" ca="1" si="52"/>
        <v/>
      </c>
      <c r="AA90" s="316" t="str">
        <f t="shared" ca="1" si="53"/>
        <v/>
      </c>
      <c r="AC90" s="310" t="e">
        <f t="shared" ca="1" si="54"/>
        <v>#N/A</v>
      </c>
      <c r="AD90" s="323" t="e">
        <f t="shared" ca="1" si="55"/>
        <v>#N/A</v>
      </c>
      <c r="AE90" s="324">
        <f t="shared" ca="1" si="34"/>
        <v>623.55515652174472</v>
      </c>
      <c r="AG90" s="306">
        <f t="shared" ca="1" si="56"/>
        <v>-25.281327351151507</v>
      </c>
      <c r="AH90" s="304">
        <f t="shared" ca="1" si="57"/>
        <v>-15.719647752742496</v>
      </c>
    </row>
    <row r="91" spans="1:34" x14ac:dyDescent="0.2">
      <c r="A91" s="347">
        <f t="shared" ca="1" si="35"/>
        <v>0.01</v>
      </c>
      <c r="B91" s="304">
        <f t="shared" ca="1" si="36"/>
        <v>0.87000000000000055</v>
      </c>
      <c r="D91" s="306">
        <f t="shared" ca="1" si="37"/>
        <v>-3.5044078280055366</v>
      </c>
      <c r="E91" s="307">
        <f t="shared" ca="1" si="38"/>
        <v>-25.077496089778908</v>
      </c>
      <c r="F91" s="304">
        <f t="shared" ca="1" si="39"/>
        <v>25.321170675106295</v>
      </c>
      <c r="G91" s="306">
        <f t="shared" ca="1" si="40"/>
        <v>33.539149718817775</v>
      </c>
      <c r="H91" s="307">
        <f t="shared" ca="1" si="41"/>
        <v>146.02040626928539</v>
      </c>
      <c r="I91" s="304">
        <f t="shared" ca="1" si="42"/>
        <v>149.8226738878613</v>
      </c>
      <c r="J91" s="306">
        <f t="shared" ca="1" si="43"/>
        <v>129.58882399298219</v>
      </c>
      <c r="K91" s="307">
        <f t="shared" ca="1" si="44"/>
        <v>625.01661445924208</v>
      </c>
      <c r="L91" s="304">
        <f t="shared" ca="1" si="29"/>
        <v>638.30951085972151</v>
      </c>
      <c r="M91" s="306">
        <f t="shared" ca="1" si="45"/>
        <v>1.3450241881675453</v>
      </c>
      <c r="N91" s="304">
        <f t="shared" ca="1" si="46"/>
        <v>77.064209325010225</v>
      </c>
      <c r="P91" s="310">
        <f t="shared" ca="1" si="47"/>
        <v>3</v>
      </c>
      <c r="Q91" s="304">
        <f t="shared" ca="1" si="48"/>
        <v>0</v>
      </c>
      <c r="R91" s="306">
        <f t="shared" ca="1" si="49"/>
        <v>0</v>
      </c>
      <c r="S91" s="307">
        <f t="shared" ca="1" si="50"/>
        <v>5.0810000000000022</v>
      </c>
      <c r="T91" s="304">
        <f t="shared" ca="1" si="30"/>
        <v>49.844610000000024</v>
      </c>
      <c r="U91" s="311">
        <f t="shared" ca="1" si="31"/>
        <v>0</v>
      </c>
      <c r="V91" s="306">
        <f t="shared" ca="1" si="32"/>
        <v>1.1507556619686978</v>
      </c>
      <c r="W91" s="304">
        <f t="shared" ca="1" si="33"/>
        <v>79.31250123369874</v>
      </c>
      <c r="Y91" s="314" t="str">
        <f t="shared" ca="1" si="51"/>
        <v/>
      </c>
      <c r="Z91" s="315" t="str">
        <f t="shared" ca="1" si="52"/>
        <v/>
      </c>
      <c r="AA91" s="316" t="str">
        <f t="shared" ca="1" si="53"/>
        <v/>
      </c>
      <c r="AC91" s="310" t="e">
        <f t="shared" ca="1" si="54"/>
        <v>#N/A</v>
      </c>
      <c r="AD91" s="323" t="e">
        <f t="shared" ca="1" si="55"/>
        <v>#N/A</v>
      </c>
      <c r="AE91" s="324">
        <f t="shared" ca="1" si="34"/>
        <v>625.01661445924208</v>
      </c>
      <c r="AG91" s="306">
        <f t="shared" ca="1" si="56"/>
        <v>-25.225882930041656</v>
      </c>
      <c r="AH91" s="304">
        <f t="shared" ca="1" si="57"/>
        <v>-15.664523965840798</v>
      </c>
    </row>
    <row r="92" spans="1:34" x14ac:dyDescent="0.2">
      <c r="A92" s="347">
        <f t="shared" ca="1" si="35"/>
        <v>0.01</v>
      </c>
      <c r="B92" s="304">
        <f t="shared" ca="1" si="36"/>
        <v>0.88000000000000056</v>
      </c>
      <c r="D92" s="306">
        <f t="shared" ca="1" si="37"/>
        <v>-3.4943544522228192</v>
      </c>
      <c r="E92" s="307">
        <f t="shared" ca="1" si="38"/>
        <v>-25.023476222272222</v>
      </c>
      <c r="F92" s="304">
        <f t="shared" ca="1" si="39"/>
        <v>25.266279411191366</v>
      </c>
      <c r="G92" s="306">
        <f t="shared" ca="1" si="40"/>
        <v>33.504206174295547</v>
      </c>
      <c r="H92" s="307">
        <f t="shared" ca="1" si="41"/>
        <v>145.77017150706266</v>
      </c>
      <c r="I92" s="304">
        <f t="shared" ca="1" si="42"/>
        <v>149.57096888289573</v>
      </c>
      <c r="J92" s="306">
        <f t="shared" ca="1" si="43"/>
        <v>129.92404077244774</v>
      </c>
      <c r="K92" s="307">
        <f t="shared" ca="1" si="44"/>
        <v>626.47556734812383</v>
      </c>
      <c r="L92" s="304">
        <f t="shared" ca="1" si="29"/>
        <v>639.80613693117562</v>
      </c>
      <c r="M92" s="306">
        <f t="shared" ca="1" si="45"/>
        <v>1.3448773644532248</v>
      </c>
      <c r="N92" s="304">
        <f t="shared" ca="1" si="46"/>
        <v>77.05579694584722</v>
      </c>
      <c r="P92" s="310">
        <f t="shared" ca="1" si="47"/>
        <v>3</v>
      </c>
      <c r="Q92" s="304">
        <f t="shared" ca="1" si="48"/>
        <v>0</v>
      </c>
      <c r="R92" s="306">
        <f t="shared" ca="1" si="49"/>
        <v>0</v>
      </c>
      <c r="S92" s="307">
        <f t="shared" ca="1" si="50"/>
        <v>5.0810000000000022</v>
      </c>
      <c r="T92" s="304">
        <f t="shared" ca="1" si="30"/>
        <v>49.844610000000024</v>
      </c>
      <c r="U92" s="311">
        <f t="shared" ca="1" si="31"/>
        <v>0</v>
      </c>
      <c r="V92" s="306">
        <f t="shared" ca="1" si="32"/>
        <v>1.150587619901841</v>
      </c>
      <c r="W92" s="304">
        <f t="shared" ca="1" si="33"/>
        <v>79.034689072240212</v>
      </c>
      <c r="Y92" s="314" t="str">
        <f t="shared" ca="1" si="51"/>
        <v/>
      </c>
      <c r="Z92" s="315" t="str">
        <f t="shared" ca="1" si="52"/>
        <v/>
      </c>
      <c r="AA92" s="316" t="str">
        <f t="shared" ca="1" si="53"/>
        <v/>
      </c>
      <c r="AC92" s="310" t="e">
        <f t="shared" ca="1" si="54"/>
        <v>#N/A</v>
      </c>
      <c r="AD92" s="323" t="e">
        <f t="shared" ca="1" si="55"/>
        <v>#N/A</v>
      </c>
      <c r="AE92" s="324">
        <f t="shared" ca="1" si="34"/>
        <v>626.47556734812383</v>
      </c>
      <c r="AG92" s="306">
        <f t="shared" ca="1" si="56"/>
        <v>-25.170661713141744</v>
      </c>
      <c r="AH92" s="304">
        <f t="shared" ca="1" si="57"/>
        <v>-15.609624332552393</v>
      </c>
    </row>
    <row r="93" spans="1:34" x14ac:dyDescent="0.2">
      <c r="A93" s="347">
        <f t="shared" ca="1" si="35"/>
        <v>0.01</v>
      </c>
      <c r="B93" s="304">
        <f t="shared" ca="1" si="36"/>
        <v>0.89000000000000057</v>
      </c>
      <c r="D93" s="306">
        <f t="shared" ca="1" si="37"/>
        <v>-3.4843404264949691</v>
      </c>
      <c r="E93" s="307">
        <f t="shared" ca="1" si="38"/>
        <v>-24.969675740917413</v>
      </c>
      <c r="F93" s="304">
        <f t="shared" ca="1" si="39"/>
        <v>25.21161111103903</v>
      </c>
      <c r="G93" s="306">
        <f t="shared" ca="1" si="40"/>
        <v>33.4693627700306</v>
      </c>
      <c r="H93" s="307">
        <f t="shared" ca="1" si="41"/>
        <v>145.52047474965349</v>
      </c>
      <c r="I93" s="304">
        <f t="shared" ca="1" si="42"/>
        <v>149.31981387477165</v>
      </c>
      <c r="J93" s="306">
        <f t="shared" ca="1" si="43"/>
        <v>130.25890861716937</v>
      </c>
      <c r="K93" s="307">
        <f t="shared" ca="1" si="44"/>
        <v>627.93202057940744</v>
      </c>
      <c r="L93" s="304">
        <f t="shared" ca="1" si="29"/>
        <v>641.30024617418746</v>
      </c>
      <c r="M93" s="306">
        <f t="shared" ca="1" si="45"/>
        <v>1.3447301997717966</v>
      </c>
      <c r="N93" s="304">
        <f t="shared" ca="1" si="46"/>
        <v>77.047365030708008</v>
      </c>
      <c r="P93" s="310">
        <f t="shared" ca="1" si="47"/>
        <v>3</v>
      </c>
      <c r="Q93" s="304">
        <f t="shared" ca="1" si="48"/>
        <v>0</v>
      </c>
      <c r="R93" s="306">
        <f t="shared" ca="1" si="49"/>
        <v>0</v>
      </c>
      <c r="S93" s="307">
        <f t="shared" ca="1" si="50"/>
        <v>5.0810000000000022</v>
      </c>
      <c r="T93" s="304">
        <f t="shared" ca="1" si="30"/>
        <v>49.844610000000024</v>
      </c>
      <c r="U93" s="311">
        <f t="shared" ca="1" si="31"/>
        <v>0</v>
      </c>
      <c r="V93" s="306">
        <f t="shared" ca="1" si="32"/>
        <v>1.1504198894545159</v>
      </c>
      <c r="W93" s="304">
        <f t="shared" ca="1" si="33"/>
        <v>78.758003777490572</v>
      </c>
      <c r="Y93" s="314" t="str">
        <f t="shared" ca="1" si="51"/>
        <v/>
      </c>
      <c r="Z93" s="315" t="str">
        <f t="shared" ca="1" si="52"/>
        <v/>
      </c>
      <c r="AA93" s="316" t="str">
        <f t="shared" ca="1" si="53"/>
        <v/>
      </c>
      <c r="AC93" s="310" t="e">
        <f t="shared" ca="1" si="54"/>
        <v>#N/A</v>
      </c>
      <c r="AD93" s="323" t="e">
        <f t="shared" ca="1" si="55"/>
        <v>#N/A</v>
      </c>
      <c r="AE93" s="324">
        <f t="shared" ca="1" si="34"/>
        <v>627.93202057940744</v>
      </c>
      <c r="AG93" s="306">
        <f t="shared" ca="1" si="56"/>
        <v>-25.115662506680323</v>
      </c>
      <c r="AH93" s="304">
        <f t="shared" ca="1" si="57"/>
        <v>-15.554947662318476</v>
      </c>
    </row>
    <row r="94" spans="1:34" x14ac:dyDescent="0.2">
      <c r="A94" s="347">
        <f t="shared" ca="1" si="35"/>
        <v>0.01</v>
      </c>
      <c r="B94" s="304">
        <f t="shared" ca="1" si="36"/>
        <v>0.90000000000000058</v>
      </c>
      <c r="D94" s="306">
        <f t="shared" ca="1" si="37"/>
        <v>-3.4743655396924273</v>
      </c>
      <c r="E94" s="307">
        <f t="shared" ca="1" si="38"/>
        <v>-24.91609348208441</v>
      </c>
      <c r="F94" s="304">
        <f t="shared" ca="1" si="39"/>
        <v>25.157164592047561</v>
      </c>
      <c r="G94" s="306">
        <f t="shared" ca="1" si="40"/>
        <v>33.434619114633676</v>
      </c>
      <c r="H94" s="307">
        <f t="shared" ca="1" si="41"/>
        <v>145.27131381483264</v>
      </c>
      <c r="I94" s="304">
        <f t="shared" ca="1" si="42"/>
        <v>149.06920665525865</v>
      </c>
      <c r="J94" s="306">
        <f t="shared" ca="1" si="43"/>
        <v>130.5934285265927</v>
      </c>
      <c r="K94" s="307">
        <f t="shared" ca="1" si="44"/>
        <v>629.38597952222983</v>
      </c>
      <c r="L94" s="304">
        <f t="shared" ca="1" si="29"/>
        <v>642.79184406266927</v>
      </c>
      <c r="M94" s="306">
        <f t="shared" ca="1" si="45"/>
        <v>1.3445826933008689</v>
      </c>
      <c r="N94" s="304">
        <f t="shared" ca="1" si="46"/>
        <v>77.038913532472975</v>
      </c>
      <c r="P94" s="310">
        <f t="shared" ca="1" si="47"/>
        <v>3</v>
      </c>
      <c r="Q94" s="304">
        <f t="shared" ca="1" si="48"/>
        <v>0</v>
      </c>
      <c r="R94" s="306">
        <f t="shared" ca="1" si="49"/>
        <v>0</v>
      </c>
      <c r="S94" s="307">
        <f t="shared" ca="1" si="50"/>
        <v>5.0810000000000022</v>
      </c>
      <c r="T94" s="304">
        <f t="shared" ca="1" si="30"/>
        <v>49.844610000000024</v>
      </c>
      <c r="U94" s="311">
        <f t="shared" ca="1" si="31"/>
        <v>0</v>
      </c>
      <c r="V94" s="306">
        <f t="shared" ca="1" si="32"/>
        <v>1.1502524698815502</v>
      </c>
      <c r="W94" s="304">
        <f t="shared" ca="1" si="33"/>
        <v>78.482439381208252</v>
      </c>
      <c r="Y94" s="314" t="str">
        <f t="shared" ca="1" si="51"/>
        <v/>
      </c>
      <c r="Z94" s="315" t="str">
        <f t="shared" ca="1" si="52"/>
        <v/>
      </c>
      <c r="AA94" s="316" t="str">
        <f t="shared" ca="1" si="53"/>
        <v/>
      </c>
      <c r="AC94" s="310" t="e">
        <f t="shared" ca="1" si="54"/>
        <v>#N/A</v>
      </c>
      <c r="AD94" s="323" t="e">
        <f t="shared" ca="1" si="55"/>
        <v>#N/A</v>
      </c>
      <c r="AE94" s="324">
        <f t="shared" ca="1" si="34"/>
        <v>629.38597952222983</v>
      </c>
      <c r="AG94" s="306">
        <f t="shared" ca="1" si="56"/>
        <v>-25.060884124873489</v>
      </c>
      <c r="AH94" s="304">
        <f t="shared" ca="1" si="57"/>
        <v>-15.500492772582275</v>
      </c>
    </row>
    <row r="95" spans="1:34" x14ac:dyDescent="0.2">
      <c r="A95" s="347">
        <f t="shared" ca="1" si="35"/>
        <v>0.01</v>
      </c>
      <c r="B95" s="304">
        <f t="shared" ca="1" si="36"/>
        <v>0.91000000000000059</v>
      </c>
      <c r="D95" s="306">
        <f t="shared" ca="1" si="37"/>
        <v>-3.4644295821001219</v>
      </c>
      <c r="E95" s="307">
        <f t="shared" ca="1" si="38"/>
        <v>-24.8627282899532</v>
      </c>
      <c r="F95" s="304">
        <f t="shared" ca="1" si="39"/>
        <v>25.102938679552434</v>
      </c>
      <c r="G95" s="306">
        <f t="shared" ca="1" si="40"/>
        <v>33.399974818812673</v>
      </c>
      <c r="H95" s="307">
        <f t="shared" ca="1" si="41"/>
        <v>145.02268653193312</v>
      </c>
      <c r="I95" s="304">
        <f t="shared" ca="1" si="42"/>
        <v>148.81914502790514</v>
      </c>
      <c r="J95" s="306">
        <f t="shared" ca="1" si="43"/>
        <v>130.92760149625994</v>
      </c>
      <c r="K95" s="307">
        <f t="shared" ca="1" si="44"/>
        <v>630.83744952396364</v>
      </c>
      <c r="L95" s="304">
        <f t="shared" ca="1" si="29"/>
        <v>644.28093604844685</v>
      </c>
      <c r="M95" s="306">
        <f t="shared" ca="1" si="45"/>
        <v>1.3444348442149825</v>
      </c>
      <c r="N95" s="304">
        <f t="shared" ca="1" si="46"/>
        <v>77.03044240384682</v>
      </c>
      <c r="P95" s="310">
        <f t="shared" ca="1" si="47"/>
        <v>3</v>
      </c>
      <c r="Q95" s="304">
        <f t="shared" ca="1" si="48"/>
        <v>0</v>
      </c>
      <c r="R95" s="306">
        <f t="shared" ca="1" si="49"/>
        <v>0</v>
      </c>
      <c r="S95" s="307">
        <f t="shared" ca="1" si="50"/>
        <v>5.0810000000000022</v>
      </c>
      <c r="T95" s="304">
        <f t="shared" ca="1" si="30"/>
        <v>49.844610000000024</v>
      </c>
      <c r="U95" s="311">
        <f t="shared" ca="1" si="31"/>
        <v>0</v>
      </c>
      <c r="V95" s="306">
        <f t="shared" ca="1" si="32"/>
        <v>1.1500853604408885</v>
      </c>
      <c r="W95" s="304">
        <f t="shared" ca="1" si="33"/>
        <v>78.207989955156847</v>
      </c>
      <c r="Y95" s="314" t="str">
        <f t="shared" ca="1" si="51"/>
        <v/>
      </c>
      <c r="Z95" s="315" t="str">
        <f t="shared" ca="1" si="52"/>
        <v/>
      </c>
      <c r="AA95" s="316" t="str">
        <f t="shared" ca="1" si="53"/>
        <v/>
      </c>
      <c r="AC95" s="310" t="e">
        <f t="shared" ca="1" si="54"/>
        <v>#N/A</v>
      </c>
      <c r="AD95" s="323" t="e">
        <f t="shared" ca="1" si="55"/>
        <v>#N/A</v>
      </c>
      <c r="AE95" s="324">
        <f t="shared" ca="1" si="34"/>
        <v>630.83744952396364</v>
      </c>
      <c r="AG95" s="306">
        <f t="shared" ca="1" si="56"/>
        <v>-25.006325389860095</v>
      </c>
      <c r="AH95" s="304">
        <f t="shared" ca="1" si="57"/>
        <v>-15.446258488724309</v>
      </c>
    </row>
    <row r="96" spans="1:34" x14ac:dyDescent="0.2">
      <c r="A96" s="347">
        <f t="shared" ca="1" si="35"/>
        <v>0.01</v>
      </c>
      <c r="B96" s="304">
        <f t="shared" ca="1" si="36"/>
        <v>0.9200000000000006</v>
      </c>
      <c r="D96" s="306">
        <f t="shared" ca="1" si="37"/>
        <v>-3.4545323454061165</v>
      </c>
      <c r="E96" s="307">
        <f t="shared" ca="1" si="38"/>
        <v>-24.809579016451021</v>
      </c>
      <c r="F96" s="304">
        <f t="shared" ca="1" si="39"/>
        <v>25.048932206762505</v>
      </c>
      <c r="G96" s="306">
        <f t="shared" ca="1" si="40"/>
        <v>33.365429495358612</v>
      </c>
      <c r="H96" s="307">
        <f t="shared" ca="1" si="41"/>
        <v>144.77459074176861</v>
      </c>
      <c r="I96" s="304">
        <f t="shared" ca="1" si="42"/>
        <v>148.56962680795945</v>
      </c>
      <c r="J96" s="306">
        <f t="shared" ca="1" si="43"/>
        <v>131.26142851783081</v>
      </c>
      <c r="K96" s="307">
        <f t="shared" ca="1" si="44"/>
        <v>632.2864359103321</v>
      </c>
      <c r="L96" s="304">
        <f t="shared" ca="1" si="29"/>
        <v>645.76752756137569</v>
      </c>
      <c r="M96" s="306">
        <f t="shared" ca="1" si="45"/>
        <v>1.3442866516855991</v>
      </c>
      <c r="N96" s="304">
        <f t="shared" ca="1" si="46"/>
        <v>77.021951597357784</v>
      </c>
      <c r="P96" s="310">
        <f t="shared" ca="1" si="47"/>
        <v>3</v>
      </c>
      <c r="Q96" s="304">
        <f t="shared" ca="1" si="48"/>
        <v>0</v>
      </c>
      <c r="R96" s="306">
        <f t="shared" ca="1" si="49"/>
        <v>0</v>
      </c>
      <c r="S96" s="307">
        <f t="shared" ca="1" si="50"/>
        <v>5.0810000000000022</v>
      </c>
      <c r="T96" s="304">
        <f t="shared" ca="1" si="30"/>
        <v>49.844610000000024</v>
      </c>
      <c r="U96" s="311">
        <f t="shared" ca="1" si="31"/>
        <v>0</v>
      </c>
      <c r="V96" s="306">
        <f t="shared" ca="1" si="32"/>
        <v>1.1499185603935727</v>
      </c>
      <c r="W96" s="304">
        <f t="shared" ca="1" si="33"/>
        <v>77.934649610782628</v>
      </c>
      <c r="Y96" s="314" t="str">
        <f t="shared" ca="1" si="51"/>
        <v/>
      </c>
      <c r="Z96" s="315" t="str">
        <f t="shared" ca="1" si="52"/>
        <v/>
      </c>
      <c r="AA96" s="316" t="str">
        <f t="shared" ca="1" si="53"/>
        <v/>
      </c>
      <c r="AC96" s="310" t="e">
        <f t="shared" ca="1" si="54"/>
        <v>#N/A</v>
      </c>
      <c r="AD96" s="323" t="e">
        <f t="shared" ca="1" si="55"/>
        <v>#N/A</v>
      </c>
      <c r="AE96" s="324">
        <f t="shared" ca="1" si="34"/>
        <v>632.2864359103321</v>
      </c>
      <c r="AG96" s="306">
        <f t="shared" ca="1" si="56"/>
        <v>-24.951985131637816</v>
      </c>
      <c r="AH96" s="304">
        <f t="shared" ca="1" si="57"/>
        <v>-15.392243643998585</v>
      </c>
    </row>
    <row r="97" spans="1:34" x14ac:dyDescent="0.2">
      <c r="A97" s="347">
        <f t="shared" ca="1" si="35"/>
        <v>0.01</v>
      </c>
      <c r="B97" s="304">
        <f t="shared" ca="1" si="36"/>
        <v>0.9300000000000006</v>
      </c>
      <c r="D97" s="306">
        <f t="shared" ca="1" si="37"/>
        <v>-3.4446736226902783</v>
      </c>
      <c r="E97" s="307">
        <f t="shared" ca="1" si="38"/>
        <v>-24.756644521189919</v>
      </c>
      <c r="F97" s="304">
        <f t="shared" ca="1" si="39"/>
        <v>24.995144014696557</v>
      </c>
      <c r="G97" s="306">
        <f t="shared" ca="1" si="40"/>
        <v>33.330982759131707</v>
      </c>
      <c r="H97" s="307">
        <f t="shared" ca="1" si="41"/>
        <v>144.5270242965567</v>
      </c>
      <c r="I97" s="304">
        <f t="shared" ca="1" si="42"/>
        <v>148.32064982229221</v>
      </c>
      <c r="J97" s="306">
        <f t="shared" ca="1" si="43"/>
        <v>131.59491057910327</v>
      </c>
      <c r="K97" s="307">
        <f t="shared" ca="1" si="44"/>
        <v>633.73294398552378</v>
      </c>
      <c r="L97" s="304">
        <f t="shared" ca="1" si="29"/>
        <v>647.25162400945828</v>
      </c>
      <c r="M97" s="306">
        <f t="shared" ca="1" si="45"/>
        <v>1.3441381148810887</v>
      </c>
      <c r="N97" s="304">
        <f t="shared" ca="1" si="46"/>
        <v>77.013441065356972</v>
      </c>
      <c r="P97" s="310">
        <f t="shared" ca="1" si="47"/>
        <v>3</v>
      </c>
      <c r="Q97" s="304">
        <f t="shared" ca="1" si="48"/>
        <v>0</v>
      </c>
      <c r="R97" s="306">
        <f t="shared" ca="1" si="49"/>
        <v>0</v>
      </c>
      <c r="S97" s="307">
        <f t="shared" ca="1" si="50"/>
        <v>5.0810000000000022</v>
      </c>
      <c r="T97" s="304">
        <f t="shared" ca="1" si="30"/>
        <v>49.844610000000024</v>
      </c>
      <c r="U97" s="311">
        <f t="shared" ca="1" si="31"/>
        <v>0</v>
      </c>
      <c r="V97" s="306">
        <f t="shared" ca="1" si="32"/>
        <v>1.1497520690037277</v>
      </c>
      <c r="W97" s="304">
        <f t="shared" ca="1" si="33"/>
        <v>77.662412498896188</v>
      </c>
      <c r="Y97" s="314" t="str">
        <f t="shared" ca="1" si="51"/>
        <v/>
      </c>
      <c r="Z97" s="315" t="str">
        <f t="shared" ca="1" si="52"/>
        <v/>
      </c>
      <c r="AA97" s="316" t="str">
        <f t="shared" ca="1" si="53"/>
        <v/>
      </c>
      <c r="AC97" s="310" t="e">
        <f t="shared" ca="1" si="54"/>
        <v>#N/A</v>
      </c>
      <c r="AD97" s="323" t="e">
        <f t="shared" ca="1" si="55"/>
        <v>#N/A</v>
      </c>
      <c r="AE97" s="324">
        <f t="shared" ca="1" si="34"/>
        <v>633.73294398552378</v>
      </c>
      <c r="AG97" s="306">
        <f t="shared" ca="1" si="56"/>
        <v>-24.89786218799965</v>
      </c>
      <c r="AH97" s="304">
        <f t="shared" ca="1" si="57"/>
        <v>-15.33844707946912</v>
      </c>
    </row>
    <row r="98" spans="1:34" x14ac:dyDescent="0.2">
      <c r="A98" s="347">
        <f t="shared" ca="1" si="35"/>
        <v>0.01</v>
      </c>
      <c r="B98" s="304">
        <f t="shared" ca="1" si="36"/>
        <v>0.94000000000000061</v>
      </c>
      <c r="D98" s="306">
        <f t="shared" ca="1" si="37"/>
        <v>-3.4348532084131063</v>
      </c>
      <c r="E98" s="307">
        <f t="shared" ca="1" si="38"/>
        <v>-24.703923671405086</v>
      </c>
      <c r="F98" s="304">
        <f t="shared" ca="1" si="39"/>
        <v>24.941572952120609</v>
      </c>
      <c r="G98" s="306">
        <f t="shared" ca="1" si="40"/>
        <v>33.296634227047576</v>
      </c>
      <c r="H98" s="307">
        <f t="shared" ca="1" si="41"/>
        <v>144.27998505984266</v>
      </c>
      <c r="I98" s="304">
        <f t="shared" ca="1" si="42"/>
        <v>148.07221190931881</v>
      </c>
      <c r="J98" s="306">
        <f t="shared" ca="1" si="43"/>
        <v>131.92804866403418</v>
      </c>
      <c r="K98" s="307">
        <f t="shared" ca="1" si="44"/>
        <v>635.17697903230578</v>
      </c>
      <c r="L98" s="304">
        <f t="shared" ca="1" si="29"/>
        <v>648.73323077895895</v>
      </c>
      <c r="M98" s="306">
        <f t="shared" ca="1" si="45"/>
        <v>1.3439892329667151</v>
      </c>
      <c r="N98" s="304">
        <f t="shared" ca="1" si="46"/>
        <v>77.004910760017538</v>
      </c>
      <c r="P98" s="310">
        <f t="shared" ca="1" si="47"/>
        <v>3</v>
      </c>
      <c r="Q98" s="304">
        <f t="shared" ca="1" si="48"/>
        <v>0</v>
      </c>
      <c r="R98" s="306">
        <f t="shared" ca="1" si="49"/>
        <v>0</v>
      </c>
      <c r="S98" s="307">
        <f t="shared" ca="1" si="50"/>
        <v>5.0810000000000022</v>
      </c>
      <c r="T98" s="304">
        <f t="shared" ca="1" si="30"/>
        <v>49.844610000000024</v>
      </c>
      <c r="U98" s="311">
        <f t="shared" ca="1" si="31"/>
        <v>0</v>
      </c>
      <c r="V98" s="306">
        <f t="shared" ca="1" si="32"/>
        <v>1.1495858855385439</v>
      </c>
      <c r="W98" s="304">
        <f t="shared" ca="1" si="33"/>
        <v>77.391272809356352</v>
      </c>
      <c r="Y98" s="314" t="str">
        <f t="shared" ca="1" si="51"/>
        <v/>
      </c>
      <c r="Z98" s="315" t="str">
        <f t="shared" ca="1" si="52"/>
        <v/>
      </c>
      <c r="AA98" s="316" t="str">
        <f t="shared" ca="1" si="53"/>
        <v/>
      </c>
      <c r="AC98" s="310" t="e">
        <f t="shared" ca="1" si="54"/>
        <v>#N/A</v>
      </c>
      <c r="AD98" s="323" t="e">
        <f t="shared" ca="1" si="55"/>
        <v>#N/A</v>
      </c>
      <c r="AE98" s="324">
        <f t="shared" ca="1" si="34"/>
        <v>635.17697903230578</v>
      </c>
      <c r="AG98" s="306">
        <f t="shared" ca="1" si="56"/>
        <v>-24.84395540447116</v>
      </c>
      <c r="AH98" s="304">
        <f t="shared" ca="1" si="57"/>
        <v>-15.284867643947285</v>
      </c>
    </row>
    <row r="99" spans="1:34" x14ac:dyDescent="0.2">
      <c r="A99" s="347">
        <f t="shared" ca="1" si="35"/>
        <v>0.01</v>
      </c>
      <c r="B99" s="304">
        <f t="shared" ca="1" si="36"/>
        <v>0.95000000000000062</v>
      </c>
      <c r="D99" s="306">
        <f t="shared" ca="1" si="37"/>
        <v>-3.4250708984046563</v>
      </c>
      <c r="E99" s="307">
        <f t="shared" ca="1" si="38"/>
        <v>-24.651415341893667</v>
      </c>
      <c r="F99" s="304">
        <f t="shared" ca="1" si="39"/>
        <v>24.888217875485761</v>
      </c>
      <c r="G99" s="306">
        <f t="shared" ca="1" si="40"/>
        <v>33.26238351806353</v>
      </c>
      <c r="H99" s="307">
        <f t="shared" ca="1" si="41"/>
        <v>144.03347090642373</v>
      </c>
      <c r="I99" s="304">
        <f t="shared" ca="1" si="42"/>
        <v>147.82431091892278</v>
      </c>
      <c r="J99" s="306">
        <f t="shared" ca="1" si="43"/>
        <v>132.26084375275974</v>
      </c>
      <c r="K99" s="307">
        <f t="shared" ca="1" si="44"/>
        <v>636.61854631213714</v>
      </c>
      <c r="L99" s="304">
        <f t="shared" ca="1" si="29"/>
        <v>650.21235323451879</v>
      </c>
      <c r="M99" s="306">
        <f t="shared" ca="1" si="45"/>
        <v>1.3438400051046242</v>
      </c>
      <c r="N99" s="304">
        <f t="shared" ca="1" si="46"/>
        <v>76.996360633333978</v>
      </c>
      <c r="P99" s="310">
        <f t="shared" ca="1" si="47"/>
        <v>3</v>
      </c>
      <c r="Q99" s="304">
        <f t="shared" ca="1" si="48"/>
        <v>0</v>
      </c>
      <c r="R99" s="306">
        <f t="shared" ca="1" si="49"/>
        <v>0</v>
      </c>
      <c r="S99" s="307">
        <f t="shared" ca="1" si="50"/>
        <v>5.0810000000000022</v>
      </c>
      <c r="T99" s="304">
        <f t="shared" ca="1" si="30"/>
        <v>49.844610000000024</v>
      </c>
      <c r="U99" s="311">
        <f t="shared" ca="1" si="31"/>
        <v>0</v>
      </c>
      <c r="V99" s="306">
        <f t="shared" ca="1" si="32"/>
        <v>1.1494200092682596</v>
      </c>
      <c r="W99" s="304">
        <f t="shared" ca="1" si="33"/>
        <v>77.121224770757195</v>
      </c>
      <c r="Y99" s="314" t="str">
        <f t="shared" ca="1" si="51"/>
        <v/>
      </c>
      <c r="Z99" s="315" t="str">
        <f t="shared" ca="1" si="52"/>
        <v/>
      </c>
      <c r="AA99" s="316" t="str">
        <f t="shared" ca="1" si="53"/>
        <v/>
      </c>
      <c r="AC99" s="310" t="e">
        <f t="shared" ca="1" si="54"/>
        <v>#N/A</v>
      </c>
      <c r="AD99" s="323" t="e">
        <f t="shared" ca="1" si="55"/>
        <v>#N/A</v>
      </c>
      <c r="AE99" s="324">
        <f t="shared" ca="1" si="34"/>
        <v>636.61854631213714</v>
      </c>
      <c r="AG99" s="306">
        <f t="shared" ca="1" si="56"/>
        <v>-24.790263634248198</v>
      </c>
      <c r="AH99" s="304">
        <f t="shared" ca="1" si="57"/>
        <v>-15.231504193929604</v>
      </c>
    </row>
    <row r="100" spans="1:34" x14ac:dyDescent="0.2">
      <c r="A100" s="347">
        <f t="shared" ca="1" si="35"/>
        <v>0.01</v>
      </c>
      <c r="B100" s="304">
        <f t="shared" ca="1" si="36"/>
        <v>0.96000000000000063</v>
      </c>
      <c r="D100" s="306">
        <f t="shared" ca="1" si="37"/>
        <v>-3.4153264898535483</v>
      </c>
      <c r="E100" s="307">
        <f t="shared" ca="1" si="38"/>
        <v>-24.599118414954106</v>
      </c>
      <c r="F100" s="304">
        <f t="shared" ca="1" si="39"/>
        <v>24.835077648866523</v>
      </c>
      <c r="G100" s="306">
        <f t="shared" ca="1" si="40"/>
        <v>33.228230253164995</v>
      </c>
      <c r="H100" s="307">
        <f t="shared" ca="1" si="41"/>
        <v>143.78747972227418</v>
      </c>
      <c r="I100" s="304">
        <f t="shared" ca="1" si="42"/>
        <v>147.57694471237966</v>
      </c>
      <c r="J100" s="306">
        <f t="shared" ca="1" si="43"/>
        <v>132.59329682161589</v>
      </c>
      <c r="K100" s="307">
        <f t="shared" ca="1" si="44"/>
        <v>638.05765106528065</v>
      </c>
      <c r="L100" s="304">
        <f t="shared" ca="1" si="29"/>
        <v>651.68899671926988</v>
      </c>
      <c r="M100" s="306">
        <f t="shared" ca="1" si="45"/>
        <v>1.3436904304538302</v>
      </c>
      <c r="N100" s="304">
        <f t="shared" ca="1" si="46"/>
        <v>76.987790637121336</v>
      </c>
      <c r="P100" s="310">
        <f t="shared" ca="1" si="47"/>
        <v>3</v>
      </c>
      <c r="Q100" s="304">
        <f t="shared" ca="1" si="48"/>
        <v>0</v>
      </c>
      <c r="R100" s="306">
        <f t="shared" ca="1" si="49"/>
        <v>0</v>
      </c>
      <c r="S100" s="307">
        <f t="shared" ca="1" si="50"/>
        <v>5.0810000000000022</v>
      </c>
      <c r="T100" s="304">
        <f t="shared" ca="1" si="30"/>
        <v>49.844610000000024</v>
      </c>
      <c r="U100" s="311">
        <f t="shared" ca="1" si="31"/>
        <v>0</v>
      </c>
      <c r="V100" s="306">
        <f t="shared" ca="1" si="32"/>
        <v>1.1492544394661461</v>
      </c>
      <c r="W100" s="304">
        <f t="shared" ca="1" si="33"/>
        <v>76.852262650118277</v>
      </c>
      <c r="Y100" s="314" t="str">
        <f t="shared" ca="1" si="51"/>
        <v/>
      </c>
      <c r="Z100" s="315" t="str">
        <f t="shared" ca="1" si="52"/>
        <v/>
      </c>
      <c r="AA100" s="316" t="str">
        <f t="shared" ca="1" si="53"/>
        <v/>
      </c>
      <c r="AC100" s="310" t="e">
        <f t="shared" ca="1" si="54"/>
        <v>#N/A</v>
      </c>
      <c r="AD100" s="323" t="e">
        <f t="shared" ca="1" si="55"/>
        <v>#N/A</v>
      </c>
      <c r="AE100" s="324">
        <f t="shared" ca="1" si="34"/>
        <v>638.05765106528065</v>
      </c>
      <c r="AG100" s="306">
        <f t="shared" ca="1" si="56"/>
        <v>-24.736785738135218</v>
      </c>
      <c r="AH100" s="304">
        <f t="shared" ca="1" si="57"/>
        <v>-15.178355593536146</v>
      </c>
    </row>
    <row r="101" spans="1:34" x14ac:dyDescent="0.2">
      <c r="A101" s="347">
        <f t="shared" ca="1" si="35"/>
        <v>0.01</v>
      </c>
      <c r="B101" s="304">
        <f t="shared" ca="1" si="36"/>
        <v>0.97000000000000064</v>
      </c>
      <c r="D101" s="306">
        <f t="shared" ca="1" si="37"/>
        <v>-3.4056197812961027</v>
      </c>
      <c r="E101" s="307">
        <f t="shared" ca="1" si="38"/>
        <v>-24.547031780326208</v>
      </c>
      <c r="F101" s="304">
        <f t="shared" ca="1" si="39"/>
        <v>24.78215114389992</v>
      </c>
      <c r="G101" s="306">
        <f t="shared" ca="1" si="40"/>
        <v>33.194174055352036</v>
      </c>
      <c r="H101" s="307">
        <f t="shared" ca="1" si="41"/>
        <v>143.54200940447092</v>
      </c>
      <c r="I101" s="304">
        <f t="shared" ca="1" si="42"/>
        <v>147.3301111622815</v>
      </c>
      <c r="J101" s="306">
        <f t="shared" ca="1" si="43"/>
        <v>132.92540884315849</v>
      </c>
      <c r="K101" s="307">
        <f t="shared" ca="1" si="44"/>
        <v>639.4942985109144</v>
      </c>
      <c r="L101" s="304">
        <f t="shared" ca="1" si="29"/>
        <v>653.16316655494848</v>
      </c>
      <c r="M101" s="306">
        <f t="shared" ca="1" si="45"/>
        <v>1.3435405081702023</v>
      </c>
      <c r="N101" s="304">
        <f t="shared" ca="1" si="46"/>
        <v>76.979200723014486</v>
      </c>
      <c r="P101" s="310">
        <f t="shared" ca="1" si="47"/>
        <v>3</v>
      </c>
      <c r="Q101" s="304">
        <f t="shared" ca="1" si="48"/>
        <v>0</v>
      </c>
      <c r="R101" s="306">
        <f t="shared" ca="1" si="49"/>
        <v>0</v>
      </c>
      <c r="S101" s="307">
        <f t="shared" ca="1" si="50"/>
        <v>5.0810000000000022</v>
      </c>
      <c r="T101" s="304">
        <f t="shared" ca="1" si="30"/>
        <v>49.844610000000024</v>
      </c>
      <c r="U101" s="311">
        <f t="shared" ca="1" si="31"/>
        <v>0</v>
      </c>
      <c r="V101" s="306">
        <f t="shared" ca="1" si="32"/>
        <v>1.1490891754084898</v>
      </c>
      <c r="W101" s="304">
        <f t="shared" ca="1" si="33"/>
        <v>76.584380752577275</v>
      </c>
      <c r="Y101" s="314" t="str">
        <f t="shared" ca="1" si="51"/>
        <v/>
      </c>
      <c r="Z101" s="315" t="str">
        <f t="shared" ca="1" si="52"/>
        <v/>
      </c>
      <c r="AA101" s="316" t="str">
        <f t="shared" ca="1" si="53"/>
        <v/>
      </c>
      <c r="AC101" s="310" t="e">
        <f t="shared" ca="1" si="54"/>
        <v>#N/A</v>
      </c>
      <c r="AD101" s="323" t="e">
        <f t="shared" ca="1" si="55"/>
        <v>#N/A</v>
      </c>
      <c r="AE101" s="324">
        <f t="shared" ca="1" si="34"/>
        <v>639.4942985109144</v>
      </c>
      <c r="AG101" s="306">
        <f t="shared" ca="1" si="56"/>
        <v>-24.683520584484235</v>
      </c>
      <c r="AH101" s="304">
        <f t="shared" ca="1" si="57"/>
        <v>-15.125420714449566</v>
      </c>
    </row>
    <row r="102" spans="1:34" x14ac:dyDescent="0.2">
      <c r="A102" s="347">
        <f t="shared" ca="1" si="35"/>
        <v>0.01</v>
      </c>
      <c r="B102" s="304">
        <f t="shared" ca="1" si="36"/>
        <v>0.98000000000000065</v>
      </c>
      <c r="D102" s="306">
        <f t="shared" ca="1" si="37"/>
        <v>-3.3959505726055554</v>
      </c>
      <c r="E102" s="307">
        <f t="shared" ca="1" si="38"/>
        <v>-24.495154335131581</v>
      </c>
      <c r="F102" s="304">
        <f t="shared" ca="1" si="39"/>
        <v>24.729437239724955</v>
      </c>
      <c r="G102" s="306">
        <f t="shared" ca="1" si="40"/>
        <v>33.160214549625984</v>
      </c>
      <c r="H102" s="307">
        <f t="shared" ca="1" si="41"/>
        <v>143.29705786111961</v>
      </c>
      <c r="I102" s="304">
        <f t="shared" ca="1" si="42"/>
        <v>147.08380815246213</v>
      </c>
      <c r="J102" s="306">
        <f t="shared" ca="1" si="43"/>
        <v>133.2571807861834</v>
      </c>
      <c r="K102" s="307">
        <f t="shared" ca="1" si="44"/>
        <v>640.92849384724241</v>
      </c>
      <c r="L102" s="304">
        <f t="shared" ca="1" si="29"/>
        <v>654.63486804200727</v>
      </c>
      <c r="M102" s="306">
        <f t="shared" ca="1" si="45"/>
        <v>1.3433902374064521</v>
      </c>
      <c r="N102" s="304">
        <f t="shared" ca="1" si="46"/>
        <v>76.970590842467402</v>
      </c>
      <c r="P102" s="310">
        <f t="shared" ca="1" si="47"/>
        <v>3</v>
      </c>
      <c r="Q102" s="304">
        <f t="shared" ca="1" si="48"/>
        <v>0</v>
      </c>
      <c r="R102" s="306">
        <f t="shared" ca="1" si="49"/>
        <v>0</v>
      </c>
      <c r="S102" s="307">
        <f t="shared" ca="1" si="50"/>
        <v>5.0810000000000022</v>
      </c>
      <c r="T102" s="304">
        <f t="shared" ca="1" si="30"/>
        <v>49.844610000000024</v>
      </c>
      <c r="U102" s="311">
        <f t="shared" ca="1" si="31"/>
        <v>0</v>
      </c>
      <c r="V102" s="306">
        <f t="shared" ca="1" si="32"/>
        <v>1.1489242163745776</v>
      </c>
      <c r="W102" s="304">
        <f t="shared" ca="1" si="33"/>
        <v>76.317573421086209</v>
      </c>
      <c r="Y102" s="314" t="str">
        <f t="shared" ca="1" si="51"/>
        <v/>
      </c>
      <c r="Z102" s="315" t="str">
        <f t="shared" ca="1" si="52"/>
        <v/>
      </c>
      <c r="AA102" s="316" t="str">
        <f t="shared" ca="1" si="53"/>
        <v/>
      </c>
      <c r="AC102" s="310" t="e">
        <f t="shared" ca="1" si="54"/>
        <v>#N/A</v>
      </c>
      <c r="AD102" s="323" t="e">
        <f t="shared" ca="1" si="55"/>
        <v>#N/A</v>
      </c>
      <c r="AE102" s="324">
        <f t="shared" ca="1" si="34"/>
        <v>640.92849384724241</v>
      </c>
      <c r="AG102" s="306">
        <f t="shared" ca="1" si="56"/>
        <v>-24.630467049134282</v>
      </c>
      <c r="AH102" s="304">
        <f t="shared" ca="1" si="57"/>
        <v>-15.072698435854603</v>
      </c>
    </row>
    <row r="103" spans="1:34" x14ac:dyDescent="0.2">
      <c r="A103" s="347">
        <f t="shared" ca="1" si="35"/>
        <v>0.01</v>
      </c>
      <c r="B103" s="304">
        <f t="shared" ca="1" si="36"/>
        <v>0.99000000000000066</v>
      </c>
      <c r="D103" s="306">
        <f t="shared" ca="1" si="37"/>
        <v>-3.3863186649814017</v>
      </c>
      <c r="E103" s="307">
        <f t="shared" ca="1" si="38"/>
        <v>-24.443484983814805</v>
      </c>
      <c r="F103" s="304">
        <f t="shared" ca="1" si="39"/>
        <v>24.676934822922828</v>
      </c>
      <c r="G103" s="306">
        <f t="shared" ca="1" si="40"/>
        <v>33.126351362976173</v>
      </c>
      <c r="H103" s="307">
        <f t="shared" ca="1" si="41"/>
        <v>143.05262301128147</v>
      </c>
      <c r="I103" s="304">
        <f t="shared" ca="1" si="42"/>
        <v>146.83803357792274</v>
      </c>
      <c r="J103" s="306">
        <f t="shared" ca="1" si="43"/>
        <v>133.5886136157464</v>
      </c>
      <c r="K103" s="307">
        <f t="shared" ca="1" si="44"/>
        <v>642.3602422516044</v>
      </c>
      <c r="L103" s="304">
        <f t="shared" ca="1" si="29"/>
        <v>656.10410645972729</v>
      </c>
      <c r="M103" s="306">
        <f t="shared" ca="1" si="45"/>
        <v>1.3432396173121199</v>
      </c>
      <c r="N103" s="304">
        <f t="shared" ca="1" si="46"/>
        <v>76.961960946752299</v>
      </c>
      <c r="P103" s="310">
        <f t="shared" ca="1" si="47"/>
        <v>3</v>
      </c>
      <c r="Q103" s="304">
        <f t="shared" ca="1" si="48"/>
        <v>0</v>
      </c>
      <c r="R103" s="306">
        <f t="shared" ca="1" si="49"/>
        <v>0</v>
      </c>
      <c r="S103" s="307">
        <f t="shared" ca="1" si="50"/>
        <v>5.0810000000000022</v>
      </c>
      <c r="T103" s="304">
        <f t="shared" ca="1" si="30"/>
        <v>49.844610000000024</v>
      </c>
      <c r="U103" s="311">
        <f t="shared" ca="1" si="31"/>
        <v>0</v>
      </c>
      <c r="V103" s="306">
        <f t="shared" ca="1" si="32"/>
        <v>1.1487595616466788</v>
      </c>
      <c r="W103" s="304">
        <f t="shared" ca="1" si="33"/>
        <v>76.051835036109622</v>
      </c>
      <c r="Y103" s="314" t="str">
        <f t="shared" ca="1" si="51"/>
        <v/>
      </c>
      <c r="Z103" s="315" t="str">
        <f t="shared" ca="1" si="52"/>
        <v/>
      </c>
      <c r="AA103" s="316" t="str">
        <f t="shared" ca="1" si="53"/>
        <v/>
      </c>
      <c r="AC103" s="310" t="e">
        <f t="shared" ca="1" si="54"/>
        <v>#N/A</v>
      </c>
      <c r="AD103" s="323" t="e">
        <f t="shared" ca="1" si="55"/>
        <v>#N/A</v>
      </c>
      <c r="AE103" s="324">
        <f t="shared" ca="1" si="34"/>
        <v>642.3602422516044</v>
      </c>
      <c r="AG103" s="306">
        <f t="shared" ca="1" si="56"/>
        <v>-24.577624015351489</v>
      </c>
      <c r="AH103" s="304">
        <f t="shared" ca="1" si="57"/>
        <v>-15.020187644378307</v>
      </c>
    </row>
    <row r="104" spans="1:34" x14ac:dyDescent="0.2">
      <c r="A104" s="347">
        <f t="shared" ca="1" si="35"/>
        <v>0.01</v>
      </c>
      <c r="B104" s="304">
        <f t="shared" ca="1" si="36"/>
        <v>1.0000000000000007</v>
      </c>
      <c r="D104" s="306">
        <f t="shared" ca="1" si="37"/>
        <v>-3.3767238609387973</v>
      </c>
      <c r="E104" s="307">
        <f t="shared" ca="1" si="38"/>
        <v>-24.392022638085002</v>
      </c>
      <c r="F104" s="304">
        <f t="shared" ca="1" si="39"/>
        <v>24.624642787457539</v>
      </c>
      <c r="G104" s="306">
        <f t="shared" ca="1" si="40"/>
        <v>33.092584124366788</v>
      </c>
      <c r="H104" s="307">
        <f t="shared" ca="1" si="41"/>
        <v>142.80870278490062</v>
      </c>
      <c r="I104" s="304">
        <f t="shared" ca="1" si="42"/>
        <v>146.59278534475825</v>
      </c>
      <c r="J104" s="306">
        <f t="shared" ca="1" si="43"/>
        <v>133.91970829318311</v>
      </c>
      <c r="K104" s="307">
        <f t="shared" ca="1" si="44"/>
        <v>643.78954888058536</v>
      </c>
      <c r="L104" s="304">
        <f t="shared" ca="1" si="29"/>
        <v>657.57088706632908</v>
      </c>
      <c r="M104" s="306">
        <f t="shared" ca="1" si="45"/>
        <v>1.3430886470335608</v>
      </c>
      <c r="N104" s="304">
        <f t="shared" ca="1" si="46"/>
        <v>76.953310986958954</v>
      </c>
      <c r="P104" s="310">
        <f t="shared" ca="1" si="47"/>
        <v>3</v>
      </c>
      <c r="Q104" s="304">
        <f t="shared" ca="1" si="48"/>
        <v>0</v>
      </c>
      <c r="R104" s="306">
        <f t="shared" ca="1" si="49"/>
        <v>0</v>
      </c>
      <c r="S104" s="307">
        <f t="shared" ca="1" si="50"/>
        <v>5.0810000000000022</v>
      </c>
      <c r="T104" s="304">
        <f t="shared" ca="1" si="30"/>
        <v>49.844610000000024</v>
      </c>
      <c r="U104" s="311">
        <f t="shared" ca="1" si="31"/>
        <v>0</v>
      </c>
      <c r="V104" s="306">
        <f t="shared" ca="1" si="32"/>
        <v>1.1485952105100317</v>
      </c>
      <c r="W104" s="304">
        <f t="shared" ca="1" si="33"/>
        <v>75.787160015326307</v>
      </c>
      <c r="Y104" s="314" t="str">
        <f t="shared" ca="1" si="51"/>
        <v/>
      </c>
      <c r="Z104" s="315" t="str">
        <f t="shared" ca="1" si="52"/>
        <v/>
      </c>
      <c r="AA104" s="316" t="str">
        <f t="shared" ca="1" si="53"/>
        <v/>
      </c>
      <c r="AC104" s="310">
        <f t="shared" ca="1" si="54"/>
        <v>1.0000000000000007</v>
      </c>
      <c r="AD104" s="323">
        <f t="shared" ca="1" si="55"/>
        <v>133.91970829318311</v>
      </c>
      <c r="AE104" s="324">
        <f t="shared" ca="1" si="34"/>
        <v>643.78954888058536</v>
      </c>
      <c r="AG104" s="306">
        <f t="shared" ca="1" si="56"/>
        <v>-24.524990373769654</v>
      </c>
      <c r="AH104" s="304">
        <f t="shared" ca="1" si="57"/>
        <v>-14.967887234030622</v>
      </c>
    </row>
    <row r="105" spans="1:34" x14ac:dyDescent="0.2">
      <c r="A105" s="347">
        <f t="shared" ca="1" si="35"/>
        <v>0.1</v>
      </c>
      <c r="B105" s="304">
        <f t="shared" ca="1" si="36"/>
        <v>1.1000000000000008</v>
      </c>
      <c r="D105" s="306">
        <f t="shared" ca="1" si="37"/>
        <v>-3.367165964298112</v>
      </c>
      <c r="E105" s="307">
        <f t="shared" ca="1" si="38"/>
        <v>-24.340766216858057</v>
      </c>
      <c r="F105" s="304">
        <f t="shared" ca="1" si="39"/>
        <v>24.572560034617194</v>
      </c>
      <c r="G105" s="306">
        <f t="shared" ca="1" si="40"/>
        <v>32.755867527936978</v>
      </c>
      <c r="H105" s="307">
        <f t="shared" ca="1" si="41"/>
        <v>140.3746261632148</v>
      </c>
      <c r="I105" s="304">
        <f t="shared" ca="1" si="42"/>
        <v>144.14569895758271</v>
      </c>
      <c r="J105" s="306">
        <f t="shared" ca="1" si="43"/>
        <v>137.21213087579829</v>
      </c>
      <c r="K105" s="307">
        <f t="shared" ca="1" si="44"/>
        <v>657.94871532799118</v>
      </c>
      <c r="L105" s="304">
        <f t="shared" ca="1" si="29"/>
        <v>672.10392117680078</v>
      </c>
      <c r="M105" s="306">
        <f t="shared" ca="1" si="45"/>
        <v>1.3415523132713263</v>
      </c>
      <c r="N105" s="304">
        <f t="shared" ca="1" si="46"/>
        <v>76.865285546459461</v>
      </c>
      <c r="P105" s="310">
        <f t="shared" ca="1" si="47"/>
        <v>23</v>
      </c>
      <c r="Q105" s="304">
        <f t="shared" ca="1" si="48"/>
        <v>0</v>
      </c>
      <c r="R105" s="306">
        <f t="shared" ca="1" si="49"/>
        <v>0</v>
      </c>
      <c r="S105" s="307">
        <f t="shared" ca="1" si="50"/>
        <v>5.0810000000000022</v>
      </c>
      <c r="T105" s="304">
        <f t="shared" ca="1" si="30"/>
        <v>49.844610000000024</v>
      </c>
      <c r="U105" s="311">
        <f t="shared" ca="1" si="31"/>
        <v>0</v>
      </c>
      <c r="V105" s="306">
        <f t="shared" ca="1" si="32"/>
        <v>1.1469683244078581</v>
      </c>
      <c r="W105" s="304">
        <f t="shared" ca="1" si="33"/>
        <v>73.174243197604383</v>
      </c>
      <c r="Y105" s="314" t="str">
        <f t="shared" ca="1" si="51"/>
        <v/>
      </c>
      <c r="Z105" s="315" t="str">
        <f t="shared" ca="1" si="52"/>
        <v/>
      </c>
      <c r="AA105" s="316" t="str">
        <f t="shared" ca="1" si="53"/>
        <v/>
      </c>
      <c r="AC105" s="310" t="e">
        <f t="shared" ca="1" si="54"/>
        <v>#N/A</v>
      </c>
      <c r="AD105" s="323" t="e">
        <f t="shared" ca="1" si="55"/>
        <v>#N/A</v>
      </c>
      <c r="AE105" s="324">
        <f t="shared" ca="1" si="34"/>
        <v>657.94871532799118</v>
      </c>
      <c r="AG105" s="306">
        <f t="shared" ca="1" si="56"/>
        <v>-24.472565022331441</v>
      </c>
      <c r="AH105" s="304">
        <f t="shared" ca="1" si="57"/>
        <v>-14.915796106145695</v>
      </c>
    </row>
    <row r="106" spans="1:34" x14ac:dyDescent="0.2">
      <c r="A106" s="347">
        <f t="shared" ca="1" si="35"/>
        <v>0.1</v>
      </c>
      <c r="B106" s="304">
        <f t="shared" ca="1" si="36"/>
        <v>1.2000000000000008</v>
      </c>
      <c r="D106" s="306">
        <f t="shared" ca="1" si="37"/>
        <v>-3.2726266467958292</v>
      </c>
      <c r="E106" s="307">
        <f t="shared" ca="1" si="38"/>
        <v>-23.834777140276614</v>
      </c>
      <c r="F106" s="304">
        <f t="shared" ca="1" si="39"/>
        <v>24.058401578159149</v>
      </c>
      <c r="G106" s="306">
        <f t="shared" ca="1" si="40"/>
        <v>32.428604863257398</v>
      </c>
      <c r="H106" s="307">
        <f t="shared" ca="1" si="41"/>
        <v>137.99114844918714</v>
      </c>
      <c r="I106" s="304">
        <f t="shared" ca="1" si="42"/>
        <v>141.75038435116457</v>
      </c>
      <c r="J106" s="306">
        <f t="shared" ca="1" si="43"/>
        <v>140.47135449535801</v>
      </c>
      <c r="K106" s="307">
        <f t="shared" ca="1" si="44"/>
        <v>671.86700405861131</v>
      </c>
      <c r="L106" s="304">
        <f t="shared" ca="1" si="29"/>
        <v>686.39454585278759</v>
      </c>
      <c r="M106" s="306">
        <f t="shared" ca="1" si="45"/>
        <v>1.339979662258592</v>
      </c>
      <c r="N106" s="304">
        <f t="shared" ca="1" si="46"/>
        <v>76.775179280782808</v>
      </c>
      <c r="P106" s="310">
        <f t="shared" ca="1" si="47"/>
        <v>23</v>
      </c>
      <c r="Q106" s="304">
        <f t="shared" ca="1" si="48"/>
        <v>0</v>
      </c>
      <c r="R106" s="306">
        <f t="shared" ca="1" si="49"/>
        <v>0</v>
      </c>
      <c r="S106" s="307">
        <f t="shared" ca="1" si="50"/>
        <v>5.0810000000000022</v>
      </c>
      <c r="T106" s="304">
        <f t="shared" ca="1" si="30"/>
        <v>49.844610000000024</v>
      </c>
      <c r="U106" s="311">
        <f t="shared" ca="1" si="31"/>
        <v>0</v>
      </c>
      <c r="V106" s="306">
        <f t="shared" ca="1" si="32"/>
        <v>1.1453712872368802</v>
      </c>
      <c r="W106" s="304">
        <f t="shared" ca="1" si="33"/>
        <v>70.664000506866941</v>
      </c>
      <c r="Y106" s="314" t="str">
        <f t="shared" ca="1" si="51"/>
        <v/>
      </c>
      <c r="Z106" s="315" t="str">
        <f t="shared" ca="1" si="52"/>
        <v/>
      </c>
      <c r="AA106" s="316" t="str">
        <f t="shared" ca="1" si="53"/>
        <v/>
      </c>
      <c r="AC106" s="310" t="e">
        <f t="shared" ca="1" si="54"/>
        <v>#N/A</v>
      </c>
      <c r="AD106" s="323" t="e">
        <f t="shared" ca="1" si="55"/>
        <v>#N/A</v>
      </c>
      <c r="AE106" s="324">
        <f t="shared" ca="1" si="34"/>
        <v>671.86700405861131</v>
      </c>
      <c r="AG106" s="306">
        <f t="shared" ca="1" si="56"/>
        <v>-23.95489897119171</v>
      </c>
      <c r="AH106" s="304">
        <f t="shared" ca="1" si="57"/>
        <v>-14.40154363267159</v>
      </c>
    </row>
    <row r="107" spans="1:34" x14ac:dyDescent="0.2">
      <c r="A107" s="347">
        <f t="shared" ca="1" si="35"/>
        <v>0.1</v>
      </c>
      <c r="B107" s="304">
        <f t="shared" ca="1" si="36"/>
        <v>1.3000000000000009</v>
      </c>
      <c r="D107" s="306">
        <f t="shared" ca="1" si="37"/>
        <v>-3.1816547063886875</v>
      </c>
      <c r="E107" s="307">
        <f t="shared" ca="1" si="38"/>
        <v>-23.348670218920901</v>
      </c>
      <c r="F107" s="304">
        <f t="shared" ca="1" si="39"/>
        <v>23.564450506273406</v>
      </c>
      <c r="G107" s="306">
        <f t="shared" ca="1" si="40"/>
        <v>32.110439392618531</v>
      </c>
      <c r="H107" s="307">
        <f t="shared" ca="1" si="41"/>
        <v>135.65628142729506</v>
      </c>
      <c r="I107" s="304">
        <f t="shared" ca="1" si="42"/>
        <v>139.40483136774171</v>
      </c>
      <c r="J107" s="306">
        <f t="shared" ca="1" si="43"/>
        <v>143.69830670815182</v>
      </c>
      <c r="K107" s="307">
        <f t="shared" ca="1" si="44"/>
        <v>685.54937555243544</v>
      </c>
      <c r="L107" s="304">
        <f t="shared" ca="1" si="29"/>
        <v>700.44782080546463</v>
      </c>
      <c r="M107" s="306">
        <f t="shared" ca="1" si="45"/>
        <v>1.3383697752736163</v>
      </c>
      <c r="N107" s="304">
        <f t="shared" ca="1" si="46"/>
        <v>76.682939551050666</v>
      </c>
      <c r="P107" s="310">
        <f t="shared" ca="1" si="47"/>
        <v>23</v>
      </c>
      <c r="Q107" s="304">
        <f t="shared" ca="1" si="48"/>
        <v>0</v>
      </c>
      <c r="R107" s="306">
        <f t="shared" ca="1" si="49"/>
        <v>0</v>
      </c>
      <c r="S107" s="307">
        <f t="shared" ca="1" si="50"/>
        <v>5.0810000000000022</v>
      </c>
      <c r="T107" s="304">
        <f t="shared" ca="1" si="30"/>
        <v>49.844610000000024</v>
      </c>
      <c r="U107" s="311">
        <f t="shared" ca="1" si="31"/>
        <v>0</v>
      </c>
      <c r="V107" s="306">
        <f t="shared" ca="1" si="32"/>
        <v>1.1438034149052609</v>
      </c>
      <c r="W107" s="304">
        <f t="shared" ca="1" si="33"/>
        <v>68.25122931383406</v>
      </c>
      <c r="Y107" s="314" t="str">
        <f t="shared" ca="1" si="51"/>
        <v/>
      </c>
      <c r="Z107" s="315" t="str">
        <f t="shared" ca="1" si="52"/>
        <v/>
      </c>
      <c r="AA107" s="316" t="str">
        <f t="shared" ca="1" si="53"/>
        <v/>
      </c>
      <c r="AC107" s="310" t="e">
        <f t="shared" ca="1" si="54"/>
        <v>#N/A</v>
      </c>
      <c r="AD107" s="323" t="e">
        <f t="shared" ca="1" si="55"/>
        <v>#N/A</v>
      </c>
      <c r="AE107" s="324">
        <f t="shared" ca="1" si="34"/>
        <v>685.54937555243544</v>
      </c>
      <c r="AG107" s="306">
        <f t="shared" ca="1" si="56"/>
        <v>-23.457336336511407</v>
      </c>
      <c r="AH107" s="304">
        <f t="shared" ca="1" si="57"/>
        <v>-13.907498623669929</v>
      </c>
    </row>
    <row r="108" spans="1:34" x14ac:dyDescent="0.2">
      <c r="A108" s="347">
        <f t="shared" ca="1" si="35"/>
        <v>0.1</v>
      </c>
      <c r="B108" s="304">
        <f t="shared" ca="1" si="36"/>
        <v>1.400000000000001</v>
      </c>
      <c r="D108" s="306">
        <f t="shared" ca="1" si="37"/>
        <v>-3.0940669456706971</v>
      </c>
      <c r="E108" s="307">
        <f t="shared" ca="1" si="38"/>
        <v>-22.881437958375678</v>
      </c>
      <c r="F108" s="304">
        <f t="shared" ca="1" si="39"/>
        <v>23.089682832539893</v>
      </c>
      <c r="G108" s="306">
        <f t="shared" ca="1" si="40"/>
        <v>31.801032698051461</v>
      </c>
      <c r="H108" s="307">
        <f t="shared" ca="1" si="41"/>
        <v>133.3681376314575</v>
      </c>
      <c r="I108" s="304">
        <f t="shared" ca="1" si="42"/>
        <v>137.10713262243482</v>
      </c>
      <c r="J108" s="306">
        <f t="shared" ca="1" si="43"/>
        <v>146.89388031268533</v>
      </c>
      <c r="K108" s="307">
        <f t="shared" ca="1" si="44"/>
        <v>699.0005965053731</v>
      </c>
      <c r="L108" s="304">
        <f t="shared" ca="1" si="29"/>
        <v>714.26860912977611</v>
      </c>
      <c r="M108" s="306">
        <f t="shared" ca="1" si="45"/>
        <v>1.3367216979698078</v>
      </c>
      <c r="N108" s="304">
        <f t="shared" ca="1" si="46"/>
        <v>76.588511677231125</v>
      </c>
      <c r="P108" s="310">
        <f t="shared" ca="1" si="47"/>
        <v>23</v>
      </c>
      <c r="Q108" s="304">
        <f t="shared" ca="1" si="48"/>
        <v>0</v>
      </c>
      <c r="R108" s="306">
        <f t="shared" ca="1" si="49"/>
        <v>0</v>
      </c>
      <c r="S108" s="307">
        <f t="shared" ca="1" si="50"/>
        <v>5.0810000000000022</v>
      </c>
      <c r="T108" s="304">
        <f t="shared" ca="1" si="30"/>
        <v>49.844610000000024</v>
      </c>
      <c r="U108" s="311">
        <f t="shared" ca="1" si="31"/>
        <v>0</v>
      </c>
      <c r="V108" s="306">
        <f t="shared" ca="1" si="32"/>
        <v>1.1422640508195701</v>
      </c>
      <c r="W108" s="304">
        <f t="shared" ca="1" si="33"/>
        <v>65.931057875779558</v>
      </c>
      <c r="Y108" s="314" t="str">
        <f t="shared" ca="1" si="51"/>
        <v/>
      </c>
      <c r="Z108" s="315" t="str">
        <f t="shared" ca="1" si="52"/>
        <v/>
      </c>
      <c r="AA108" s="316" t="str">
        <f t="shared" ca="1" si="53"/>
        <v/>
      </c>
      <c r="AC108" s="310" t="e">
        <f t="shared" ca="1" si="54"/>
        <v>#N/A</v>
      </c>
      <c r="AD108" s="323" t="e">
        <f t="shared" ca="1" si="55"/>
        <v>#N/A</v>
      </c>
      <c r="AE108" s="324">
        <f t="shared" ca="1" si="34"/>
        <v>699.0005965053731</v>
      </c>
      <c r="AG108" s="306">
        <f t="shared" ca="1" si="56"/>
        <v>-22.978849476371334</v>
      </c>
      <c r="AH108" s="304">
        <f t="shared" ca="1" si="57"/>
        <v>-13.432637141081289</v>
      </c>
    </row>
    <row r="109" spans="1:34" x14ac:dyDescent="0.2">
      <c r="A109" s="347">
        <f t="shared" ca="1" si="35"/>
        <v>0.1</v>
      </c>
      <c r="B109" s="304">
        <f t="shared" ca="1" si="36"/>
        <v>1.5000000000000011</v>
      </c>
      <c r="D109" s="306">
        <f t="shared" ca="1" si="37"/>
        <v>-3.0096917945649513</v>
      </c>
      <c r="E109" s="307">
        <f t="shared" ca="1" si="38"/>
        <v>-22.432136938037281</v>
      </c>
      <c r="F109" s="304">
        <f t="shared" ca="1" si="39"/>
        <v>22.633139691724793</v>
      </c>
      <c r="G109" s="306">
        <f t="shared" ca="1" si="40"/>
        <v>31.500063518594967</v>
      </c>
      <c r="H109" s="307">
        <f t="shared" ca="1" si="41"/>
        <v>131.12492393765376</v>
      </c>
      <c r="I109" s="304">
        <f t="shared" ca="1" si="42"/>
        <v>134.85547700902251</v>
      </c>
      <c r="J109" s="306">
        <f t="shared" ca="1" si="43"/>
        <v>150.05893512351764</v>
      </c>
      <c r="K109" s="307">
        <f t="shared" ca="1" si="44"/>
        <v>712.22524958382871</v>
      </c>
      <c r="L109" s="304">
        <f t="shared" ca="1" si="29"/>
        <v>727.86158722325172</v>
      </c>
      <c r="M109" s="306">
        <f t="shared" ca="1" si="45"/>
        <v>1.335034438792942</v>
      </c>
      <c r="N109" s="304">
        <f t="shared" ca="1" si="46"/>
        <v>76.491838847452001</v>
      </c>
      <c r="P109" s="310">
        <f t="shared" ca="1" si="47"/>
        <v>23</v>
      </c>
      <c r="Q109" s="304">
        <f t="shared" ca="1" si="48"/>
        <v>0</v>
      </c>
      <c r="R109" s="306">
        <f t="shared" ca="1" si="49"/>
        <v>0</v>
      </c>
      <c r="S109" s="307">
        <f t="shared" ca="1" si="50"/>
        <v>5.0810000000000022</v>
      </c>
      <c r="T109" s="304">
        <f t="shared" ca="1" si="30"/>
        <v>49.844610000000024</v>
      </c>
      <c r="U109" s="311">
        <f t="shared" ca="1" si="31"/>
        <v>0</v>
      </c>
      <c r="V109" s="306">
        <f t="shared" ca="1" si="32"/>
        <v>1.1407525644659815</v>
      </c>
      <c r="W109" s="304">
        <f t="shared" ca="1" si="33"/>
        <v>63.698920335041464</v>
      </c>
      <c r="Y109" s="314" t="str">
        <f t="shared" ca="1" si="51"/>
        <v/>
      </c>
      <c r="Z109" s="315" t="str">
        <f t="shared" ca="1" si="52"/>
        <v/>
      </c>
      <c r="AA109" s="316" t="str">
        <f t="shared" ca="1" si="53"/>
        <v/>
      </c>
      <c r="AC109" s="310" t="e">
        <f t="shared" ca="1" si="54"/>
        <v>#N/A</v>
      </c>
      <c r="AD109" s="323" t="e">
        <f t="shared" ca="1" si="55"/>
        <v>#N/A</v>
      </c>
      <c r="AE109" s="324">
        <f t="shared" ca="1" si="34"/>
        <v>712.22524958382871</v>
      </c>
      <c r="AG109" s="306">
        <f t="shared" ca="1" si="56"/>
        <v>-22.518475695878401</v>
      </c>
      <c r="AH109" s="304">
        <f t="shared" ca="1" si="57"/>
        <v>-12.976000369175267</v>
      </c>
    </row>
    <row r="110" spans="1:34" x14ac:dyDescent="0.2">
      <c r="A110" s="347">
        <f t="shared" ca="1" si="35"/>
        <v>0.1</v>
      </c>
      <c r="B110" s="304">
        <f t="shared" ca="1" si="36"/>
        <v>1.6000000000000012</v>
      </c>
      <c r="D110" s="306">
        <f t="shared" ca="1" si="37"/>
        <v>-2.9283684313869127</v>
      </c>
      <c r="E110" s="307">
        <f t="shared" ca="1" si="38"/>
        <v>-21.999882969612582</v>
      </c>
      <c r="F110" s="304">
        <f t="shared" ca="1" si="39"/>
        <v>22.193922419135227</v>
      </c>
      <c r="G110" s="306">
        <f t="shared" ca="1" si="40"/>
        <v>31.207226675456276</v>
      </c>
      <c r="H110" s="307">
        <f t="shared" ca="1" si="41"/>
        <v>128.9249356406925</v>
      </c>
      <c r="I110" s="304">
        <f t="shared" ca="1" si="42"/>
        <v>132.6481436987718</v>
      </c>
      <c r="J110" s="306">
        <f t="shared" ca="1" si="43"/>
        <v>153.1942996332202</v>
      </c>
      <c r="K110" s="307">
        <f t="shared" ca="1" si="44"/>
        <v>725.22774256274602</v>
      </c>
      <c r="L110" s="304">
        <f t="shared" ca="1" si="29"/>
        <v>741.23125407848897</v>
      </c>
      <c r="M110" s="306">
        <f t="shared" ca="1" si="45"/>
        <v>1.3333069673107532</v>
      </c>
      <c r="N110" s="304">
        <f t="shared" ca="1" si="46"/>
        <v>76.392862022293372</v>
      </c>
      <c r="P110" s="310">
        <f t="shared" ca="1" si="47"/>
        <v>23</v>
      </c>
      <c r="Q110" s="304">
        <f t="shared" ca="1" si="48"/>
        <v>0</v>
      </c>
      <c r="R110" s="306">
        <f t="shared" ca="1" si="49"/>
        <v>0</v>
      </c>
      <c r="S110" s="307">
        <f t="shared" ca="1" si="50"/>
        <v>5.0810000000000022</v>
      </c>
      <c r="T110" s="304">
        <f t="shared" ca="1" si="30"/>
        <v>49.844610000000024</v>
      </c>
      <c r="U110" s="311">
        <f t="shared" ca="1" si="31"/>
        <v>0</v>
      </c>
      <c r="V110" s="306">
        <f t="shared" ca="1" si="32"/>
        <v>1.1392683500828436</v>
      </c>
      <c r="W110" s="304">
        <f t="shared" ca="1" si="33"/>
        <v>61.550533903564059</v>
      </c>
      <c r="Y110" s="314" t="str">
        <f t="shared" ca="1" si="51"/>
        <v/>
      </c>
      <c r="Z110" s="315" t="str">
        <f t="shared" ca="1" si="52"/>
        <v/>
      </c>
      <c r="AA110" s="316" t="str">
        <f t="shared" ca="1" si="53"/>
        <v/>
      </c>
      <c r="AC110" s="310" t="e">
        <f t="shared" ca="1" si="54"/>
        <v>#N/A</v>
      </c>
      <c r="AD110" s="323" t="e">
        <f t="shared" ca="1" si="55"/>
        <v>#N/A</v>
      </c>
      <c r="AE110" s="324">
        <f t="shared" ca="1" si="34"/>
        <v>725.22774256274602</v>
      </c>
      <c r="AG110" s="306">
        <f t="shared" ca="1" si="56"/>
        <v>-22.075312316926475</v>
      </c>
      <c r="AH110" s="304">
        <f t="shared" ca="1" si="57"/>
        <v>-12.536689693966037</v>
      </c>
    </row>
    <row r="111" spans="1:34" x14ac:dyDescent="0.2">
      <c r="A111" s="347">
        <f t="shared" ca="1" si="35"/>
        <v>0.1</v>
      </c>
      <c r="B111" s="304">
        <f t="shared" ca="1" si="36"/>
        <v>1.7000000000000013</v>
      </c>
      <c r="D111" s="306">
        <f t="shared" ca="1" si="37"/>
        <v>-2.8499459807789531</v>
      </c>
      <c r="E111" s="307">
        <f t="shared" ca="1" si="38"/>
        <v>-21.58384667892809</v>
      </c>
      <c r="F111" s="304">
        <f t="shared" ca="1" si="39"/>
        <v>21.771188060205471</v>
      </c>
      <c r="G111" s="306">
        <f t="shared" ca="1" si="40"/>
        <v>30.922232077378382</v>
      </c>
      <c r="H111" s="307">
        <f t="shared" ca="1" si="41"/>
        <v>126.76655097279969</v>
      </c>
      <c r="I111" s="304">
        <f t="shared" ca="1" si="42"/>
        <v>130.48349658936439</v>
      </c>
      <c r="J111" s="306">
        <f t="shared" ca="1" si="43"/>
        <v>156.30077257086194</v>
      </c>
      <c r="K111" s="307">
        <f t="shared" ca="1" si="44"/>
        <v>738.01231689342058</v>
      </c>
      <c r="L111" s="304">
        <f t="shared" ca="1" si="29"/>
        <v>754.38193999634098</v>
      </c>
      <c r="M111" s="306">
        <f t="shared" ca="1" si="45"/>
        <v>1.3315382124494728</v>
      </c>
      <c r="N111" s="304">
        <f t="shared" ca="1" si="46"/>
        <v>76.291519833748765</v>
      </c>
      <c r="P111" s="310">
        <f t="shared" ca="1" si="47"/>
        <v>23</v>
      </c>
      <c r="Q111" s="304">
        <f t="shared" ca="1" si="48"/>
        <v>0</v>
      </c>
      <c r="R111" s="306">
        <f t="shared" ca="1" si="49"/>
        <v>0</v>
      </c>
      <c r="S111" s="307">
        <f t="shared" ca="1" si="50"/>
        <v>5.0810000000000022</v>
      </c>
      <c r="T111" s="304">
        <f t="shared" ca="1" si="30"/>
        <v>49.844610000000024</v>
      </c>
      <c r="U111" s="311">
        <f t="shared" ca="1" si="31"/>
        <v>0</v>
      </c>
      <c r="V111" s="306">
        <f t="shared" ca="1" si="32"/>
        <v>1.1378108254176336</v>
      </c>
      <c r="W111" s="304">
        <f t="shared" ca="1" si="33"/>
        <v>59.48187801713776</v>
      </c>
      <c r="Y111" s="314" t="str">
        <f t="shared" ca="1" si="51"/>
        <v/>
      </c>
      <c r="Z111" s="315" t="str">
        <f t="shared" ca="1" si="52"/>
        <v/>
      </c>
      <c r="AA111" s="316" t="str">
        <f t="shared" ca="1" si="53"/>
        <v/>
      </c>
      <c r="AC111" s="310" t="e">
        <f t="shared" ca="1" si="54"/>
        <v>#N/A</v>
      </c>
      <c r="AD111" s="323" t="e">
        <f t="shared" ca="1" si="55"/>
        <v>#N/A</v>
      </c>
      <c r="AE111" s="324">
        <f t="shared" ca="1" si="34"/>
        <v>738.01231689342058</v>
      </c>
      <c r="AG111" s="306">
        <f t="shared" ca="1" si="56"/>
        <v>-21.648512177565749</v>
      </c>
      <c r="AH111" s="304">
        <f t="shared" ca="1" si="57"/>
        <v>-12.113862212864403</v>
      </c>
    </row>
    <row r="112" spans="1:34" x14ac:dyDescent="0.2">
      <c r="A112" s="347">
        <f t="shared" ca="1" si="35"/>
        <v>0.1</v>
      </c>
      <c r="B112" s="304">
        <f t="shared" ca="1" si="36"/>
        <v>1.8000000000000014</v>
      </c>
      <c r="D112" s="306">
        <f t="shared" ca="1" si="37"/>
        <v>-2.7742827809099806</v>
      </c>
      <c r="E112" s="307">
        <f t="shared" ca="1" si="38"/>
        <v>-21.183249469156756</v>
      </c>
      <c r="F112" s="304">
        <f t="shared" ca="1" si="39"/>
        <v>21.364145267737335</v>
      </c>
      <c r="G112" s="306">
        <f t="shared" ca="1" si="40"/>
        <v>30.644803799287384</v>
      </c>
      <c r="H112" s="307">
        <f t="shared" ca="1" si="41"/>
        <v>124.64822602588401</v>
      </c>
      <c r="I112" s="304">
        <f t="shared" ca="1" si="42"/>
        <v>128.35997916522379</v>
      </c>
      <c r="J112" s="306">
        <f t="shared" ca="1" si="43"/>
        <v>159.37912436469523</v>
      </c>
      <c r="K112" s="307">
        <f t="shared" ca="1" si="44"/>
        <v>750.58305574335475</v>
      </c>
      <c r="L112" s="304">
        <f t="shared" ca="1" si="29"/>
        <v>767.31781476275455</v>
      </c>
      <c r="M112" s="306">
        <f t="shared" ca="1" si="45"/>
        <v>1.3297270606314997</v>
      </c>
      <c r="N112" s="304">
        <f t="shared" ca="1" si="46"/>
        <v>76.187748478521456</v>
      </c>
      <c r="P112" s="310">
        <f t="shared" ca="1" si="47"/>
        <v>23</v>
      </c>
      <c r="Q112" s="304">
        <f t="shared" ca="1" si="48"/>
        <v>0</v>
      </c>
      <c r="R112" s="306">
        <f t="shared" ca="1" si="49"/>
        <v>0</v>
      </c>
      <c r="S112" s="307">
        <f t="shared" ca="1" si="50"/>
        <v>5.0810000000000022</v>
      </c>
      <c r="T112" s="304">
        <f t="shared" ca="1" si="30"/>
        <v>49.844610000000024</v>
      </c>
      <c r="U112" s="311">
        <f t="shared" ca="1" si="31"/>
        <v>0</v>
      </c>
      <c r="V112" s="306">
        <f t="shared" ca="1" si="32"/>
        <v>1.136379430561965</v>
      </c>
      <c r="W112" s="304">
        <f t="shared" ca="1" si="33"/>
        <v>57.489175266854943</v>
      </c>
      <c r="Y112" s="314" t="str">
        <f t="shared" ca="1" si="51"/>
        <v/>
      </c>
      <c r="Z112" s="315" t="str">
        <f t="shared" ca="1" si="52"/>
        <v/>
      </c>
      <c r="AA112" s="316" t="str">
        <f t="shared" ca="1" si="53"/>
        <v/>
      </c>
      <c r="AC112" s="310" t="e">
        <f t="shared" ca="1" si="54"/>
        <v>#N/A</v>
      </c>
      <c r="AD112" s="323" t="e">
        <f t="shared" ca="1" si="55"/>
        <v>#N/A</v>
      </c>
      <c r="AE112" s="324">
        <f t="shared" ca="1" si="34"/>
        <v>750.58305574335475</v>
      </c>
      <c r="AG112" s="306">
        <f t="shared" ca="1" si="56"/>
        <v>-21.23727951835739</v>
      </c>
      <c r="AH112" s="304">
        <f t="shared" ca="1" si="57"/>
        <v>-11.706726631989319</v>
      </c>
    </row>
    <row r="113" spans="1:34" x14ac:dyDescent="0.2">
      <c r="A113" s="347">
        <f t="shared" ca="1" si="35"/>
        <v>0.1</v>
      </c>
      <c r="B113" s="304">
        <f t="shared" ca="1" si="36"/>
        <v>1.9000000000000015</v>
      </c>
      <c r="D113" s="306">
        <f t="shared" ca="1" si="37"/>
        <v>-2.7012457131728862</v>
      </c>
      <c r="E113" s="307">
        <f t="shared" ca="1" si="38"/>
        <v>-20.797359828189013</v>
      </c>
      <c r="F113" s="304">
        <f t="shared" ca="1" si="39"/>
        <v>20.972050548911639</v>
      </c>
      <c r="G113" s="306">
        <f t="shared" ca="1" si="40"/>
        <v>30.374679227970095</v>
      </c>
      <c r="H113" s="307">
        <f t="shared" ca="1" si="41"/>
        <v>122.56849004306511</v>
      </c>
      <c r="I113" s="304">
        <f t="shared" ca="1" si="42"/>
        <v>126.27610973433981</v>
      </c>
      <c r="J113" s="306">
        <f t="shared" ca="1" si="43"/>
        <v>162.43009851605811</v>
      </c>
      <c r="K113" s="307">
        <f t="shared" ca="1" si="44"/>
        <v>762.94389154680221</v>
      </c>
      <c r="L113" s="304">
        <f t="shared" ca="1" si="29"/>
        <v>780.04289532852931</v>
      </c>
      <c r="M113" s="306">
        <f t="shared" ca="1" si="45"/>
        <v>1.327872353807966</v>
      </c>
      <c r="N113" s="304">
        <f t="shared" ca="1" si="46"/>
        <v>76.081481605298862</v>
      </c>
      <c r="P113" s="310">
        <f t="shared" ca="1" si="47"/>
        <v>23</v>
      </c>
      <c r="Q113" s="304">
        <f t="shared" ca="1" si="48"/>
        <v>0</v>
      </c>
      <c r="R113" s="306">
        <f t="shared" ca="1" si="49"/>
        <v>0</v>
      </c>
      <c r="S113" s="307">
        <f t="shared" ca="1" si="50"/>
        <v>5.0810000000000022</v>
      </c>
      <c r="T113" s="304">
        <f t="shared" ca="1" si="30"/>
        <v>49.844610000000024</v>
      </c>
      <c r="U113" s="311">
        <f t="shared" ca="1" si="31"/>
        <v>0</v>
      </c>
      <c r="V113" s="306">
        <f t="shared" ca="1" si="32"/>
        <v>1.1349736268588255</v>
      </c>
      <c r="W113" s="304">
        <f t="shared" ca="1" si="33"/>
        <v>55.568873936250334</v>
      </c>
      <c r="Y113" s="314" t="str">
        <f t="shared" ca="1" si="51"/>
        <v/>
      </c>
      <c r="Z113" s="315" t="str">
        <f t="shared" ca="1" si="52"/>
        <v/>
      </c>
      <c r="AA113" s="316" t="str">
        <f t="shared" ca="1" si="53"/>
        <v/>
      </c>
      <c r="AC113" s="310" t="e">
        <f t="shared" ca="1" si="54"/>
        <v>#N/A</v>
      </c>
      <c r="AD113" s="323" t="e">
        <f t="shared" ca="1" si="55"/>
        <v>#N/A</v>
      </c>
      <c r="AE113" s="324">
        <f t="shared" ca="1" si="34"/>
        <v>762.94389154680221</v>
      </c>
      <c r="AG113" s="306">
        <f t="shared" ca="1" si="56"/>
        <v>-20.840866217781063</v>
      </c>
      <c r="AH113" s="304">
        <f t="shared" ca="1" si="57"/>
        <v>-11.314539513256232</v>
      </c>
    </row>
    <row r="114" spans="1:34" x14ac:dyDescent="0.2">
      <c r="A114" s="347">
        <f t="shared" ca="1" si="35"/>
        <v>0.1</v>
      </c>
      <c r="B114" s="304">
        <f t="shared" ca="1" si="36"/>
        <v>2.0000000000000013</v>
      </c>
      <c r="D114" s="306">
        <f t="shared" ca="1" si="37"/>
        <v>-2.6307095883492493</v>
      </c>
      <c r="E114" s="307">
        <f t="shared" ca="1" si="38"/>
        <v>-20.425489946931343</v>
      </c>
      <c r="F114" s="304">
        <f t="shared" ca="1" si="39"/>
        <v>20.59420482831095</v>
      </c>
      <c r="G114" s="306">
        <f t="shared" ca="1" si="40"/>
        <v>30.111608269135171</v>
      </c>
      <c r="H114" s="307">
        <f t="shared" ca="1" si="41"/>
        <v>120.52594104837198</v>
      </c>
      <c r="I114" s="304">
        <f t="shared" ca="1" si="42"/>
        <v>124.23047701006982</v>
      </c>
      <c r="J114" s="306">
        <f t="shared" ca="1" si="43"/>
        <v>165.45441289091337</v>
      </c>
      <c r="K114" s="307">
        <f t="shared" ca="1" si="44"/>
        <v>775.0986131013741</v>
      </c>
      <c r="L114" s="304">
        <f t="shared" ca="1" si="29"/>
        <v>792.56105302793571</v>
      </c>
      <c r="M114" s="306">
        <f t="shared" ca="1" si="45"/>
        <v>1.3259728873795162</v>
      </c>
      <c r="N114" s="304">
        <f t="shared" ca="1" si="46"/>
        <v>75.972650195621895</v>
      </c>
      <c r="P114" s="310">
        <f t="shared" ca="1" si="47"/>
        <v>23</v>
      </c>
      <c r="Q114" s="304">
        <f t="shared" ca="1" si="48"/>
        <v>0</v>
      </c>
      <c r="R114" s="306">
        <f t="shared" ca="1" si="49"/>
        <v>0</v>
      </c>
      <c r="S114" s="307">
        <f t="shared" ca="1" si="50"/>
        <v>5.0810000000000022</v>
      </c>
      <c r="T114" s="304">
        <f t="shared" ca="1" si="30"/>
        <v>49.844610000000024</v>
      </c>
      <c r="U114" s="311">
        <f t="shared" ca="1" si="31"/>
        <v>0</v>
      </c>
      <c r="V114" s="306">
        <f t="shared" ca="1" si="32"/>
        <v>1.1335928958767585</v>
      </c>
      <c r="W114" s="304">
        <f t="shared" ca="1" si="33"/>
        <v>53.717631991045174</v>
      </c>
      <c r="Y114" s="314" t="str">
        <f t="shared" ca="1" si="51"/>
        <v/>
      </c>
      <c r="Z114" s="315" t="str">
        <f t="shared" ca="1" si="52"/>
        <v/>
      </c>
      <c r="AA114" s="316" t="str">
        <f t="shared" ca="1" si="53"/>
        <v/>
      </c>
      <c r="AC114" s="310">
        <f t="shared" ca="1" si="54"/>
        <v>2.0000000000000013</v>
      </c>
      <c r="AD114" s="323">
        <f t="shared" ca="1" si="55"/>
        <v>165.45441289091337</v>
      </c>
      <c r="AE114" s="324">
        <f t="shared" ca="1" si="34"/>
        <v>775.0986131013741</v>
      </c>
      <c r="AG114" s="306">
        <f t="shared" ca="1" si="56"/>
        <v>-20.458568342881811</v>
      </c>
      <c r="AH114" s="304">
        <f t="shared" ca="1" si="57"/>
        <v>-10.93660183748284</v>
      </c>
    </row>
    <row r="115" spans="1:34" x14ac:dyDescent="0.2">
      <c r="A115" s="347">
        <f t="shared" ca="1" si="35"/>
        <v>0.1</v>
      </c>
      <c r="B115" s="304">
        <f t="shared" ca="1" si="36"/>
        <v>2.1000000000000014</v>
      </c>
      <c r="D115" s="306">
        <f t="shared" ca="1" si="37"/>
        <v>-2.5625565838596289</v>
      </c>
      <c r="E115" s="307">
        <f t="shared" ca="1" si="38"/>
        <v>-20.066992618888555</v>
      </c>
      <c r="F115" s="304">
        <f t="shared" ca="1" si="39"/>
        <v>20.229950296825006</v>
      </c>
      <c r="G115" s="306">
        <f t="shared" ca="1" si="40"/>
        <v>29.855352610749208</v>
      </c>
      <c r="H115" s="307">
        <f t="shared" ca="1" si="41"/>
        <v>118.51924178648312</v>
      </c>
      <c r="I115" s="304">
        <f t="shared" ca="1" si="42"/>
        <v>122.22173600941453</v>
      </c>
      <c r="J115" s="306">
        <f t="shared" ca="1" si="43"/>
        <v>168.45276093490759</v>
      </c>
      <c r="K115" s="307">
        <f t="shared" ca="1" si="44"/>
        <v>787.05087224311683</v>
      </c>
      <c r="L115" s="304">
        <f t="shared" ca="1" si="29"/>
        <v>804.87602036912756</v>
      </c>
      <c r="M115" s="306">
        <f t="shared" ca="1" si="45"/>
        <v>1.3240274079981289</v>
      </c>
      <c r="N115" s="304">
        <f t="shared" ca="1" si="46"/>
        <v>75.86118243793868</v>
      </c>
      <c r="P115" s="310">
        <f t="shared" ca="1" si="47"/>
        <v>23</v>
      </c>
      <c r="Q115" s="304">
        <f t="shared" ca="1" si="48"/>
        <v>0</v>
      </c>
      <c r="R115" s="306">
        <f t="shared" ca="1" si="49"/>
        <v>0</v>
      </c>
      <c r="S115" s="307">
        <f t="shared" ca="1" si="50"/>
        <v>5.0810000000000022</v>
      </c>
      <c r="T115" s="304">
        <f t="shared" ca="1" si="30"/>
        <v>49.844610000000024</v>
      </c>
      <c r="U115" s="311">
        <f t="shared" ca="1" si="31"/>
        <v>0</v>
      </c>
      <c r="V115" s="306">
        <f t="shared" ca="1" si="32"/>
        <v>1.1322367384461229</v>
      </c>
      <c r="W115" s="304">
        <f t="shared" ca="1" si="33"/>
        <v>51.932302384675808</v>
      </c>
      <c r="Y115" s="314" t="str">
        <f t="shared" ca="1" si="51"/>
        <v/>
      </c>
      <c r="Z115" s="315" t="str">
        <f t="shared" ca="1" si="52"/>
        <v/>
      </c>
      <c r="AA115" s="316" t="str">
        <f t="shared" ca="1" si="53"/>
        <v/>
      </c>
      <c r="AC115" s="310" t="e">
        <f t="shared" ca="1" si="54"/>
        <v>#N/A</v>
      </c>
      <c r="AD115" s="323" t="e">
        <f t="shared" ca="1" si="55"/>
        <v>#N/A</v>
      </c>
      <c r="AE115" s="324">
        <f t="shared" ca="1" si="34"/>
        <v>787.05087224311683</v>
      </c>
      <c r="AG115" s="306">
        <f t="shared" ca="1" si="56"/>
        <v>-20.089722984969718</v>
      </c>
      <c r="AH115" s="304">
        <f t="shared" ca="1" si="57"/>
        <v>-10.572255853384206</v>
      </c>
    </row>
    <row r="116" spans="1:34" x14ac:dyDescent="0.2">
      <c r="A116" s="347">
        <f t="shared" ca="1" si="35"/>
        <v>0.1</v>
      </c>
      <c r="B116" s="304">
        <f t="shared" ca="1" si="36"/>
        <v>2.2000000000000015</v>
      </c>
      <c r="D116" s="306">
        <f t="shared" ca="1" si="37"/>
        <v>-2.496675727289666</v>
      </c>
      <c r="E116" s="307">
        <f t="shared" ca="1" si="38"/>
        <v>-19.7212583945349</v>
      </c>
      <c r="F116" s="304">
        <f t="shared" ca="1" si="39"/>
        <v>19.878667519510724</v>
      </c>
      <c r="G116" s="306">
        <f t="shared" ca="1" si="40"/>
        <v>29.605685038020241</v>
      </c>
      <c r="H116" s="307">
        <f t="shared" ca="1" si="41"/>
        <v>116.54711594702962</v>
      </c>
      <c r="I116" s="304">
        <f t="shared" ca="1" si="42"/>
        <v>120.24860424196541</v>
      </c>
      <c r="J116" s="306">
        <f t="shared" ca="1" si="43"/>
        <v>171.42581281734607</v>
      </c>
      <c r="K116" s="307">
        <f t="shared" ca="1" si="44"/>
        <v>798.80419012979246</v>
      </c>
      <c r="L116" s="304">
        <f t="shared" ca="1" si="29"/>
        <v>816.99139742655882</v>
      </c>
      <c r="M116" s="306">
        <f t="shared" ca="1" si="45"/>
        <v>1.3220346112422883</v>
      </c>
      <c r="N116" s="304">
        <f t="shared" ca="1" si="46"/>
        <v>75.747003594401647</v>
      </c>
      <c r="P116" s="310">
        <f t="shared" ca="1" si="47"/>
        <v>23</v>
      </c>
      <c r="Q116" s="304">
        <f t="shared" ca="1" si="48"/>
        <v>0</v>
      </c>
      <c r="R116" s="306">
        <f t="shared" ca="1" si="49"/>
        <v>0</v>
      </c>
      <c r="S116" s="307">
        <f t="shared" ca="1" si="50"/>
        <v>5.0810000000000022</v>
      </c>
      <c r="T116" s="304">
        <f t="shared" ca="1" si="30"/>
        <v>49.844610000000024</v>
      </c>
      <c r="U116" s="311">
        <f t="shared" ca="1" si="31"/>
        <v>0</v>
      </c>
      <c r="V116" s="306">
        <f t="shared" ca="1" si="32"/>
        <v>1.1309046737529878</v>
      </c>
      <c r="W116" s="304">
        <f t="shared" ca="1" si="33"/>
        <v>50.209919557150883</v>
      </c>
      <c r="Y116" s="314" t="str">
        <f t="shared" ca="1" si="51"/>
        <v/>
      </c>
      <c r="Z116" s="315" t="str">
        <f t="shared" ca="1" si="52"/>
        <v/>
      </c>
      <c r="AA116" s="316" t="str">
        <f t="shared" ca="1" si="53"/>
        <v/>
      </c>
      <c r="AC116" s="310" t="e">
        <f t="shared" ca="1" si="54"/>
        <v>#N/A</v>
      </c>
      <c r="AD116" s="323" t="e">
        <f t="shared" ca="1" si="55"/>
        <v>#N/A</v>
      </c>
      <c r="AE116" s="324">
        <f t="shared" ca="1" si="34"/>
        <v>798.80419012979246</v>
      </c>
      <c r="AG116" s="306">
        <f t="shared" ca="1" si="56"/>
        <v>-19.733705353381168</v>
      </c>
      <c r="AH116" s="304">
        <f t="shared" ca="1" si="57"/>
        <v>-10.220882185529577</v>
      </c>
    </row>
    <row r="117" spans="1:34" x14ac:dyDescent="0.2">
      <c r="A117" s="347">
        <f t="shared" ca="1" si="35"/>
        <v>0.1</v>
      </c>
      <c r="B117" s="304">
        <f t="shared" ca="1" si="36"/>
        <v>2.3000000000000016</v>
      </c>
      <c r="D117" s="306">
        <f t="shared" ca="1" si="37"/>
        <v>-2.4329624218873489</v>
      </c>
      <c r="E117" s="307">
        <f t="shared" ca="1" si="38"/>
        <v>-19.387712966760404</v>
      </c>
      <c r="F117" s="304">
        <f t="shared" ca="1" si="39"/>
        <v>19.539772778305419</v>
      </c>
      <c r="G117" s="306">
        <f t="shared" ca="1" si="40"/>
        <v>29.362388795831507</v>
      </c>
      <c r="H117" s="307">
        <f t="shared" ca="1" si="41"/>
        <v>114.60834465035359</v>
      </c>
      <c r="I117" s="304">
        <f t="shared" ca="1" si="42"/>
        <v>118.30985816613847</v>
      </c>
      <c r="J117" s="306">
        <f t="shared" ca="1" si="43"/>
        <v>174.37421650903866</v>
      </c>
      <c r="K117" s="307">
        <f t="shared" ca="1" si="44"/>
        <v>810.36196315966163</v>
      </c>
      <c r="L117" s="304">
        <f t="shared" ca="1" si="29"/>
        <v>828.91065786315107</v>
      </c>
      <c r="M117" s="306">
        <f t="shared" ca="1" si="45"/>
        <v>1.3199931391572468</v>
      </c>
      <c r="N117" s="304">
        <f t="shared" ca="1" si="46"/>
        <v>75.630035859935006</v>
      </c>
      <c r="P117" s="310">
        <f t="shared" ca="1" si="47"/>
        <v>23</v>
      </c>
      <c r="Q117" s="304">
        <f t="shared" ca="1" si="48"/>
        <v>0</v>
      </c>
      <c r="R117" s="306">
        <f t="shared" ca="1" si="49"/>
        <v>0</v>
      </c>
      <c r="S117" s="307">
        <f t="shared" ca="1" si="50"/>
        <v>5.0810000000000022</v>
      </c>
      <c r="T117" s="304">
        <f t="shared" ca="1" si="30"/>
        <v>49.844610000000024</v>
      </c>
      <c r="U117" s="311">
        <f t="shared" ca="1" si="31"/>
        <v>0</v>
      </c>
      <c r="V117" s="306">
        <f t="shared" ca="1" si="32"/>
        <v>1.129596238486583</v>
      </c>
      <c r="W117" s="304">
        <f t="shared" ca="1" si="33"/>
        <v>48.547687017486069</v>
      </c>
      <c r="Y117" s="314" t="str">
        <f t="shared" ca="1" si="51"/>
        <v/>
      </c>
      <c r="Z117" s="315" t="str">
        <f t="shared" ca="1" si="52"/>
        <v/>
      </c>
      <c r="AA117" s="316" t="str">
        <f t="shared" ca="1" si="53"/>
        <v/>
      </c>
      <c r="AC117" s="310" t="e">
        <f t="shared" ca="1" si="54"/>
        <v>#N/A</v>
      </c>
      <c r="AD117" s="323" t="e">
        <f t="shared" ca="1" si="55"/>
        <v>#N/A</v>
      </c>
      <c r="AE117" s="324">
        <f t="shared" ca="1" si="34"/>
        <v>810.36196315966163</v>
      </c>
      <c r="AG117" s="306">
        <f t="shared" ca="1" si="56"/>
        <v>-19.389926103132129</v>
      </c>
      <c r="AH117" s="304">
        <f t="shared" ca="1" si="57"/>
        <v>-9.8818971771601767</v>
      </c>
    </row>
    <row r="118" spans="1:34" x14ac:dyDescent="0.2">
      <c r="A118" s="347">
        <f t="shared" ca="1" si="35"/>
        <v>0.1</v>
      </c>
      <c r="B118" s="304">
        <f t="shared" ca="1" si="36"/>
        <v>2.4000000000000017</v>
      </c>
      <c r="D118" s="306">
        <f t="shared" ca="1" si="37"/>
        <v>-2.3713180101736651</v>
      </c>
      <c r="E118" s="307">
        <f t="shared" ca="1" si="38"/>
        <v>-19.065814766139084</v>
      </c>
      <c r="F118" s="304">
        <f t="shared" ca="1" si="39"/>
        <v>19.212715627992342</v>
      </c>
      <c r="G118" s="306">
        <f t="shared" ca="1" si="40"/>
        <v>29.125256994814141</v>
      </c>
      <c r="H118" s="307">
        <f t="shared" ca="1" si="41"/>
        <v>112.70176317373968</v>
      </c>
      <c r="I118" s="304">
        <f t="shared" ca="1" si="42"/>
        <v>116.40432989147644</v>
      </c>
      <c r="J118" s="306">
        <f t="shared" ca="1" si="43"/>
        <v>177.29859879857094</v>
      </c>
      <c r="K118" s="307">
        <f t="shared" ca="1" si="44"/>
        <v>821.72746855086632</v>
      </c>
      <c r="L118" s="304">
        <f t="shared" ca="1" si="29"/>
        <v>840.63715460771277</v>
      </c>
      <c r="M118" s="306">
        <f t="shared" ca="1" si="45"/>
        <v>1.3179015776515091</v>
      </c>
      <c r="N118" s="304">
        <f t="shared" ca="1" si="46"/>
        <v>75.5101982130642</v>
      </c>
      <c r="P118" s="310">
        <f t="shared" ca="1" si="47"/>
        <v>23</v>
      </c>
      <c r="Q118" s="304">
        <f t="shared" ca="1" si="48"/>
        <v>0</v>
      </c>
      <c r="R118" s="306">
        <f t="shared" ca="1" si="49"/>
        <v>0</v>
      </c>
      <c r="S118" s="307">
        <f t="shared" ca="1" si="50"/>
        <v>5.0810000000000022</v>
      </c>
      <c r="T118" s="304">
        <f t="shared" ca="1" si="30"/>
        <v>49.844610000000024</v>
      </c>
      <c r="U118" s="311">
        <f t="shared" ca="1" si="31"/>
        <v>0</v>
      </c>
      <c r="V118" s="306">
        <f t="shared" ca="1" si="32"/>
        <v>1.1283109860365617</v>
      </c>
      <c r="W118" s="304">
        <f t="shared" ca="1" si="33"/>
        <v>46.942965911217243</v>
      </c>
      <c r="Y118" s="314" t="str">
        <f t="shared" ca="1" si="51"/>
        <v/>
      </c>
      <c r="Z118" s="315" t="str">
        <f t="shared" ca="1" si="52"/>
        <v/>
      </c>
      <c r="AA118" s="316" t="str">
        <f t="shared" ca="1" si="53"/>
        <v/>
      </c>
      <c r="AC118" s="310" t="e">
        <f t="shared" ca="1" si="54"/>
        <v>#N/A</v>
      </c>
      <c r="AD118" s="323" t="e">
        <f t="shared" ca="1" si="55"/>
        <v>#N/A</v>
      </c>
      <c r="AE118" s="324">
        <f t="shared" ca="1" si="34"/>
        <v>821.72746855086632</v>
      </c>
      <c r="AG118" s="306">
        <f t="shared" ca="1" si="56"/>
        <v>-19.057828874788328</v>
      </c>
      <c r="AH118" s="304">
        <f t="shared" ca="1" si="57"/>
        <v>-9.5547504462676738</v>
      </c>
    </row>
    <row r="119" spans="1:34" x14ac:dyDescent="0.2">
      <c r="A119" s="347">
        <f t="shared" ca="1" si="35"/>
        <v>0.1</v>
      </c>
      <c r="B119" s="304">
        <f t="shared" ca="1" si="36"/>
        <v>2.5000000000000018</v>
      </c>
      <c r="D119" s="306">
        <f t="shared" ca="1" si="37"/>
        <v>-2.311649372204601</v>
      </c>
      <c r="E119" s="307">
        <f t="shared" ca="1" si="38"/>
        <v>-18.755052746944504</v>
      </c>
      <c r="F119" s="304">
        <f t="shared" ca="1" si="39"/>
        <v>18.896976646032151</v>
      </c>
      <c r="G119" s="306">
        <f t="shared" ca="1" si="40"/>
        <v>28.894092057593681</v>
      </c>
      <c r="H119" s="307">
        <f t="shared" ca="1" si="41"/>
        <v>110.82625789904523</v>
      </c>
      <c r="I119" s="304">
        <f t="shared" ca="1" si="42"/>
        <v>114.53090410774894</v>
      </c>
      <c r="J119" s="306">
        <f t="shared" ca="1" si="43"/>
        <v>180.19956625119133</v>
      </c>
      <c r="K119" s="307">
        <f t="shared" ca="1" si="44"/>
        <v>832.90386960450553</v>
      </c>
      <c r="L119" s="304">
        <f t="shared" ca="1" si="29"/>
        <v>852.17412521108429</v>
      </c>
      <c r="M119" s="306">
        <f t="shared" ca="1" si="45"/>
        <v>1.3157584537400091</v>
      </c>
      <c r="N119" s="304">
        <f t="shared" ca="1" si="46"/>
        <v>75.387406257961686</v>
      </c>
      <c r="P119" s="310">
        <f t="shared" ca="1" si="47"/>
        <v>23</v>
      </c>
      <c r="Q119" s="304">
        <f t="shared" ca="1" si="48"/>
        <v>0</v>
      </c>
      <c r="R119" s="306">
        <f t="shared" ca="1" si="49"/>
        <v>0</v>
      </c>
      <c r="S119" s="307">
        <f t="shared" ca="1" si="50"/>
        <v>5.0810000000000022</v>
      </c>
      <c r="T119" s="304">
        <f t="shared" ca="1" si="30"/>
        <v>49.844610000000024</v>
      </c>
      <c r="U119" s="311">
        <f t="shared" ca="1" si="31"/>
        <v>0</v>
      </c>
      <c r="V119" s="306">
        <f t="shared" ca="1" si="32"/>
        <v>1.1270484857366272</v>
      </c>
      <c r="W119" s="304">
        <f t="shared" ca="1" si="33"/>
        <v>45.393264484477498</v>
      </c>
      <c r="Y119" s="314" t="str">
        <f t="shared" ca="1" si="51"/>
        <v/>
      </c>
      <c r="Z119" s="315" t="str">
        <f t="shared" ca="1" si="52"/>
        <v/>
      </c>
      <c r="AA119" s="316" t="str">
        <f t="shared" ca="1" si="53"/>
        <v/>
      </c>
      <c r="AC119" s="310" t="e">
        <f t="shared" ca="1" si="54"/>
        <v>#N/A</v>
      </c>
      <c r="AD119" s="323" t="e">
        <f t="shared" ca="1" si="55"/>
        <v>#N/A</v>
      </c>
      <c r="AE119" s="324">
        <f t="shared" ca="1" si="34"/>
        <v>832.90386960450553</v>
      </c>
      <c r="AG119" s="306">
        <f t="shared" ca="1" si="56"/>
        <v>-18.736888027085321</v>
      </c>
      <c r="AH119" s="304">
        <f t="shared" ca="1" si="57"/>
        <v>-9.2389226355475742</v>
      </c>
    </row>
    <row r="120" spans="1:34" x14ac:dyDescent="0.2">
      <c r="A120" s="347">
        <f t="shared" ca="1" si="35"/>
        <v>0.1</v>
      </c>
      <c r="B120" s="304">
        <f t="shared" ca="1" si="36"/>
        <v>2.6000000000000019</v>
      </c>
      <c r="D120" s="306">
        <f t="shared" ca="1" si="37"/>
        <v>-2.2538685553736397</v>
      </c>
      <c r="E120" s="307">
        <f t="shared" ca="1" si="38"/>
        <v>-18.454944346771427</v>
      </c>
      <c r="F120" s="304">
        <f t="shared" ca="1" si="39"/>
        <v>18.592065358838774</v>
      </c>
      <c r="G120" s="306">
        <f t="shared" ca="1" si="40"/>
        <v>28.668705202056316</v>
      </c>
      <c r="H120" s="307">
        <f t="shared" ca="1" si="41"/>
        <v>108.9807634643681</v>
      </c>
      <c r="I120" s="304">
        <f t="shared" ca="1" si="42"/>
        <v>112.68851522333125</v>
      </c>
      <c r="J120" s="306">
        <f t="shared" ca="1" si="43"/>
        <v>183.07770611417382</v>
      </c>
      <c r="K120" s="307">
        <f t="shared" ca="1" si="44"/>
        <v>843.89422067267617</v>
      </c>
      <c r="L120" s="304">
        <f t="shared" ca="1" si="29"/>
        <v>863.52469690262558</v>
      </c>
      <c r="M120" s="306">
        <f t="shared" ca="1" si="45"/>
        <v>1.3135622326237375</v>
      </c>
      <c r="N120" s="304">
        <f t="shared" ca="1" si="46"/>
        <v>75.261572057121811</v>
      </c>
      <c r="P120" s="310">
        <f t="shared" ca="1" si="47"/>
        <v>23</v>
      </c>
      <c r="Q120" s="304">
        <f t="shared" ca="1" si="48"/>
        <v>0</v>
      </c>
      <c r="R120" s="306">
        <f t="shared" ca="1" si="49"/>
        <v>0</v>
      </c>
      <c r="S120" s="307">
        <f t="shared" ca="1" si="50"/>
        <v>5.0810000000000022</v>
      </c>
      <c r="T120" s="304">
        <f t="shared" ca="1" si="30"/>
        <v>49.844610000000024</v>
      </c>
      <c r="U120" s="311">
        <f t="shared" ca="1" si="31"/>
        <v>0</v>
      </c>
      <c r="V120" s="306">
        <f t="shared" ca="1" si="32"/>
        <v>1.125808322151362</v>
      </c>
      <c r="W120" s="304">
        <f t="shared" ca="1" si="33"/>
        <v>43.896228364992631</v>
      </c>
      <c r="Y120" s="314" t="str">
        <f t="shared" ca="1" si="51"/>
        <v/>
      </c>
      <c r="Z120" s="315" t="str">
        <f t="shared" ca="1" si="52"/>
        <v/>
      </c>
      <c r="AA120" s="316" t="str">
        <f t="shared" ca="1" si="53"/>
        <v/>
      </c>
      <c r="AC120" s="310" t="e">
        <f t="shared" ca="1" si="54"/>
        <v>#N/A</v>
      </c>
      <c r="AD120" s="323" t="e">
        <f t="shared" ca="1" si="55"/>
        <v>#N/A</v>
      </c>
      <c r="AE120" s="324">
        <f t="shared" ca="1" si="34"/>
        <v>843.89422067267617</v>
      </c>
      <c r="AG120" s="306">
        <f t="shared" ca="1" si="56"/>
        <v>-18.42660654478944</v>
      </c>
      <c r="AH120" s="304">
        <f t="shared" ca="1" si="57"/>
        <v>-8.9339233388068244</v>
      </c>
    </row>
    <row r="121" spans="1:34" x14ac:dyDescent="0.2">
      <c r="A121" s="347">
        <f t="shared" ca="1" si="35"/>
        <v>0.1</v>
      </c>
      <c r="B121" s="304">
        <f t="shared" ca="1" si="36"/>
        <v>2.700000000000002</v>
      </c>
      <c r="D121" s="306">
        <f t="shared" ca="1" si="37"/>
        <v>-2.1978924329559284</v>
      </c>
      <c r="E121" s="307">
        <f t="shared" ca="1" si="38"/>
        <v>-18.165033604339897</v>
      </c>
      <c r="F121" s="304">
        <f t="shared" ca="1" si="39"/>
        <v>18.297518328823791</v>
      </c>
      <c r="G121" s="306">
        <f t="shared" ca="1" si="40"/>
        <v>28.448915958760722</v>
      </c>
      <c r="H121" s="307">
        <f t="shared" ca="1" si="41"/>
        <v>107.16426010393411</v>
      </c>
      <c r="I121" s="304">
        <f t="shared" ca="1" si="42"/>
        <v>110.8761446969197</v>
      </c>
      <c r="J121" s="306">
        <f t="shared" ca="1" si="43"/>
        <v>185.93358717221469</v>
      </c>
      <c r="K121" s="307">
        <f t="shared" ca="1" si="44"/>
        <v>854.70147185109124</v>
      </c>
      <c r="L121" s="304">
        <f t="shared" ca="1" si="29"/>
        <v>874.69189136698253</v>
      </c>
      <c r="M121" s="306">
        <f t="shared" ca="1" si="45"/>
        <v>1.3113113145948105</v>
      </c>
      <c r="N121" s="304">
        <f t="shared" ca="1" si="46"/>
        <v>75.132603954034394</v>
      </c>
      <c r="P121" s="310">
        <f t="shared" ca="1" si="47"/>
        <v>23</v>
      </c>
      <c r="Q121" s="304">
        <f t="shared" ca="1" si="48"/>
        <v>0</v>
      </c>
      <c r="R121" s="306">
        <f t="shared" ca="1" si="49"/>
        <v>0</v>
      </c>
      <c r="S121" s="307">
        <f t="shared" ca="1" si="50"/>
        <v>5.0810000000000022</v>
      </c>
      <c r="T121" s="304">
        <f t="shared" ca="1" si="30"/>
        <v>49.844610000000024</v>
      </c>
      <c r="U121" s="311">
        <f t="shared" ca="1" si="31"/>
        <v>0</v>
      </c>
      <c r="V121" s="306">
        <f t="shared" ca="1" si="32"/>
        <v>1.1245900944033362</v>
      </c>
      <c r="W121" s="304">
        <f t="shared" ca="1" si="33"/>
        <v>42.449631588240706</v>
      </c>
      <c r="Y121" s="314" t="str">
        <f t="shared" ca="1" si="51"/>
        <v/>
      </c>
      <c r="Z121" s="315" t="str">
        <f t="shared" ca="1" si="52"/>
        <v/>
      </c>
      <c r="AA121" s="316" t="str">
        <f t="shared" ca="1" si="53"/>
        <v/>
      </c>
      <c r="AC121" s="310" t="e">
        <f t="shared" ca="1" si="54"/>
        <v>#N/A</v>
      </c>
      <c r="AD121" s="323" t="e">
        <f t="shared" ca="1" si="55"/>
        <v>#N/A</v>
      </c>
      <c r="AE121" s="324">
        <f t="shared" ca="1" si="34"/>
        <v>854.70147185109124</v>
      </c>
      <c r="AG121" s="306">
        <f t="shared" ca="1" si="56"/>
        <v>-18.126514106028381</v>
      </c>
      <c r="AH121" s="304">
        <f t="shared" ca="1" si="57"/>
        <v>-8.6392891881504852</v>
      </c>
    </row>
    <row r="122" spans="1:34" x14ac:dyDescent="0.2">
      <c r="A122" s="347">
        <f t="shared" ca="1" si="35"/>
        <v>0.1</v>
      </c>
      <c r="B122" s="304">
        <f t="shared" ca="1" si="36"/>
        <v>2.800000000000002</v>
      </c>
      <c r="D122" s="306">
        <f t="shared" ca="1" si="37"/>
        <v>-2.1436423888728027</v>
      </c>
      <c r="E122" s="307">
        <f t="shared" ca="1" si="38"/>
        <v>-17.884889421585918</v>
      </c>
      <c r="F122" s="304">
        <f t="shared" ca="1" si="39"/>
        <v>18.012897388086351</v>
      </c>
      <c r="G122" s="306">
        <f t="shared" ca="1" si="40"/>
        <v>28.234551719873441</v>
      </c>
      <c r="H122" s="307">
        <f t="shared" ca="1" si="41"/>
        <v>105.37577116177552</v>
      </c>
      <c r="I122" s="304">
        <f t="shared" ca="1" si="42"/>
        <v>109.09281854806525</v>
      </c>
      <c r="J122" s="306">
        <f t="shared" ca="1" si="43"/>
        <v>188.76776055614638</v>
      </c>
      <c r="K122" s="307">
        <f t="shared" ca="1" si="44"/>
        <v>865.32847341437673</v>
      </c>
      <c r="L122" s="304">
        <f t="shared" ca="1" si="29"/>
        <v>885.67862925952909</v>
      </c>
      <c r="M122" s="306">
        <f t="shared" ca="1" si="45"/>
        <v>1.3090040317551295</v>
      </c>
      <c r="N122" s="304">
        <f t="shared" ca="1" si="46"/>
        <v>75.000406385177712</v>
      </c>
      <c r="P122" s="310">
        <f t="shared" ca="1" si="47"/>
        <v>23</v>
      </c>
      <c r="Q122" s="304">
        <f t="shared" ca="1" si="48"/>
        <v>0</v>
      </c>
      <c r="R122" s="306">
        <f t="shared" ca="1" si="49"/>
        <v>0</v>
      </c>
      <c r="S122" s="307">
        <f t="shared" ca="1" si="50"/>
        <v>5.0810000000000022</v>
      </c>
      <c r="T122" s="304">
        <f t="shared" ca="1" si="30"/>
        <v>49.844610000000024</v>
      </c>
      <c r="U122" s="311">
        <f t="shared" ca="1" si="31"/>
        <v>0</v>
      </c>
      <c r="V122" s="306">
        <f t="shared" ca="1" si="32"/>
        <v>1.1233934155378142</v>
      </c>
      <c r="W122" s="304">
        <f t="shared" ca="1" si="33"/>
        <v>41.051368304052119</v>
      </c>
      <c r="Y122" s="314" t="str">
        <f t="shared" ca="1" si="51"/>
        <v/>
      </c>
      <c r="Z122" s="315" t="str">
        <f t="shared" ca="1" si="52"/>
        <v/>
      </c>
      <c r="AA122" s="316" t="str">
        <f t="shared" ca="1" si="53"/>
        <v/>
      </c>
      <c r="AC122" s="310" t="e">
        <f t="shared" ca="1" si="54"/>
        <v>#N/A</v>
      </c>
      <c r="AD122" s="323" t="e">
        <f t="shared" ca="1" si="55"/>
        <v>#N/A</v>
      </c>
      <c r="AE122" s="324">
        <f t="shared" ca="1" si="34"/>
        <v>865.32847341437673</v>
      </c>
      <c r="AG122" s="306">
        <f t="shared" ca="1" si="56"/>
        <v>-17.836165294864848</v>
      </c>
      <c r="AH122" s="304">
        <f t="shared" ca="1" si="57"/>
        <v>-8.3545820878253672</v>
      </c>
    </row>
    <row r="123" spans="1:34" x14ac:dyDescent="0.2">
      <c r="A123" s="347">
        <f t="shared" ca="1" si="35"/>
        <v>0.1</v>
      </c>
      <c r="B123" s="304">
        <f t="shared" ca="1" si="36"/>
        <v>2.9000000000000021</v>
      </c>
      <c r="D123" s="306">
        <f t="shared" ca="1" si="37"/>
        <v>-2.0910440264028578</v>
      </c>
      <c r="E123" s="307">
        <f t="shared" ca="1" si="38"/>
        <v>-17.614103957504334</v>
      </c>
      <c r="F123" s="304">
        <f t="shared" ca="1" si="39"/>
        <v>17.737788006009229</v>
      </c>
      <c r="G123" s="306">
        <f t="shared" ca="1" si="40"/>
        <v>28.025447317233155</v>
      </c>
      <c r="H123" s="307">
        <f t="shared" ca="1" si="41"/>
        <v>103.61436076602509</v>
      </c>
      <c r="I123" s="304">
        <f t="shared" ca="1" si="42"/>
        <v>107.33760503329208</v>
      </c>
      <c r="J123" s="306">
        <f t="shared" ca="1" si="43"/>
        <v>191.5807605080017</v>
      </c>
      <c r="K123" s="307">
        <f t="shared" ca="1" si="44"/>
        <v>875.77798001076678</v>
      </c>
      <c r="L123" s="304">
        <f t="shared" ca="1" si="29"/>
        <v>896.48773447747919</v>
      </c>
      <c r="M123" s="306">
        <f t="shared" ca="1" si="45"/>
        <v>1.3066386445358888</v>
      </c>
      <c r="N123" s="304">
        <f t="shared" ca="1" si="46"/>
        <v>74.864879680601035</v>
      </c>
      <c r="P123" s="310">
        <f t="shared" ca="1" si="47"/>
        <v>23</v>
      </c>
      <c r="Q123" s="304">
        <f t="shared" ca="1" si="48"/>
        <v>0</v>
      </c>
      <c r="R123" s="306">
        <f t="shared" ca="1" si="49"/>
        <v>0</v>
      </c>
      <c r="S123" s="307">
        <f t="shared" ca="1" si="50"/>
        <v>5.0810000000000022</v>
      </c>
      <c r="T123" s="304">
        <f t="shared" ca="1" si="30"/>
        <v>49.844610000000024</v>
      </c>
      <c r="U123" s="311">
        <f t="shared" ca="1" si="31"/>
        <v>0</v>
      </c>
      <c r="V123" s="306">
        <f t="shared" ca="1" si="32"/>
        <v>1.1222179119225684</v>
      </c>
      <c r="W123" s="304">
        <f t="shared" ca="1" si="33"/>
        <v>39.699445105197839</v>
      </c>
      <c r="Y123" s="314" t="str">
        <f t="shared" ca="1" si="51"/>
        <v/>
      </c>
      <c r="Z123" s="315" t="str">
        <f t="shared" ca="1" si="52"/>
        <v/>
      </c>
      <c r="AA123" s="316" t="str">
        <f t="shared" ca="1" si="53"/>
        <v/>
      </c>
      <c r="AC123" s="310" t="e">
        <f t="shared" ca="1" si="54"/>
        <v>#N/A</v>
      </c>
      <c r="AD123" s="323" t="e">
        <f t="shared" ca="1" si="55"/>
        <v>#N/A</v>
      </c>
      <c r="AE123" s="324">
        <f t="shared" ca="1" si="34"/>
        <v>875.77798001076678</v>
      </c>
      <c r="AG123" s="306">
        <f t="shared" ca="1" si="56"/>
        <v>-17.555137946260992</v>
      </c>
      <c r="AH123" s="304">
        <f t="shared" ca="1" si="57"/>
        <v>-8.0793875819823064</v>
      </c>
    </row>
    <row r="124" spans="1:34" x14ac:dyDescent="0.2">
      <c r="A124" s="347">
        <f t="shared" ca="1" si="35"/>
        <v>0.1</v>
      </c>
      <c r="B124" s="304">
        <f t="shared" ca="1" si="36"/>
        <v>3.0000000000000022</v>
      </c>
      <c r="D124" s="306">
        <f t="shared" ca="1" si="37"/>
        <v>-2.040026898786258</v>
      </c>
      <c r="E124" s="307">
        <f t="shared" ca="1" si="38"/>
        <v>-17.35229114242388</v>
      </c>
      <c r="F124" s="304">
        <f t="shared" ca="1" si="39"/>
        <v>17.471797779255965</v>
      </c>
      <c r="G124" s="306">
        <f t="shared" ca="1" si="40"/>
        <v>27.821444627354531</v>
      </c>
      <c r="H124" s="307">
        <f t="shared" ca="1" si="41"/>
        <v>101.8791316517827</v>
      </c>
      <c r="I124" s="304">
        <f t="shared" ca="1" si="42"/>
        <v>105.60961247573171</v>
      </c>
      <c r="J124" s="306">
        <f t="shared" ca="1" si="43"/>
        <v>194.37310510523108</v>
      </c>
      <c r="K124" s="307">
        <f t="shared" ca="1" si="44"/>
        <v>886.05265463165722</v>
      </c>
      <c r="L124" s="304">
        <f t="shared" ca="1" si="29"/>
        <v>907.12193820238747</v>
      </c>
      <c r="M124" s="306">
        <f t="shared" ca="1" si="45"/>
        <v>1.3042133380042036</v>
      </c>
      <c r="N124" s="304">
        <f t="shared" ca="1" si="46"/>
        <v>74.725919852309957</v>
      </c>
      <c r="P124" s="310">
        <f t="shared" ca="1" si="47"/>
        <v>23</v>
      </c>
      <c r="Q124" s="304">
        <f t="shared" ca="1" si="48"/>
        <v>0</v>
      </c>
      <c r="R124" s="306">
        <f t="shared" ca="1" si="49"/>
        <v>0</v>
      </c>
      <c r="S124" s="307">
        <f t="shared" ca="1" si="50"/>
        <v>5.0810000000000022</v>
      </c>
      <c r="T124" s="304">
        <f t="shared" ca="1" si="30"/>
        <v>49.844610000000024</v>
      </c>
      <c r="U124" s="311">
        <f t="shared" ca="1" si="31"/>
        <v>0</v>
      </c>
      <c r="V124" s="306">
        <f t="shared" ca="1" si="32"/>
        <v>1.1210632226805115</v>
      </c>
      <c r="W124" s="304">
        <f t="shared" ca="1" si="33"/>
        <v>38.391973925116559</v>
      </c>
      <c r="Y124" s="314" t="str">
        <f t="shared" ca="1" si="51"/>
        <v/>
      </c>
      <c r="Z124" s="315" t="str">
        <f t="shared" ca="1" si="52"/>
        <v/>
      </c>
      <c r="AA124" s="316" t="str">
        <f t="shared" ca="1" si="53"/>
        <v/>
      </c>
      <c r="AC124" s="310">
        <f t="shared" ca="1" si="54"/>
        <v>3.0000000000000022</v>
      </c>
      <c r="AD124" s="323">
        <f t="shared" ca="1" si="55"/>
        <v>194.37310510523108</v>
      </c>
      <c r="AE124" s="324">
        <f t="shared" ca="1" si="34"/>
        <v>886.05265463165722</v>
      </c>
      <c r="AG124" s="306">
        <f t="shared" ca="1" si="56"/>
        <v>-17.283031611805519</v>
      </c>
      <c r="AH124" s="304">
        <f t="shared" ca="1" si="57"/>
        <v>-7.813313344852947</v>
      </c>
    </row>
    <row r="125" spans="1:34" x14ac:dyDescent="0.2">
      <c r="A125" s="347">
        <f t="shared" ca="1" si="35"/>
        <v>0.1</v>
      </c>
      <c r="B125" s="304">
        <f t="shared" ca="1" si="36"/>
        <v>3.1000000000000023</v>
      </c>
      <c r="D125" s="306">
        <f t="shared" ca="1" si="37"/>
        <v>-1.9905242598663115</v>
      </c>
      <c r="E125" s="307">
        <f t="shared" ca="1" si="38"/>
        <v>-17.099085302479143</v>
      </c>
      <c r="F125" s="304">
        <f t="shared" ca="1" si="39"/>
        <v>17.214555033766469</v>
      </c>
      <c r="G125" s="306">
        <f t="shared" ca="1" si="40"/>
        <v>27.622392201367898</v>
      </c>
      <c r="H125" s="307">
        <f t="shared" ca="1" si="41"/>
        <v>100.16922312153478</v>
      </c>
      <c r="I125" s="304">
        <f t="shared" ca="1" si="42"/>
        <v>103.90798723725722</v>
      </c>
      <c r="J125" s="306">
        <f t="shared" ca="1" si="43"/>
        <v>197.1452969466672</v>
      </c>
      <c r="K125" s="307">
        <f t="shared" ca="1" si="44"/>
        <v>896.15507237032307</v>
      </c>
      <c r="L125" s="304">
        <f t="shared" ca="1" si="29"/>
        <v>917.58388272857565</v>
      </c>
      <c r="M125" s="306">
        <f t="shared" ca="1" si="45"/>
        <v>1.3017262179420792</v>
      </c>
      <c r="N125" s="304">
        <f t="shared" ca="1" si="46"/>
        <v>74.583418369607912</v>
      </c>
      <c r="P125" s="310">
        <f t="shared" ca="1" si="47"/>
        <v>23</v>
      </c>
      <c r="Q125" s="304">
        <f t="shared" ca="1" si="48"/>
        <v>0</v>
      </c>
      <c r="R125" s="306">
        <f t="shared" ca="1" si="49"/>
        <v>0</v>
      </c>
      <c r="S125" s="307">
        <f t="shared" ca="1" si="50"/>
        <v>5.0810000000000022</v>
      </c>
      <c r="T125" s="304">
        <f t="shared" ca="1" si="30"/>
        <v>49.844610000000024</v>
      </c>
      <c r="U125" s="311">
        <f t="shared" ca="1" si="31"/>
        <v>0</v>
      </c>
      <c r="V125" s="306">
        <f t="shared" ca="1" si="32"/>
        <v>1.1199289991530372</v>
      </c>
      <c r="W125" s="304">
        <f t="shared" ca="1" si="33"/>
        <v>37.127165456942514</v>
      </c>
      <c r="Y125" s="314" t="str">
        <f t="shared" ca="1" si="51"/>
        <v/>
      </c>
      <c r="Z125" s="315" t="str">
        <f t="shared" ca="1" si="52"/>
        <v/>
      </c>
      <c r="AA125" s="316" t="str">
        <f t="shared" ca="1" si="53"/>
        <v/>
      </c>
      <c r="AC125" s="310" t="e">
        <f t="shared" ca="1" si="54"/>
        <v>#N/A</v>
      </c>
      <c r="AD125" s="323" t="e">
        <f t="shared" ca="1" si="55"/>
        <v>#N/A</v>
      </c>
      <c r="AE125" s="324">
        <f t="shared" ca="1" si="34"/>
        <v>896.15507237032307</v>
      </c>
      <c r="AG125" s="306">
        <f t="shared" ca="1" si="56"/>
        <v>-17.019466135666818</v>
      </c>
      <c r="AH125" s="304">
        <f t="shared" ca="1" si="57"/>
        <v>-7.5559877829396855</v>
      </c>
    </row>
    <row r="126" spans="1:34" x14ac:dyDescent="0.2">
      <c r="A126" s="347">
        <f t="shared" ca="1" si="35"/>
        <v>0.1</v>
      </c>
      <c r="B126" s="304">
        <f t="shared" ca="1" si="36"/>
        <v>3.2000000000000024</v>
      </c>
      <c r="D126" s="306">
        <f t="shared" ca="1" si="37"/>
        <v>-1.9424728330886118</v>
      </c>
      <c r="E126" s="307">
        <f t="shared" ca="1" si="38"/>
        <v>-16.854139885014639</v>
      </c>
      <c r="F126" s="304">
        <f t="shared" ca="1" si="39"/>
        <v>16.965707529334832</v>
      </c>
      <c r="G126" s="306">
        <f t="shared" ca="1" si="40"/>
        <v>27.428144918059036</v>
      </c>
      <c r="H126" s="307">
        <f t="shared" ca="1" si="41"/>
        <v>98.483809133033319</v>
      </c>
      <c r="I126" s="304">
        <f t="shared" ca="1" si="42"/>
        <v>102.23191182305936</v>
      </c>
      <c r="J126" s="306">
        <f t="shared" ca="1" si="43"/>
        <v>199.89782380263856</v>
      </c>
      <c r="K126" s="307">
        <f t="shared" ca="1" si="44"/>
        <v>906.08772398305143</v>
      </c>
      <c r="L126" s="304">
        <f t="shared" ca="1" si="29"/>
        <v>927.87612509096118</v>
      </c>
      <c r="M126" s="306">
        <f t="shared" ca="1" si="45"/>
        <v>1.2991753066817959</v>
      </c>
      <c r="N126" s="304">
        <f t="shared" ca="1" si="46"/>
        <v>74.437261920481291</v>
      </c>
      <c r="P126" s="310">
        <f t="shared" ca="1" si="47"/>
        <v>23</v>
      </c>
      <c r="Q126" s="304">
        <f t="shared" ca="1" si="48"/>
        <v>0</v>
      </c>
      <c r="R126" s="306">
        <f t="shared" ca="1" si="49"/>
        <v>0</v>
      </c>
      <c r="S126" s="307">
        <f t="shared" ca="1" si="50"/>
        <v>5.0810000000000022</v>
      </c>
      <c r="T126" s="304">
        <f t="shared" ca="1" si="30"/>
        <v>49.844610000000024</v>
      </c>
      <c r="U126" s="311">
        <f t="shared" ca="1" si="31"/>
        <v>0</v>
      </c>
      <c r="V126" s="306">
        <f t="shared" ca="1" si="32"/>
        <v>1.118814904392091</v>
      </c>
      <c r="W126" s="304">
        <f t="shared" ca="1" si="33"/>
        <v>35.903323050483223</v>
      </c>
      <c r="Y126" s="314" t="str">
        <f t="shared" ca="1" si="51"/>
        <v/>
      </c>
      <c r="Z126" s="315" t="str">
        <f t="shared" ca="1" si="52"/>
        <v/>
      </c>
      <c r="AA126" s="316" t="str">
        <f t="shared" ca="1" si="53"/>
        <v/>
      </c>
      <c r="AC126" s="310" t="e">
        <f t="shared" ca="1" si="54"/>
        <v>#N/A</v>
      </c>
      <c r="AD126" s="323" t="e">
        <f t="shared" ca="1" si="55"/>
        <v>#N/A</v>
      </c>
      <c r="AE126" s="324">
        <f t="shared" ca="1" si="34"/>
        <v>906.08772398305143</v>
      </c>
      <c r="AG126" s="306">
        <f t="shared" ca="1" si="56"/>
        <v>-16.764080331209446</v>
      </c>
      <c r="AH126" s="304">
        <f t="shared" ca="1" si="57"/>
        <v>-7.3070587398036801</v>
      </c>
    </row>
    <row r="127" spans="1:34" x14ac:dyDescent="0.2">
      <c r="A127" s="347">
        <f t="shared" ca="1" si="35"/>
        <v>0.1</v>
      </c>
      <c r="B127" s="304">
        <f t="shared" ca="1" si="36"/>
        <v>3.3000000000000025</v>
      </c>
      <c r="D127" s="306">
        <f t="shared" ca="1" si="37"/>
        <v>-1.8958125973360986</v>
      </c>
      <c r="E127" s="307">
        <f t="shared" ca="1" si="38"/>
        <v>-16.617126276524754</v>
      </c>
      <c r="F127" s="304">
        <f t="shared" ca="1" si="39"/>
        <v>16.724921258235796</v>
      </c>
      <c r="G127" s="306">
        <f t="shared" ca="1" si="40"/>
        <v>27.238563658325425</v>
      </c>
      <c r="H127" s="307">
        <f t="shared" ca="1" si="41"/>
        <v>96.822096505380841</v>
      </c>
      <c r="I127" s="304">
        <f t="shared" ca="1" si="42"/>
        <v>100.58060310947597</v>
      </c>
      <c r="J127" s="306">
        <f t="shared" ca="1" si="43"/>
        <v>202.63115923145779</v>
      </c>
      <c r="K127" s="307">
        <f t="shared" ca="1" si="44"/>
        <v>915.85301926497209</v>
      </c>
      <c r="L127" s="304">
        <f t="shared" ca="1" si="29"/>
        <v>938.00114050477021</v>
      </c>
      <c r="M127" s="306">
        <f t="shared" ca="1" si="45"/>
        <v>1.2965585386805409</v>
      </c>
      <c r="N127" s="304">
        <f t="shared" ca="1" si="46"/>
        <v>74.287332158044492</v>
      </c>
      <c r="P127" s="310">
        <f t="shared" ca="1" si="47"/>
        <v>23</v>
      </c>
      <c r="Q127" s="304">
        <f t="shared" ca="1" si="48"/>
        <v>0</v>
      </c>
      <c r="R127" s="306">
        <f t="shared" ca="1" si="49"/>
        <v>0</v>
      </c>
      <c r="S127" s="307">
        <f t="shared" ca="1" si="50"/>
        <v>5.0810000000000022</v>
      </c>
      <c r="T127" s="304">
        <f t="shared" ca="1" si="30"/>
        <v>49.844610000000024</v>
      </c>
      <c r="U127" s="311">
        <f t="shared" ca="1" si="31"/>
        <v>0</v>
      </c>
      <c r="V127" s="306">
        <f t="shared" ca="1" si="32"/>
        <v>1.1177206126791748</v>
      </c>
      <c r="W127" s="304">
        <f t="shared" ca="1" si="33"/>
        <v>34.718837047820827</v>
      </c>
      <c r="Y127" s="314" t="str">
        <f t="shared" ca="1" si="51"/>
        <v/>
      </c>
      <c r="Z127" s="315" t="str">
        <f t="shared" ca="1" si="52"/>
        <v/>
      </c>
      <c r="AA127" s="316" t="str">
        <f t="shared" ca="1" si="53"/>
        <v/>
      </c>
      <c r="AC127" s="310" t="e">
        <f t="shared" ca="1" si="54"/>
        <v>#N/A</v>
      </c>
      <c r="AD127" s="323" t="e">
        <f t="shared" ca="1" si="55"/>
        <v>#N/A</v>
      </c>
      <c r="AE127" s="324">
        <f t="shared" ca="1" si="34"/>
        <v>915.85301926497209</v>
      </c>
      <c r="AG127" s="306">
        <f t="shared" ca="1" si="56"/>
        <v>-16.516530749580802</v>
      </c>
      <c r="AH127" s="304">
        <f t="shared" ca="1" si="57"/>
        <v>-7.0661922949189542</v>
      </c>
    </row>
    <row r="128" spans="1:34" x14ac:dyDescent="0.2">
      <c r="A128" s="347">
        <f t="shared" ca="1" si="35"/>
        <v>0.1</v>
      </c>
      <c r="B128" s="304">
        <f t="shared" ca="1" si="36"/>
        <v>3.4000000000000026</v>
      </c>
      <c r="D128" s="306">
        <f t="shared" ca="1" si="37"/>
        <v>-1.8504865882201011</v>
      </c>
      <c r="E128" s="307">
        <f t="shared" ca="1" si="38"/>
        <v>-16.3877327055128</v>
      </c>
      <c r="F128" s="304">
        <f t="shared" ca="1" si="39"/>
        <v>16.491879330158717</v>
      </c>
      <c r="G128" s="306">
        <f t="shared" ca="1" si="40"/>
        <v>27.053514999503417</v>
      </c>
      <c r="H128" s="307">
        <f t="shared" ca="1" si="41"/>
        <v>95.183323234829558</v>
      </c>
      <c r="I128" s="304">
        <f t="shared" ca="1" si="42"/>
        <v>98.953310686678904</v>
      </c>
      <c r="J128" s="306">
        <f t="shared" ca="1" si="43"/>
        <v>205.34576316434922</v>
      </c>
      <c r="K128" s="307">
        <f t="shared" ca="1" si="44"/>
        <v>925.45329025198259</v>
      </c>
      <c r="L128" s="304">
        <f t="shared" ca="1" si="29"/>
        <v>947.96132562872492</v>
      </c>
      <c r="M128" s="306">
        <f t="shared" ca="1" si="45"/>
        <v>1.2938737558157811</v>
      </c>
      <c r="N128" s="304">
        <f t="shared" ca="1" si="46"/>
        <v>74.133505430984712</v>
      </c>
      <c r="P128" s="310">
        <f t="shared" ca="1" si="47"/>
        <v>23</v>
      </c>
      <c r="Q128" s="304">
        <f t="shared" ca="1" si="48"/>
        <v>0</v>
      </c>
      <c r="R128" s="306">
        <f t="shared" ca="1" si="49"/>
        <v>0</v>
      </c>
      <c r="S128" s="307">
        <f t="shared" ca="1" si="50"/>
        <v>5.0810000000000022</v>
      </c>
      <c r="T128" s="304">
        <f t="shared" ca="1" si="30"/>
        <v>49.844610000000024</v>
      </c>
      <c r="U128" s="311">
        <f t="shared" ca="1" si="31"/>
        <v>0</v>
      </c>
      <c r="V128" s="306">
        <f t="shared" ca="1" si="32"/>
        <v>1.1166458090695892</v>
      </c>
      <c r="W128" s="304">
        <f t="shared" ca="1" si="33"/>
        <v>33.572179521822981</v>
      </c>
      <c r="Y128" s="314" t="str">
        <f t="shared" ca="1" si="51"/>
        <v/>
      </c>
      <c r="Z128" s="315" t="str">
        <f t="shared" ca="1" si="52"/>
        <v/>
      </c>
      <c r="AA128" s="316" t="str">
        <f t="shared" ca="1" si="53"/>
        <v/>
      </c>
      <c r="AC128" s="310" t="e">
        <f t="shared" ca="1" si="54"/>
        <v>#N/A</v>
      </c>
      <c r="AD128" s="323" t="e">
        <f t="shared" ca="1" si="55"/>
        <v>#N/A</v>
      </c>
      <c r="AE128" s="324">
        <f t="shared" ca="1" si="34"/>
        <v>925.45329025198259</v>
      </c>
      <c r="AG128" s="306">
        <f t="shared" ca="1" si="56"/>
        <v>-16.27649053235217</v>
      </c>
      <c r="AH128" s="304">
        <f t="shared" ca="1" si="57"/>
        <v>-6.8330716488527479</v>
      </c>
    </row>
    <row r="129" spans="1:34" x14ac:dyDescent="0.2">
      <c r="A129" s="347">
        <f t="shared" ca="1" si="35"/>
        <v>0.1</v>
      </c>
      <c r="B129" s="304">
        <f t="shared" ca="1" si="36"/>
        <v>3.5000000000000027</v>
      </c>
      <c r="D129" s="306">
        <f t="shared" ca="1" si="37"/>
        <v>-1.8064407135746636</v>
      </c>
      <c r="E129" s="307">
        <f t="shared" ca="1" si="38"/>
        <v>-16.165663223351551</v>
      </c>
      <c r="F129" s="304">
        <f t="shared" ca="1" si="39"/>
        <v>16.266280936418163</v>
      </c>
      <c r="G129" s="306">
        <f t="shared" ca="1" si="40"/>
        <v>26.87287092814595</v>
      </c>
      <c r="H129" s="307">
        <f t="shared" ca="1" si="41"/>
        <v>93.566756912494398</v>
      </c>
      <c r="I129" s="304">
        <f t="shared" ca="1" si="42"/>
        <v>97.349315308545499</v>
      </c>
      <c r="J129" s="306">
        <f t="shared" ca="1" si="43"/>
        <v>208.04208246073168</v>
      </c>
      <c r="K129" s="307">
        <f t="shared" ca="1" si="44"/>
        <v>934.89079425934881</v>
      </c>
      <c r="L129" s="304">
        <f t="shared" ca="1" si="29"/>
        <v>957.75900166246106</v>
      </c>
      <c r="M129" s="306">
        <f t="shared" ca="1" si="45"/>
        <v>1.2911187023814039</v>
      </c>
      <c r="N129" s="304">
        <f t="shared" ca="1" si="46"/>
        <v>73.975652496861869</v>
      </c>
      <c r="P129" s="310">
        <f t="shared" ca="1" si="47"/>
        <v>23</v>
      </c>
      <c r="Q129" s="304">
        <f t="shared" ca="1" si="48"/>
        <v>0</v>
      </c>
      <c r="R129" s="306">
        <f t="shared" ca="1" si="49"/>
        <v>0</v>
      </c>
      <c r="S129" s="307">
        <f t="shared" ca="1" si="50"/>
        <v>5.0810000000000022</v>
      </c>
      <c r="T129" s="304">
        <f t="shared" ca="1" si="30"/>
        <v>49.844610000000024</v>
      </c>
      <c r="U129" s="311">
        <f t="shared" ca="1" si="31"/>
        <v>0</v>
      </c>
      <c r="V129" s="306">
        <f t="shared" ca="1" si="32"/>
        <v>1.1155901889603603</v>
      </c>
      <c r="W129" s="304">
        <f t="shared" ca="1" si="33"/>
        <v>32.461899385096103</v>
      </c>
      <c r="Y129" s="314" t="str">
        <f t="shared" ca="1" si="51"/>
        <v/>
      </c>
      <c r="Z129" s="315" t="str">
        <f t="shared" ca="1" si="52"/>
        <v/>
      </c>
      <c r="AA129" s="316" t="str">
        <f t="shared" ca="1" si="53"/>
        <v/>
      </c>
      <c r="AC129" s="310" t="e">
        <f t="shared" ca="1" si="54"/>
        <v>#N/A</v>
      </c>
      <c r="AD129" s="323" t="e">
        <f t="shared" ca="1" si="55"/>
        <v>#N/A</v>
      </c>
      <c r="AE129" s="324">
        <f t="shared" ca="1" si="34"/>
        <v>934.89079425934881</v>
      </c>
      <c r="AG129" s="306">
        <f t="shared" ca="1" si="56"/>
        <v>-16.043648340992718</v>
      </c>
      <c r="AH129" s="304">
        <f t="shared" ca="1" si="57"/>
        <v>-6.6073960877431546</v>
      </c>
    </row>
    <row r="130" spans="1:34" x14ac:dyDescent="0.2">
      <c r="A130" s="347">
        <f t="shared" ca="1" si="35"/>
        <v>0.1</v>
      </c>
      <c r="B130" s="304">
        <f t="shared" ca="1" si="36"/>
        <v>3.6000000000000028</v>
      </c>
      <c r="D130" s="306">
        <f t="shared" ca="1" si="37"/>
        <v>-1.7636235820159292</v>
      </c>
      <c r="E130" s="307">
        <f t="shared" ca="1" si="38"/>
        <v>-15.950636756856264</v>
      </c>
      <c r="F130" s="304">
        <f t="shared" ca="1" si="39"/>
        <v>16.047840387049494</v>
      </c>
      <c r="G130" s="306">
        <f t="shared" ca="1" si="40"/>
        <v>26.696508569944356</v>
      </c>
      <c r="H130" s="307">
        <f t="shared" ca="1" si="41"/>
        <v>91.971693236808775</v>
      </c>
      <c r="I130" s="304">
        <f t="shared" ca="1" si="42"/>
        <v>95.7679274427027</v>
      </c>
      <c r="J130" s="306">
        <f t="shared" ca="1" si="43"/>
        <v>210.7205514356362</v>
      </c>
      <c r="K130" s="307">
        <f t="shared" ca="1" si="44"/>
        <v>944.16771676681401</v>
      </c>
      <c r="L130" s="304">
        <f t="shared" ca="1" si="29"/>
        <v>967.39641728817526</v>
      </c>
      <c r="M130" s="306">
        <f t="shared" ca="1" si="45"/>
        <v>1.2882910197630839</v>
      </c>
      <c r="N130" s="304">
        <f t="shared" ca="1" si="46"/>
        <v>73.813638217029634</v>
      </c>
      <c r="P130" s="310">
        <f t="shared" ca="1" si="47"/>
        <v>23</v>
      </c>
      <c r="Q130" s="304">
        <f t="shared" ca="1" si="48"/>
        <v>0</v>
      </c>
      <c r="R130" s="306">
        <f t="shared" ca="1" si="49"/>
        <v>0</v>
      </c>
      <c r="S130" s="307">
        <f t="shared" ca="1" si="50"/>
        <v>5.0810000000000022</v>
      </c>
      <c r="T130" s="304">
        <f t="shared" ca="1" si="30"/>
        <v>49.844610000000024</v>
      </c>
      <c r="U130" s="311">
        <f t="shared" ca="1" si="31"/>
        <v>0</v>
      </c>
      <c r="V130" s="306">
        <f t="shared" ca="1" si="32"/>
        <v>1.1145534576803997</v>
      </c>
      <c r="W130" s="304">
        <f t="shared" ca="1" si="33"/>
        <v>31.386617839835608</v>
      </c>
      <c r="Y130" s="314" t="str">
        <f t="shared" ca="1" si="51"/>
        <v/>
      </c>
      <c r="Z130" s="315" t="str">
        <f t="shared" ca="1" si="52"/>
        <v/>
      </c>
      <c r="AA130" s="316" t="str">
        <f t="shared" ca="1" si="53"/>
        <v/>
      </c>
      <c r="AC130" s="310" t="e">
        <f t="shared" ca="1" si="54"/>
        <v>#N/A</v>
      </c>
      <c r="AD130" s="323" t="e">
        <f t="shared" ca="1" si="55"/>
        <v>#N/A</v>
      </c>
      <c r="AE130" s="324">
        <f t="shared" ca="1" si="34"/>
        <v>944.16771676681401</v>
      </c>
      <c r="AG130" s="306">
        <f t="shared" ca="1" si="56"/>
        <v>-15.817707356576001</v>
      </c>
      <c r="AH130" s="304">
        <f t="shared" ca="1" si="57"/>
        <v>-6.3888800206841347</v>
      </c>
    </row>
    <row r="131" spans="1:34" x14ac:dyDescent="0.2">
      <c r="A131" s="347">
        <f t="shared" ca="1" si="35"/>
        <v>0.1</v>
      </c>
      <c r="B131" s="304">
        <f t="shared" ca="1" si="36"/>
        <v>3.7000000000000028</v>
      </c>
      <c r="D131" s="306">
        <f t="shared" ca="1" si="37"/>
        <v>-1.7219863435313247</v>
      </c>
      <c r="E131" s="307">
        <f t="shared" ca="1" si="38"/>
        <v>-15.742386226846858</v>
      </c>
      <c r="F131" s="304">
        <f t="shared" ca="1" si="39"/>
        <v>15.836286214972437</v>
      </c>
      <c r="G131" s="306">
        <f t="shared" ca="1" si="40"/>
        <v>26.524309935591223</v>
      </c>
      <c r="H131" s="307">
        <f t="shared" ca="1" si="41"/>
        <v>90.397454614124086</v>
      </c>
      <c r="I131" s="304">
        <f t="shared" ca="1" si="42"/>
        <v>94.208485914337501</v>
      </c>
      <c r="J131" s="306">
        <f t="shared" ca="1" si="43"/>
        <v>213.38159236091298</v>
      </c>
      <c r="K131" s="307">
        <f t="shared" ca="1" si="44"/>
        <v>953.2861741593606</v>
      </c>
      <c r="L131" s="304">
        <f t="shared" ca="1" si="29"/>
        <v>976.87575146579911</v>
      </c>
      <c r="M131" s="306">
        <f t="shared" ca="1" si="45"/>
        <v>1.2853882407696156</v>
      </c>
      <c r="N131" s="304">
        <f t="shared" ca="1" si="46"/>
        <v>73.647321231844671</v>
      </c>
      <c r="P131" s="310">
        <f t="shared" ca="1" si="47"/>
        <v>23</v>
      </c>
      <c r="Q131" s="304">
        <f t="shared" ca="1" si="48"/>
        <v>0</v>
      </c>
      <c r="R131" s="306">
        <f t="shared" ca="1" si="49"/>
        <v>0</v>
      </c>
      <c r="S131" s="307">
        <f t="shared" ca="1" si="50"/>
        <v>5.0810000000000022</v>
      </c>
      <c r="T131" s="304">
        <f t="shared" ca="1" si="30"/>
        <v>49.844610000000024</v>
      </c>
      <c r="U131" s="311">
        <f t="shared" ca="1" si="31"/>
        <v>0</v>
      </c>
      <c r="V131" s="306">
        <f t="shared" ca="1" si="32"/>
        <v>1.11353533010155</v>
      </c>
      <c r="W131" s="304">
        <f t="shared" ca="1" si="33"/>
        <v>30.345024141659504</v>
      </c>
      <c r="Y131" s="314" t="str">
        <f t="shared" ca="1" si="51"/>
        <v/>
      </c>
      <c r="Z131" s="315" t="str">
        <f t="shared" ca="1" si="52"/>
        <v/>
      </c>
      <c r="AA131" s="316" t="str">
        <f t="shared" ca="1" si="53"/>
        <v/>
      </c>
      <c r="AC131" s="310" t="e">
        <f t="shared" ca="1" si="54"/>
        <v>#N/A</v>
      </c>
      <c r="AD131" s="323" t="e">
        <f t="shared" ca="1" si="55"/>
        <v>#N/A</v>
      </c>
      <c r="AE131" s="324">
        <f t="shared" ca="1" si="34"/>
        <v>953.2861741593606</v>
      </c>
      <c r="AG131" s="306">
        <f t="shared" ca="1" si="56"/>
        <v>-15.598384343673713</v>
      </c>
      <c r="AH131" s="304">
        <f t="shared" ca="1" si="57"/>
        <v>-6.1772520842030296</v>
      </c>
    </row>
    <row r="132" spans="1:34" x14ac:dyDescent="0.2">
      <c r="A132" s="347">
        <f t="shared" ca="1" si="35"/>
        <v>0.1</v>
      </c>
      <c r="B132" s="304">
        <f t="shared" ca="1" si="36"/>
        <v>3.8000000000000029</v>
      </c>
      <c r="D132" s="306">
        <f t="shared" ca="1" si="37"/>
        <v>-1.6814825411561831</v>
      </c>
      <c r="E132" s="307">
        <f t="shared" ca="1" si="38"/>
        <v>-15.54065772748519</v>
      </c>
      <c r="F132" s="304">
        <f t="shared" ca="1" si="39"/>
        <v>15.631360341923482</v>
      </c>
      <c r="G132" s="306">
        <f t="shared" ca="1" si="40"/>
        <v>26.356161681475605</v>
      </c>
      <c r="H132" s="307">
        <f t="shared" ca="1" si="41"/>
        <v>88.843388841375571</v>
      </c>
      <c r="I132" s="304">
        <f t="shared" ca="1" si="42"/>
        <v>92.670356637923533</v>
      </c>
      <c r="J132" s="306">
        <f t="shared" ca="1" si="43"/>
        <v>216.02561594176632</v>
      </c>
      <c r="K132" s="307">
        <f t="shared" ca="1" si="44"/>
        <v>962.2482163321356</v>
      </c>
      <c r="L132" s="304">
        <f t="shared" ref="L132:L195" ca="1" si="58">SQRT(pos_x^2+pos_z^2)</f>
        <v>986.19911609035421</v>
      </c>
      <c r="M132" s="306">
        <f t="shared" ca="1" si="45"/>
        <v>1.2824077835950922</v>
      </c>
      <c r="N132" s="304">
        <f t="shared" ca="1" si="46"/>
        <v>73.476553614724992</v>
      </c>
      <c r="P132" s="310">
        <f t="shared" ca="1" si="47"/>
        <v>23</v>
      </c>
      <c r="Q132" s="304">
        <f t="shared" ca="1" si="48"/>
        <v>0</v>
      </c>
      <c r="R132" s="306">
        <f t="shared" ca="1" si="49"/>
        <v>0</v>
      </c>
      <c r="S132" s="307">
        <f t="shared" ca="1" si="50"/>
        <v>5.0810000000000022</v>
      </c>
      <c r="T132" s="304">
        <f t="shared" ref="T132:T195" ca="1" si="59">m*g</f>
        <v>49.844610000000024</v>
      </c>
      <c r="U132" s="311">
        <f t="shared" ref="U132:U195" ca="1" si="60">IF(pos_xz&lt;L_rampe,Poids*COS(Beta),0)</f>
        <v>0</v>
      </c>
      <c r="V132" s="306">
        <f t="shared" ref="V132:V195" ca="1" si="61">Rho_moyen*(20000-Alt_rampe-pos_z)/(20000+Alt_rampe+pos_z)</f>
        <v>1.1125355302692701</v>
      </c>
      <c r="W132" s="304">
        <f t="shared" ref="W132:W195" ca="1" si="62">1/2*Rho*Sref*Cx*vit_xz^2</f>
        <v>29.335871652885285</v>
      </c>
      <c r="Y132" s="314" t="str">
        <f t="shared" ca="1" si="51"/>
        <v/>
      </c>
      <c r="Z132" s="315" t="str">
        <f t="shared" ca="1" si="52"/>
        <v/>
      </c>
      <c r="AA132" s="316" t="str">
        <f t="shared" ca="1" si="53"/>
        <v/>
      </c>
      <c r="AC132" s="310" t="e">
        <f t="shared" ca="1" si="54"/>
        <v>#N/A</v>
      </c>
      <c r="AD132" s="323" t="e">
        <f t="shared" ca="1" si="55"/>
        <v>#N/A</v>
      </c>
      <c r="AE132" s="324">
        <f t="shared" ref="AE132:AE195" ca="1" si="63">IF(t&lt;T_para, pos_z, NA())</f>
        <v>962.2482163321356</v>
      </c>
      <c r="AG132" s="306">
        <f t="shared" ca="1" si="56"/>
        <v>-15.385408772887445</v>
      </c>
      <c r="AH132" s="304">
        <f t="shared" ca="1" si="57"/>
        <v>-5.9722543085336532</v>
      </c>
    </row>
    <row r="133" spans="1:34" x14ac:dyDescent="0.2">
      <c r="A133" s="347">
        <f t="shared" ref="A133:A196" ca="1" si="64">IF(B132+0.01&lt;=T_ini+ROUNDUP(Temps_fin_propu,0), 0.01, IF(K132&gt;0, 0.1, 0.0001))</f>
        <v>0.1</v>
      </c>
      <c r="B133" s="304">
        <f t="shared" ref="B133:B196" ca="1" si="65">B132+pas</f>
        <v>3.900000000000003</v>
      </c>
      <c r="D133" s="306">
        <f t="shared" ref="D133:D196" ca="1" si="66">IF(AND(L132&lt;L_rampe,Poussee&lt;Poids*SIN(M132)),0,(-W132+Poussee)/m*COS(M132)-U132/m*SIN(M132))</f>
        <v>-1.6420679728792387</v>
      </c>
      <c r="E133" s="307">
        <f t="shared" ref="E133:E196" ca="1" si="67">IF(AND(L132&lt;L_rampe,Poussee&lt;Poids*SIN(M132)),0,(-W132+Poussee)/m*SIN(M132)+U132/m*COS(M132)-Poids/m)</f>
        <v>-15.345209761632933</v>
      </c>
      <c r="F133" s="304">
        <f t="shared" ref="F133:F196" ca="1" si="68">SQRT(acc_x^2+acc_z^2)</f>
        <v>15.43281730132481</v>
      </c>
      <c r="G133" s="306">
        <f t="shared" ref="G133:G196" ca="1" si="69">G132+acc_x*pas</f>
        <v>26.19195488418768</v>
      </c>
      <c r="H133" s="307">
        <f t="shared" ref="H133:H196" ca="1" si="70">H132+acc_z*pas</f>
        <v>87.308867865212278</v>
      </c>
      <c r="I133" s="304">
        <f t="shared" ref="I133:I196" ca="1" si="71">SQRT(vit_x^2+vit_z^2)</f>
        <v>91.152931431525673</v>
      </c>
      <c r="J133" s="306">
        <f t="shared" ref="J133:J196" ca="1" si="72">J132+0.5*(vit_x+G132)*pas*(K132&gt;=0)</f>
        <v>218.65302177004949</v>
      </c>
      <c r="K133" s="307">
        <f t="shared" ref="K133:K196" ca="1" si="73">K132+0.5*(vit_z+H132)*pas</f>
        <v>971.05582916746494</v>
      </c>
      <c r="L133" s="304">
        <f t="shared" ca="1" si="58"/>
        <v>995.36855851954988</v>
      </c>
      <c r="M133" s="306">
        <f t="shared" ref="M133:M196" ca="1" si="74">IF(AND(L132&gt;L_rampe,G133&gt;0),ATAN2(G133,H133),$M$4)</f>
        <v>1.2793469453848059</v>
      </c>
      <c r="N133" s="304">
        <f t="shared" ref="N133:N196" ca="1" si="75">DEGREES(Beta)</f>
        <v>73.301180503503204</v>
      </c>
      <c r="P133" s="310">
        <f t="shared" ref="P133:P196" ca="1" si="76">MATCH(t-pas/2-T_ini,CdP_t)</f>
        <v>23</v>
      </c>
      <c r="Q133" s="304">
        <f t="shared" ref="Q133:Q196" ca="1" si="77">(INDEX(CdP,2,i_P+1)-INDEX(CdP,2,i_P+0))/(INDEX(CdP,1,i_P+1)-INDEX(CdP,1,i_P+0))*(t-pas/2-T_ini-INDEX(CdP,1,i_P+0))+INDEX(CdP,2,i_P+0)</f>
        <v>0</v>
      </c>
      <c r="R133" s="306">
        <f t="shared" ref="R133:R196" ca="1" si="78">Poussee/(g*ISP)</f>
        <v>0</v>
      </c>
      <c r="S133" s="307">
        <f t="shared" ref="S133:S196" ca="1" si="79">S132-Débit*pas</f>
        <v>5.0810000000000022</v>
      </c>
      <c r="T133" s="304">
        <f t="shared" ca="1" si="59"/>
        <v>49.844610000000024</v>
      </c>
      <c r="U133" s="311">
        <f t="shared" ca="1" si="60"/>
        <v>0</v>
      </c>
      <c r="V133" s="306">
        <f t="shared" ca="1" si="61"/>
        <v>1.1115537910517912</v>
      </c>
      <c r="W133" s="304">
        <f t="shared" ca="1" si="62"/>
        <v>28.357974162853257</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971.05582916746494</v>
      </c>
      <c r="AG133" s="306">
        <f t="shared" ref="AG133:AG196" ca="1" si="85">IF(AND(L132&lt;L_rampe,Poussee&lt;Poids*SIN(M132)),0,(-W132+Poussee)/m-Poids*SIN(M132)/m)</f>
        <v>-15.178521996912025</v>
      </c>
      <c r="AH133" s="304">
        <f t="shared" ref="AH133:AH196" ca="1" si="86">IF(AND(L132&lt;L_rampe,Poussee&lt;Poids*SIN(M132)), g*SIN(M132), (-W132+Poussee)/m)</f>
        <v>-5.7736413408552005</v>
      </c>
    </row>
    <row r="134" spans="1:34" x14ac:dyDescent="0.2">
      <c r="A134" s="347">
        <f t="shared" ca="1" si="64"/>
        <v>0.1</v>
      </c>
      <c r="B134" s="304">
        <f t="shared" ca="1" si="65"/>
        <v>4.0000000000000027</v>
      </c>
      <c r="D134" s="306">
        <f t="shared" ca="1" si="66"/>
        <v>-1.6037005629941676</v>
      </c>
      <c r="E134" s="307">
        <f t="shared" ca="1" si="67"/>
        <v>-15.155812527890159</v>
      </c>
      <c r="F134" s="304">
        <f t="shared" ca="1" si="68"/>
        <v>15.24042351367901</v>
      </c>
      <c r="G134" s="306">
        <f t="shared" ca="1" si="69"/>
        <v>26.031584827888263</v>
      </c>
      <c r="H134" s="307">
        <f t="shared" ca="1" si="70"/>
        <v>85.793286612423259</v>
      </c>
      <c r="I134" s="304">
        <f t="shared" ca="1" si="71"/>
        <v>89.655626908816757</v>
      </c>
      <c r="J134" s="306">
        <f t="shared" ca="1" si="72"/>
        <v>221.2641987556533</v>
      </c>
      <c r="K134" s="307">
        <f t="shared" ca="1" si="73"/>
        <v>979.71093689134671</v>
      </c>
      <c r="L134" s="304">
        <f t="shared" ca="1" si="58"/>
        <v>1004.3860639791362</v>
      </c>
      <c r="M134" s="306">
        <f t="shared" ca="1" si="74"/>
        <v>1.2762028953755531</v>
      </c>
      <c r="N134" s="304">
        <f t="shared" ca="1" si="75"/>
        <v>73.121039707394957</v>
      </c>
      <c r="P134" s="310">
        <f t="shared" ca="1" si="76"/>
        <v>23</v>
      </c>
      <c r="Q134" s="304">
        <f t="shared" ca="1" si="77"/>
        <v>0</v>
      </c>
      <c r="R134" s="306">
        <f t="shared" ca="1" si="78"/>
        <v>0</v>
      </c>
      <c r="S134" s="307">
        <f t="shared" ca="1" si="79"/>
        <v>5.0810000000000022</v>
      </c>
      <c r="T134" s="304">
        <f t="shared" ca="1" si="59"/>
        <v>49.844610000000024</v>
      </c>
      <c r="U134" s="311">
        <f t="shared" ca="1" si="60"/>
        <v>0</v>
      </c>
      <c r="V134" s="306">
        <f t="shared" ca="1" si="61"/>
        <v>1.1105898538066579</v>
      </c>
      <c r="W134" s="304">
        <f t="shared" ca="1" si="62"/>
        <v>27.410202454835034</v>
      </c>
      <c r="Y134" s="314" t="str">
        <f t="shared" ca="1" si="80"/>
        <v/>
      </c>
      <c r="Z134" s="315" t="str">
        <f t="shared" ca="1" si="81"/>
        <v/>
      </c>
      <c r="AA134" s="316" t="str">
        <f t="shared" ca="1" si="82"/>
        <v/>
      </c>
      <c r="AC134" s="310">
        <f t="shared" ca="1" si="83"/>
        <v>4.0000000000000027</v>
      </c>
      <c r="AD134" s="323">
        <f t="shared" ca="1" si="84"/>
        <v>221.2641987556533</v>
      </c>
      <c r="AE134" s="324">
        <f t="shared" ca="1" si="63"/>
        <v>979.71093689134671</v>
      </c>
      <c r="AG134" s="306">
        <f t="shared" ca="1" si="85"/>
        <v>-14.977476475419259</v>
      </c>
      <c r="AH134" s="304">
        <f t="shared" ca="1" si="86"/>
        <v>-5.5811797210890068</v>
      </c>
    </row>
    <row r="135" spans="1:34" x14ac:dyDescent="0.2">
      <c r="A135" s="347">
        <f t="shared" ca="1" si="64"/>
        <v>0.1</v>
      </c>
      <c r="B135" s="304">
        <f t="shared" ca="1" si="65"/>
        <v>4.1000000000000023</v>
      </c>
      <c r="D135" s="306">
        <f t="shared" ca="1" si="66"/>
        <v>-1.5663402421827941</v>
      </c>
      <c r="E135" s="307">
        <f t="shared" ca="1" si="67"/>
        <v>-14.972247255349384</v>
      </c>
      <c r="F135" s="304">
        <f t="shared" ca="1" si="68"/>
        <v>15.053956610459538</v>
      </c>
      <c r="G135" s="306">
        <f t="shared" ca="1" si="69"/>
        <v>25.874950803669982</v>
      </c>
      <c r="H135" s="307">
        <f t="shared" ca="1" si="70"/>
        <v>84.296061886888324</v>
      </c>
      <c r="I135" s="304">
        <f t="shared" ca="1" si="71"/>
        <v>88.177883444378779</v>
      </c>
      <c r="J135" s="306">
        <f t="shared" ca="1" si="72"/>
        <v>223.85952553723121</v>
      </c>
      <c r="K135" s="307">
        <f t="shared" ca="1" si="73"/>
        <v>988.21540431631229</v>
      </c>
      <c r="L135" s="304">
        <f t="shared" ca="1" si="58"/>
        <v>1013.2535578530217</v>
      </c>
      <c r="M135" s="306">
        <f t="shared" ca="1" si="74"/>
        <v>1.2729726675786632</v>
      </c>
      <c r="N135" s="304">
        <f t="shared" ca="1" si="75"/>
        <v>72.935961287767327</v>
      </c>
      <c r="P135" s="310">
        <f t="shared" ca="1" si="76"/>
        <v>23</v>
      </c>
      <c r="Q135" s="304">
        <f t="shared" ca="1" si="77"/>
        <v>0</v>
      </c>
      <c r="R135" s="306">
        <f t="shared" ca="1" si="78"/>
        <v>0</v>
      </c>
      <c r="S135" s="307">
        <f t="shared" ca="1" si="79"/>
        <v>5.0810000000000022</v>
      </c>
      <c r="T135" s="304">
        <f t="shared" ca="1" si="59"/>
        <v>49.844610000000024</v>
      </c>
      <c r="U135" s="311">
        <f t="shared" ca="1" si="60"/>
        <v>0</v>
      </c>
      <c r="V135" s="306">
        <f t="shared" ca="1" si="61"/>
        <v>1.109643468063652</v>
      </c>
      <c r="W135" s="304">
        <f t="shared" ca="1" si="62"/>
        <v>26.491481100819602</v>
      </c>
      <c r="Y135" s="314" t="str">
        <f t="shared" ca="1" si="80"/>
        <v/>
      </c>
      <c r="Z135" s="315" t="str">
        <f t="shared" ca="1" si="81"/>
        <v/>
      </c>
      <c r="AA135" s="316" t="str">
        <f t="shared" ca="1" si="82"/>
        <v/>
      </c>
      <c r="AC135" s="310" t="e">
        <f t="shared" ca="1" si="83"/>
        <v>#N/A</v>
      </c>
      <c r="AD135" s="323" t="e">
        <f t="shared" ca="1" si="84"/>
        <v>#N/A</v>
      </c>
      <c r="AE135" s="324">
        <f t="shared" ca="1" si="63"/>
        <v>988.21540431631229</v>
      </c>
      <c r="AG135" s="306">
        <f t="shared" ca="1" si="85"/>
        <v>-14.78203504440215</v>
      </c>
      <c r="AH135" s="304">
        <f t="shared" ca="1" si="86"/>
        <v>-5.394647206226141</v>
      </c>
    </row>
    <row r="136" spans="1:34" x14ac:dyDescent="0.2">
      <c r="A136" s="347">
        <f t="shared" ca="1" si="64"/>
        <v>0.1</v>
      </c>
      <c r="B136" s="304">
        <f t="shared" ca="1" si="65"/>
        <v>4.200000000000002</v>
      </c>
      <c r="D136" s="306">
        <f t="shared" ca="1" si="66"/>
        <v>-1.5299488356777786</v>
      </c>
      <c r="E136" s="307">
        <f t="shared" ca="1" si="67"/>
        <v>-14.794305582439002</v>
      </c>
      <c r="F136" s="304">
        <f t="shared" ca="1" si="68"/>
        <v>14.873204802811586</v>
      </c>
      <c r="G136" s="306">
        <f t="shared" ca="1" si="69"/>
        <v>25.721955920102204</v>
      </c>
      <c r="H136" s="307">
        <f t="shared" ca="1" si="70"/>
        <v>82.816631328644419</v>
      </c>
      <c r="I136" s="304">
        <f t="shared" ca="1" si="71"/>
        <v>86.719164208266506</v>
      </c>
      <c r="J136" s="306">
        <f t="shared" ca="1" si="72"/>
        <v>226.43937087341982</v>
      </c>
      <c r="K136" s="307">
        <f t="shared" ca="1" si="73"/>
        <v>996.57103897708896</v>
      </c>
      <c r="L136" s="304">
        <f t="shared" ca="1" si="58"/>
        <v>1021.9729078646972</v>
      </c>
      <c r="M136" s="306">
        <f t="shared" ca="1" si="74"/>
        <v>1.2696531529715032</v>
      </c>
      <c r="N136" s="304">
        <f t="shared" ca="1" si="75"/>
        <v>72.745767110745021</v>
      </c>
      <c r="P136" s="310">
        <f t="shared" ca="1" si="76"/>
        <v>23</v>
      </c>
      <c r="Q136" s="304">
        <f t="shared" ca="1" si="77"/>
        <v>0</v>
      </c>
      <c r="R136" s="306">
        <f t="shared" ca="1" si="78"/>
        <v>0</v>
      </c>
      <c r="S136" s="307">
        <f t="shared" ca="1" si="79"/>
        <v>5.0810000000000022</v>
      </c>
      <c r="T136" s="304">
        <f t="shared" ca="1" si="59"/>
        <v>49.844610000000024</v>
      </c>
      <c r="U136" s="311">
        <f t="shared" ca="1" si="60"/>
        <v>0</v>
      </c>
      <c r="V136" s="306">
        <f t="shared" ca="1" si="61"/>
        <v>1.1087143912231481</v>
      </c>
      <c r="W136" s="304">
        <f t="shared" ca="1" si="62"/>
        <v>25.600785467054116</v>
      </c>
      <c r="Y136" s="314" t="str">
        <f t="shared" ca="1" si="80"/>
        <v/>
      </c>
      <c r="Z136" s="315" t="str">
        <f t="shared" ca="1" si="81"/>
        <v/>
      </c>
      <c r="AA136" s="316" t="str">
        <f t="shared" ca="1" si="82"/>
        <v/>
      </c>
      <c r="AC136" s="310" t="e">
        <f t="shared" ca="1" si="83"/>
        <v>#N/A</v>
      </c>
      <c r="AD136" s="323" t="e">
        <f t="shared" ca="1" si="84"/>
        <v>#N/A</v>
      </c>
      <c r="AE136" s="324">
        <f t="shared" ca="1" si="63"/>
        <v>996.57103897708896</v>
      </c>
      <c r="AG136" s="306">
        <f t="shared" ca="1" si="85"/>
        <v>-14.591970225932371</v>
      </c>
      <c r="AH136" s="304">
        <f t="shared" ca="1" si="86"/>
        <v>-5.2138321395039542</v>
      </c>
    </row>
    <row r="137" spans="1:34" x14ac:dyDescent="0.2">
      <c r="A137" s="347">
        <f t="shared" ca="1" si="64"/>
        <v>0.1</v>
      </c>
      <c r="B137" s="304">
        <f t="shared" ca="1" si="65"/>
        <v>4.3000000000000016</v>
      </c>
      <c r="D137" s="306">
        <f t="shared" ca="1" si="66"/>
        <v>-1.4944899589087515</v>
      </c>
      <c r="E137" s="307">
        <f t="shared" ca="1" si="67"/>
        <v>-14.621788976536559</v>
      </c>
      <c r="F137" s="304">
        <f t="shared" ca="1" si="68"/>
        <v>14.697966291689648</v>
      </c>
      <c r="G137" s="306">
        <f t="shared" ca="1" si="69"/>
        <v>25.572506924211329</v>
      </c>
      <c r="H137" s="307">
        <f t="shared" ca="1" si="70"/>
        <v>81.354452430990762</v>
      </c>
      <c r="I137" s="304">
        <f t="shared" ca="1" si="71"/>
        <v>85.278954266191462</v>
      </c>
      <c r="J137" s="306">
        <f t="shared" ca="1" si="72"/>
        <v>229.0040940156355</v>
      </c>
      <c r="K137" s="307">
        <f t="shared" ca="1" si="73"/>
        <v>1004.7795931650708</v>
      </c>
      <c r="L137" s="304">
        <f t="shared" ca="1" si="58"/>
        <v>1030.5459261560773</v>
      </c>
      <c r="M137" s="306">
        <f t="shared" ca="1" si="74"/>
        <v>1.2662410911604289</v>
      </c>
      <c r="N137" s="304">
        <f t="shared" ca="1" si="75"/>
        <v>72.550270369532711</v>
      </c>
      <c r="P137" s="310">
        <f t="shared" ca="1" si="76"/>
        <v>23</v>
      </c>
      <c r="Q137" s="304">
        <f t="shared" ca="1" si="77"/>
        <v>0</v>
      </c>
      <c r="R137" s="306">
        <f t="shared" ca="1" si="78"/>
        <v>0</v>
      </c>
      <c r="S137" s="307">
        <f t="shared" ca="1" si="79"/>
        <v>5.0810000000000022</v>
      </c>
      <c r="T137" s="304">
        <f t="shared" ca="1" si="59"/>
        <v>49.844610000000024</v>
      </c>
      <c r="U137" s="311">
        <f t="shared" ca="1" si="60"/>
        <v>0</v>
      </c>
      <c r="V137" s="306">
        <f t="shared" ca="1" si="61"/>
        <v>1.1078023882690273</v>
      </c>
      <c r="W137" s="304">
        <f t="shared" ca="1" si="62"/>
        <v>24.737138914656391</v>
      </c>
      <c r="Y137" s="314" t="str">
        <f t="shared" ca="1" si="80"/>
        <v/>
      </c>
      <c r="Z137" s="315" t="str">
        <f t="shared" ca="1" si="81"/>
        <v/>
      </c>
      <c r="AA137" s="316" t="str">
        <f t="shared" ca="1" si="82"/>
        <v/>
      </c>
      <c r="AC137" s="310" t="e">
        <f t="shared" ca="1" si="83"/>
        <v>#N/A</v>
      </c>
      <c r="AD137" s="323" t="e">
        <f t="shared" ca="1" si="84"/>
        <v>#N/A</v>
      </c>
      <c r="AE137" s="324">
        <f t="shared" ca="1" si="63"/>
        <v>1004.7795931650708</v>
      </c>
      <c r="AG137" s="306">
        <f t="shared" ca="1" si="85"/>
        <v>-14.407063574559398</v>
      </c>
      <c r="AH137" s="304">
        <f t="shared" ca="1" si="86"/>
        <v>-5.0385328610616229</v>
      </c>
    </row>
    <row r="138" spans="1:34" x14ac:dyDescent="0.2">
      <c r="A138" s="347">
        <f t="shared" ca="1" si="64"/>
        <v>0.1</v>
      </c>
      <c r="B138" s="304">
        <f t="shared" ca="1" si="65"/>
        <v>4.4000000000000012</v>
      </c>
      <c r="D138" s="306">
        <f t="shared" ca="1" si="66"/>
        <v>-1.4599289200870755</v>
      </c>
      <c r="E138" s="307">
        <f t="shared" ca="1" si="67"/>
        <v>-14.454508191310802</v>
      </c>
      <c r="F138" s="304">
        <f t="shared" ca="1" si="68"/>
        <v>14.52804871634101</v>
      </c>
      <c r="G138" s="306">
        <f t="shared" ca="1" si="69"/>
        <v>25.426514032202622</v>
      </c>
      <c r="H138" s="307">
        <f t="shared" ca="1" si="70"/>
        <v>79.909001611859679</v>
      </c>
      <c r="I138" s="304">
        <f t="shared" ca="1" si="71"/>
        <v>83.856759742038619</v>
      </c>
      <c r="J138" s="306">
        <f t="shared" ca="1" si="72"/>
        <v>231.55404506345619</v>
      </c>
      <c r="K138" s="307">
        <f t="shared" ca="1" si="73"/>
        <v>1012.8427658672133</v>
      </c>
      <c r="L138" s="304">
        <f t="shared" ca="1" si="58"/>
        <v>1038.9743712694726</v>
      </c>
      <c r="M138" s="306">
        <f t="shared" ca="1" si="74"/>
        <v>1.2627330614751344</v>
      </c>
      <c r="N138" s="304">
        <f t="shared" ca="1" si="75"/>
        <v>72.349275074158726</v>
      </c>
      <c r="P138" s="310">
        <f t="shared" ca="1" si="76"/>
        <v>23</v>
      </c>
      <c r="Q138" s="304">
        <f t="shared" ca="1" si="77"/>
        <v>0</v>
      </c>
      <c r="R138" s="306">
        <f t="shared" ca="1" si="78"/>
        <v>0</v>
      </c>
      <c r="S138" s="307">
        <f t="shared" ca="1" si="79"/>
        <v>5.0810000000000022</v>
      </c>
      <c r="T138" s="304">
        <f t="shared" ca="1" si="59"/>
        <v>49.844610000000024</v>
      </c>
      <c r="U138" s="311">
        <f t="shared" ca="1" si="60"/>
        <v>0</v>
      </c>
      <c r="V138" s="306">
        <f t="shared" ca="1" si="61"/>
        <v>1.1069072314953261</v>
      </c>
      <c r="W138" s="304">
        <f t="shared" ca="1" si="62"/>
        <v>23.899610180920259</v>
      </c>
      <c r="Y138" s="314" t="str">
        <f t="shared" ca="1" si="80"/>
        <v/>
      </c>
      <c r="Z138" s="315" t="str">
        <f t="shared" ca="1" si="81"/>
        <v/>
      </c>
      <c r="AA138" s="316" t="str">
        <f t="shared" ca="1" si="82"/>
        <v/>
      </c>
      <c r="AC138" s="310" t="e">
        <f t="shared" ca="1" si="83"/>
        <v>#N/A</v>
      </c>
      <c r="AD138" s="323" t="e">
        <f t="shared" ca="1" si="84"/>
        <v>#N/A</v>
      </c>
      <c r="AE138" s="324">
        <f t="shared" ca="1" si="63"/>
        <v>1012.8427658672133</v>
      </c>
      <c r="AG138" s="306">
        <f t="shared" ca="1" si="85"/>
        <v>-14.227105056823403</v>
      </c>
      <c r="AH138" s="304">
        <f t="shared" ca="1" si="86"/>
        <v>-4.8685571569880697</v>
      </c>
    </row>
    <row r="139" spans="1:34" x14ac:dyDescent="0.2">
      <c r="A139" s="347">
        <f t="shared" ca="1" si="64"/>
        <v>0.1</v>
      </c>
      <c r="B139" s="304">
        <f t="shared" ca="1" si="65"/>
        <v>4.5000000000000009</v>
      </c>
      <c r="D139" s="306">
        <f t="shared" ca="1" si="66"/>
        <v>-1.4262326292309089</v>
      </c>
      <c r="E139" s="307">
        <f t="shared" ca="1" si="67"/>
        <v>-14.29228275900339</v>
      </c>
      <c r="F139" s="304">
        <f t="shared" ca="1" si="68"/>
        <v>14.363268638300562</v>
      </c>
      <c r="G139" s="306">
        <f t="shared" ca="1" si="69"/>
        <v>25.28389076927953</v>
      </c>
      <c r="H139" s="307">
        <f t="shared" ca="1" si="70"/>
        <v>78.479773335959337</v>
      </c>
      <c r="I139" s="304">
        <f t="shared" ca="1" si="71"/>
        <v>82.452107039762254</v>
      </c>
      <c r="J139" s="306">
        <f t="shared" ca="1" si="72"/>
        <v>234.08956530353029</v>
      </c>
      <c r="K139" s="307">
        <f t="shared" ca="1" si="73"/>
        <v>1020.7622046146042</v>
      </c>
      <c r="L139" s="304">
        <f t="shared" ca="1" si="58"/>
        <v>1047.2599500380327</v>
      </c>
      <c r="M139" s="306">
        <f t="shared" ca="1" si="74"/>
        <v>1.2591254734510906</v>
      </c>
      <c r="N139" s="304">
        <f t="shared" ca="1" si="75"/>
        <v>72.142575506159076</v>
      </c>
      <c r="P139" s="310">
        <f t="shared" ca="1" si="76"/>
        <v>23</v>
      </c>
      <c r="Q139" s="304">
        <f t="shared" ca="1" si="77"/>
        <v>0</v>
      </c>
      <c r="R139" s="306">
        <f t="shared" ca="1" si="78"/>
        <v>0</v>
      </c>
      <c r="S139" s="307">
        <f t="shared" ca="1" si="79"/>
        <v>5.0810000000000022</v>
      </c>
      <c r="T139" s="304">
        <f t="shared" ca="1" si="59"/>
        <v>49.844610000000024</v>
      </c>
      <c r="U139" s="311">
        <f t="shared" ca="1" si="60"/>
        <v>0</v>
      </c>
      <c r="V139" s="306">
        <f t="shared" ca="1" si="61"/>
        <v>1.1060287002458564</v>
      </c>
      <c r="W139" s="304">
        <f t="shared" ca="1" si="62"/>
        <v>23.087310928120694</v>
      </c>
      <c r="Y139" s="314" t="str">
        <f t="shared" ca="1" si="80"/>
        <v/>
      </c>
      <c r="Z139" s="315" t="str">
        <f t="shared" ca="1" si="81"/>
        <v/>
      </c>
      <c r="AA139" s="316" t="str">
        <f t="shared" ca="1" si="82"/>
        <v/>
      </c>
      <c r="AC139" s="310" t="e">
        <f t="shared" ca="1" si="83"/>
        <v>#N/A</v>
      </c>
      <c r="AD139" s="323" t="e">
        <f t="shared" ca="1" si="84"/>
        <v>#N/A</v>
      </c>
      <c r="AE139" s="324">
        <f t="shared" ca="1" si="63"/>
        <v>1020.7622046146042</v>
      </c>
      <c r="AG139" s="306">
        <f t="shared" ca="1" si="85"/>
        <v>-14.051892460566407</v>
      </c>
      <c r="AH139" s="304">
        <f t="shared" ca="1" si="86"/>
        <v>-4.7037217439323458</v>
      </c>
    </row>
    <row r="140" spans="1:34" x14ac:dyDescent="0.2">
      <c r="A140" s="347">
        <f t="shared" ca="1" si="64"/>
        <v>0.1</v>
      </c>
      <c r="B140" s="304">
        <f t="shared" ca="1" si="65"/>
        <v>4.6000000000000005</v>
      </c>
      <c r="D140" s="306">
        <f t="shared" ca="1" si="66"/>
        <v>-1.3933695131745667</v>
      </c>
      <c r="E140" s="307">
        <f t="shared" ca="1" si="67"/>
        <v>-14.134940515090353</v>
      </c>
      <c r="F140" s="304">
        <f t="shared" ca="1" si="68"/>
        <v>14.203451058295201</v>
      </c>
      <c r="G140" s="306">
        <f t="shared" ca="1" si="69"/>
        <v>25.144553817962073</v>
      </c>
      <c r="H140" s="307">
        <f t="shared" ca="1" si="70"/>
        <v>77.066279284450303</v>
      </c>
      <c r="I140" s="304">
        <f t="shared" ca="1" si="71"/>
        <v>81.064542122023269</v>
      </c>
      <c r="J140" s="306">
        <f t="shared" ca="1" si="72"/>
        <v>236.61098753289238</v>
      </c>
      <c r="K140" s="307">
        <f t="shared" ca="1" si="73"/>
        <v>1028.5395072456247</v>
      </c>
      <c r="L140" s="304">
        <f t="shared" ca="1" si="58"/>
        <v>1055.4043193896655</v>
      </c>
      <c r="M140" s="306">
        <f t="shared" ca="1" si="74"/>
        <v>1.2554145566532267</v>
      </c>
      <c r="N140" s="304">
        <f t="shared" ca="1" si="75"/>
        <v>71.929955635517274</v>
      </c>
      <c r="P140" s="310">
        <f t="shared" ca="1" si="76"/>
        <v>23</v>
      </c>
      <c r="Q140" s="304">
        <f t="shared" ca="1" si="77"/>
        <v>0</v>
      </c>
      <c r="R140" s="306">
        <f t="shared" ca="1" si="78"/>
        <v>0</v>
      </c>
      <c r="S140" s="307">
        <f t="shared" ca="1" si="79"/>
        <v>5.0810000000000022</v>
      </c>
      <c r="T140" s="304">
        <f t="shared" ca="1" si="59"/>
        <v>49.844610000000024</v>
      </c>
      <c r="U140" s="311">
        <f t="shared" ca="1" si="60"/>
        <v>0</v>
      </c>
      <c r="V140" s="306">
        <f t="shared" ca="1" si="61"/>
        <v>1.1051665806660749</v>
      </c>
      <c r="W140" s="304">
        <f t="shared" ca="1" si="62"/>
        <v>22.299393447702993</v>
      </c>
      <c r="Y140" s="314" t="str">
        <f t="shared" ca="1" si="80"/>
        <v/>
      </c>
      <c r="Z140" s="315" t="str">
        <f t="shared" ca="1" si="81"/>
        <v/>
      </c>
      <c r="AA140" s="316" t="str">
        <f t="shared" ca="1" si="82"/>
        <v/>
      </c>
      <c r="AC140" s="310" t="e">
        <f t="shared" ca="1" si="83"/>
        <v>#N/A</v>
      </c>
      <c r="AD140" s="323" t="e">
        <f t="shared" ca="1" si="84"/>
        <v>#N/A</v>
      </c>
      <c r="AE140" s="324">
        <f t="shared" ca="1" si="63"/>
        <v>1028.5395072456247</v>
      </c>
      <c r="AG140" s="306">
        <f t="shared" ca="1" si="85"/>
        <v>-13.881230830910845</v>
      </c>
      <c r="AH140" s="304">
        <f t="shared" ca="1" si="86"/>
        <v>-4.5438517866799222</v>
      </c>
    </row>
    <row r="141" spans="1:34" x14ac:dyDescent="0.2">
      <c r="A141" s="347">
        <f t="shared" ca="1" si="64"/>
        <v>0.1</v>
      </c>
      <c r="B141" s="304">
        <f t="shared" ca="1" si="65"/>
        <v>4.7</v>
      </c>
      <c r="D141" s="306">
        <f t="shared" ca="1" si="66"/>
        <v>-1.3613094361448341</v>
      </c>
      <c r="E141" s="307">
        <f t="shared" ca="1" si="67"/>
        <v>-13.98231715297139</v>
      </c>
      <c r="F141" s="304">
        <f t="shared" ca="1" si="68"/>
        <v>14.048428963667607</v>
      </c>
      <c r="G141" s="306">
        <f t="shared" ca="1" si="69"/>
        <v>25.008422874347591</v>
      </c>
      <c r="H141" s="307">
        <f t="shared" ca="1" si="70"/>
        <v>75.66804756915316</v>
      </c>
      <c r="I141" s="304">
        <f t="shared" ca="1" si="71"/>
        <v>79.693629843230369</v>
      </c>
      <c r="J141" s="306">
        <f t="shared" ca="1" si="72"/>
        <v>239.11863636750786</v>
      </c>
      <c r="K141" s="307">
        <f t="shared" ca="1" si="73"/>
        <v>1036.1762235883048</v>
      </c>
      <c r="L141" s="304">
        <f t="shared" ca="1" si="58"/>
        <v>1063.4090880691103</v>
      </c>
      <c r="M141" s="306">
        <f t="shared" ca="1" si="74"/>
        <v>1.2515963497901852</v>
      </c>
      <c r="N141" s="304">
        <f t="shared" ca="1" si="75"/>
        <v>71.711188496957107</v>
      </c>
      <c r="P141" s="310">
        <f t="shared" ca="1" si="76"/>
        <v>23</v>
      </c>
      <c r="Q141" s="304">
        <f t="shared" ca="1" si="77"/>
        <v>0</v>
      </c>
      <c r="R141" s="306">
        <f t="shared" ca="1" si="78"/>
        <v>0</v>
      </c>
      <c r="S141" s="307">
        <f t="shared" ca="1" si="79"/>
        <v>5.0810000000000022</v>
      </c>
      <c r="T141" s="304">
        <f t="shared" ca="1" si="59"/>
        <v>49.844610000000024</v>
      </c>
      <c r="U141" s="311">
        <f t="shared" ca="1" si="60"/>
        <v>0</v>
      </c>
      <c r="V141" s="306">
        <f t="shared" ca="1" si="61"/>
        <v>1.1043206654665347</v>
      </c>
      <c r="W141" s="304">
        <f t="shared" ca="1" si="62"/>
        <v>21.535048508720937</v>
      </c>
      <c r="Y141" s="314" t="str">
        <f t="shared" ca="1" si="80"/>
        <v/>
      </c>
      <c r="Z141" s="315" t="str">
        <f t="shared" ca="1" si="81"/>
        <v/>
      </c>
      <c r="AA141" s="316" t="str">
        <f t="shared" ca="1" si="82"/>
        <v>Satellite</v>
      </c>
      <c r="AC141" s="310" t="e">
        <f t="shared" ca="1" si="83"/>
        <v>#N/A</v>
      </c>
      <c r="AD141" s="323" t="e">
        <f t="shared" ca="1" si="84"/>
        <v>#N/A</v>
      </c>
      <c r="AE141" s="324">
        <f t="shared" ca="1" si="63"/>
        <v>1036.1762235883048</v>
      </c>
      <c r="AG141" s="306">
        <f t="shared" ca="1" si="85"/>
        <v>-13.714931929932519</v>
      </c>
      <c r="AH141" s="304">
        <f t="shared" ca="1" si="86"/>
        <v>-4.3887804463103688</v>
      </c>
    </row>
    <row r="142" spans="1:34" x14ac:dyDescent="0.2">
      <c r="A142" s="347">
        <f t="shared" ca="1" si="64"/>
        <v>0.1</v>
      </c>
      <c r="B142" s="304">
        <f t="shared" ca="1" si="65"/>
        <v>4.8</v>
      </c>
      <c r="D142" s="306">
        <f t="shared" ca="1" si="66"/>
        <v>-1.3300236255221742</v>
      </c>
      <c r="E142" s="307">
        <f t="shared" ca="1" si="67"/>
        <v>-13.834255806524343</v>
      </c>
      <c r="F142" s="304">
        <f t="shared" ca="1" si="68"/>
        <v>13.898042904121416</v>
      </c>
      <c r="G142" s="306">
        <f t="shared" ca="1" si="69"/>
        <v>24.875420511795372</v>
      </c>
      <c r="H142" s="307">
        <f t="shared" ca="1" si="70"/>
        <v>74.284621988500732</v>
      </c>
      <c r="I142" s="304">
        <f t="shared" ca="1" si="71"/>
        <v>78.338953334934828</v>
      </c>
      <c r="J142" s="306">
        <f t="shared" ca="1" si="72"/>
        <v>241.61282853681502</v>
      </c>
      <c r="K142" s="307">
        <f t="shared" ca="1" si="73"/>
        <v>1043.6738570661876</v>
      </c>
      <c r="L142" s="304">
        <f t="shared" ca="1" si="58"/>
        <v>1071.2758182825621</v>
      </c>
      <c r="M142" s="306">
        <f t="shared" ca="1" si="74"/>
        <v>1.2476666890643511</v>
      </c>
      <c r="N142" s="304">
        <f t="shared" ca="1" si="75"/>
        <v>71.486035522448503</v>
      </c>
      <c r="P142" s="310">
        <f t="shared" ca="1" si="76"/>
        <v>23</v>
      </c>
      <c r="Q142" s="304">
        <f t="shared" ca="1" si="77"/>
        <v>0</v>
      </c>
      <c r="R142" s="306">
        <f t="shared" ca="1" si="78"/>
        <v>0</v>
      </c>
      <c r="S142" s="307">
        <f t="shared" ca="1" si="79"/>
        <v>5.0810000000000022</v>
      </c>
      <c r="T142" s="304">
        <f t="shared" ca="1" si="59"/>
        <v>49.844610000000024</v>
      </c>
      <c r="U142" s="311">
        <f t="shared" ca="1" si="60"/>
        <v>0</v>
      </c>
      <c r="V142" s="306">
        <f t="shared" ca="1" si="61"/>
        <v>1.1034907536972898</v>
      </c>
      <c r="W142" s="304">
        <f t="shared" ca="1" si="62"/>
        <v>20.793503340281827</v>
      </c>
      <c r="Y142" s="314" t="str">
        <f t="shared" ca="1" si="80"/>
        <v/>
      </c>
      <c r="Z142" s="315" t="str">
        <f t="shared" ca="1" si="81"/>
        <v/>
      </c>
      <c r="AA142" s="316" t="str">
        <f t="shared" ca="1" si="82"/>
        <v/>
      </c>
      <c r="AC142" s="310" t="e">
        <f t="shared" ca="1" si="83"/>
        <v>#N/A</v>
      </c>
      <c r="AD142" s="323" t="e">
        <f t="shared" ca="1" si="84"/>
        <v>#N/A</v>
      </c>
      <c r="AE142" s="324">
        <f t="shared" ca="1" si="63"/>
        <v>1043.6738570661876</v>
      </c>
      <c r="AG142" s="306">
        <f t="shared" ca="1" si="85"/>
        <v>-13.552813717188165</v>
      </c>
      <c r="AH142" s="304">
        <f t="shared" ca="1" si="86"/>
        <v>-4.2383484567449177</v>
      </c>
    </row>
    <row r="143" spans="1:34" x14ac:dyDescent="0.2">
      <c r="A143" s="347">
        <f t="shared" ca="1" si="64"/>
        <v>0.1</v>
      </c>
      <c r="B143" s="304">
        <f t="shared" ca="1" si="65"/>
        <v>4.8999999999999995</v>
      </c>
      <c r="D143" s="306">
        <f t="shared" ca="1" si="66"/>
        <v>-1.2994846024370694</v>
      </c>
      <c r="E143" s="307">
        <f t="shared" ca="1" si="67"/>
        <v>-13.690606658534341</v>
      </c>
      <c r="F143" s="304">
        <f t="shared" ca="1" si="68"/>
        <v>13.75214059376488</v>
      </c>
      <c r="G143" s="306">
        <f t="shared" ca="1" si="69"/>
        <v>24.745472051551666</v>
      </c>
      <c r="H143" s="307">
        <f t="shared" ca="1" si="70"/>
        <v>72.915561322647292</v>
      </c>
      <c r="I143" s="304">
        <f t="shared" ca="1" si="71"/>
        <v>77.000113441805155</v>
      </c>
      <c r="J143" s="306">
        <f t="shared" ca="1" si="72"/>
        <v>244.09387316498237</v>
      </c>
      <c r="K143" s="307">
        <f t="shared" ca="1" si="73"/>
        <v>1051.0338662317449</v>
      </c>
      <c r="L143" s="304">
        <f t="shared" ca="1" si="58"/>
        <v>1079.0060272689545</v>
      </c>
      <c r="M143" s="306">
        <f t="shared" ca="1" si="74"/>
        <v>1.2436211956983894</v>
      </c>
      <c r="N143" s="304">
        <f t="shared" ca="1" si="75"/>
        <v>71.25424582653072</v>
      </c>
      <c r="P143" s="310">
        <f t="shared" ca="1" si="76"/>
        <v>23</v>
      </c>
      <c r="Q143" s="304">
        <f t="shared" ca="1" si="77"/>
        <v>0</v>
      </c>
      <c r="R143" s="306">
        <f t="shared" ca="1" si="78"/>
        <v>0</v>
      </c>
      <c r="S143" s="307">
        <f t="shared" ca="1" si="79"/>
        <v>5.0810000000000022</v>
      </c>
      <c r="T143" s="304">
        <f t="shared" ca="1" si="59"/>
        <v>49.844610000000024</v>
      </c>
      <c r="U143" s="311">
        <f t="shared" ca="1" si="60"/>
        <v>0</v>
      </c>
      <c r="V143" s="306">
        <f t="shared" ca="1" si="61"/>
        <v>1.1026766505326648</v>
      </c>
      <c r="W143" s="304">
        <f t="shared" ca="1" si="62"/>
        <v>20.074019738570286</v>
      </c>
      <c r="Y143" s="314" t="str">
        <f t="shared" ca="1" si="80"/>
        <v/>
      </c>
      <c r="Z143" s="315" t="str">
        <f t="shared" ca="1" si="81"/>
        <v/>
      </c>
      <c r="AA143" s="316" t="str">
        <f t="shared" ca="1" si="82"/>
        <v/>
      </c>
      <c r="AC143" s="310" t="e">
        <f t="shared" ca="1" si="83"/>
        <v>#N/A</v>
      </c>
      <c r="AD143" s="323" t="e">
        <f t="shared" ca="1" si="84"/>
        <v>#N/A</v>
      </c>
      <c r="AE143" s="324">
        <f t="shared" ca="1" si="63"/>
        <v>1051.0338662317449</v>
      </c>
      <c r="AG143" s="306">
        <f t="shared" ca="1" si="85"/>
        <v>-13.394699848367242</v>
      </c>
      <c r="AH143" s="304">
        <f t="shared" ca="1" si="86"/>
        <v>-4.09240372766814</v>
      </c>
    </row>
    <row r="144" spans="1:34" x14ac:dyDescent="0.2">
      <c r="A144" s="347">
        <f t="shared" ca="1" si="64"/>
        <v>0.1</v>
      </c>
      <c r="B144" s="304">
        <f t="shared" ca="1" si="65"/>
        <v>4.9999999999999991</v>
      </c>
      <c r="D144" s="306">
        <f t="shared" ca="1" si="66"/>
        <v>-1.2696661168813672</v>
      </c>
      <c r="E144" s="307">
        <f t="shared" ca="1" si="67"/>
        <v>-13.551226573163945</v>
      </c>
      <c r="F144" s="304">
        <f t="shared" ca="1" si="68"/>
        <v>13.61057653758948</v>
      </c>
      <c r="G144" s="306">
        <f t="shared" ca="1" si="69"/>
        <v>24.618505439863529</v>
      </c>
      <c r="H144" s="307">
        <f t="shared" ca="1" si="70"/>
        <v>71.560438665330892</v>
      </c>
      <c r="I144" s="304">
        <f t="shared" ca="1" si="71"/>
        <v>75.67672820667643</v>
      </c>
      <c r="J144" s="306">
        <f t="shared" ca="1" si="72"/>
        <v>246.56207203955313</v>
      </c>
      <c r="K144" s="307">
        <f t="shared" ca="1" si="73"/>
        <v>1058.2576662311437</v>
      </c>
      <c r="L144" s="304">
        <f t="shared" ca="1" si="58"/>
        <v>1086.6011888017722</v>
      </c>
      <c r="M144" s="306">
        <f t="shared" ca="1" si="74"/>
        <v>1.2394552625742203</v>
      </c>
      <c r="N144" s="304">
        <f t="shared" ca="1" si="75"/>
        <v>71.01555544078208</v>
      </c>
      <c r="P144" s="310">
        <f t="shared" ca="1" si="76"/>
        <v>23</v>
      </c>
      <c r="Q144" s="304">
        <f t="shared" ca="1" si="77"/>
        <v>0</v>
      </c>
      <c r="R144" s="306">
        <f t="shared" ca="1" si="78"/>
        <v>0</v>
      </c>
      <c r="S144" s="307">
        <f t="shared" ca="1" si="79"/>
        <v>5.0810000000000022</v>
      </c>
      <c r="T144" s="304">
        <f t="shared" ca="1" si="59"/>
        <v>49.844610000000024</v>
      </c>
      <c r="U144" s="311">
        <f t="shared" ca="1" si="60"/>
        <v>0</v>
      </c>
      <c r="V144" s="306">
        <f t="shared" ca="1" si="61"/>
        <v>1.1018781670658353</v>
      </c>
      <c r="W144" s="304">
        <f t="shared" ca="1" si="62"/>
        <v>19.375892289765282</v>
      </c>
      <c r="Y144" s="314" t="str">
        <f t="shared" ca="1" si="80"/>
        <v/>
      </c>
      <c r="Z144" s="315" t="str">
        <f t="shared" ca="1" si="81"/>
        <v/>
      </c>
      <c r="AA144" s="316" t="str">
        <f t="shared" ca="1" si="82"/>
        <v/>
      </c>
      <c r="AC144" s="310">
        <f t="shared" ca="1" si="83"/>
        <v>4.9999999999999991</v>
      </c>
      <c r="AD144" s="323">
        <f t="shared" ca="1" si="84"/>
        <v>246.56207203955313</v>
      </c>
      <c r="AE144" s="324">
        <f t="shared" ca="1" si="63"/>
        <v>1058.2576662311437</v>
      </c>
      <c r="AG144" s="306">
        <f t="shared" ca="1" si="85"/>
        <v>-13.240419189424149</v>
      </c>
      <c r="AH144" s="304">
        <f t="shared" ca="1" si="86"/>
        <v>-3.9508009719681709</v>
      </c>
    </row>
    <row r="145" spans="1:34" x14ac:dyDescent="0.2">
      <c r="A145" s="347">
        <f t="shared" ca="1" si="64"/>
        <v>0.1</v>
      </c>
      <c r="B145" s="304">
        <f t="shared" ca="1" si="65"/>
        <v>5.0999999999999988</v>
      </c>
      <c r="D145" s="306">
        <f t="shared" ca="1" si="66"/>
        <v>-1.2405430870417025</v>
      </c>
      <c r="E145" s="307">
        <f t="shared" ca="1" si="67"/>
        <v>-13.415978750773432</v>
      </c>
      <c r="F145" s="304">
        <f t="shared" ca="1" si="68"/>
        <v>13.473211680665127</v>
      </c>
      <c r="G145" s="306">
        <f t="shared" ca="1" si="69"/>
        <v>24.494451131159359</v>
      </c>
      <c r="H145" s="307">
        <f t="shared" ca="1" si="70"/>
        <v>70.218840790253552</v>
      </c>
      <c r="I145" s="304">
        <f t="shared" ca="1" si="71"/>
        <v>74.368432403431299</v>
      </c>
      <c r="J145" s="306">
        <f t="shared" ca="1" si="72"/>
        <v>249.01771986810428</v>
      </c>
      <c r="K145" s="307">
        <f t="shared" ca="1" si="73"/>
        <v>1065.346630203923</v>
      </c>
      <c r="L145" s="304">
        <f t="shared" ca="1" si="58"/>
        <v>1094.0627346250139</v>
      </c>
      <c r="M145" s="306">
        <f t="shared" ca="1" si="74"/>
        <v>1.2351640399151829</v>
      </c>
      <c r="N145" s="304">
        <f t="shared" ca="1" si="75"/>
        <v>70.769686493468328</v>
      </c>
      <c r="P145" s="310">
        <f t="shared" ca="1" si="76"/>
        <v>23</v>
      </c>
      <c r="Q145" s="304">
        <f t="shared" ca="1" si="77"/>
        <v>0</v>
      </c>
      <c r="R145" s="306">
        <f t="shared" ca="1" si="78"/>
        <v>0</v>
      </c>
      <c r="S145" s="307">
        <f t="shared" ca="1" si="79"/>
        <v>5.0810000000000022</v>
      </c>
      <c r="T145" s="304">
        <f t="shared" ca="1" si="59"/>
        <v>49.844610000000024</v>
      </c>
      <c r="U145" s="311">
        <f t="shared" ca="1" si="60"/>
        <v>0</v>
      </c>
      <c r="V145" s="306">
        <f t="shared" ca="1" si="61"/>
        <v>1.1010951201127068</v>
      </c>
      <c r="W145" s="304">
        <f t="shared" ca="1" si="62"/>
        <v>18.698446700843224</v>
      </c>
      <c r="Y145" s="314" t="str">
        <f t="shared" ca="1" si="80"/>
        <v/>
      </c>
      <c r="Z145" s="315" t="str">
        <f t="shared" ca="1" si="81"/>
        <v/>
      </c>
      <c r="AA145" s="316" t="str">
        <f t="shared" ca="1" si="82"/>
        <v/>
      </c>
      <c r="AC145" s="310" t="e">
        <f t="shared" ca="1" si="83"/>
        <v>#N/A</v>
      </c>
      <c r="AD145" s="323" t="e">
        <f t="shared" ca="1" si="84"/>
        <v>#N/A</v>
      </c>
      <c r="AE145" s="324">
        <f t="shared" ca="1" si="63"/>
        <v>1065.346630203923</v>
      </c>
      <c r="AG145" s="306">
        <f t="shared" ca="1" si="85"/>
        <v>-13.089805343612001</v>
      </c>
      <c r="AH145" s="304">
        <f t="shared" ca="1" si="86"/>
        <v>-3.8134013559860804</v>
      </c>
    </row>
    <row r="146" spans="1:34" x14ac:dyDescent="0.2">
      <c r="A146" s="347">
        <f t="shared" ca="1" si="64"/>
        <v>0.1</v>
      </c>
      <c r="B146" s="304">
        <f t="shared" ca="1" si="65"/>
        <v>5.1999999999999984</v>
      </c>
      <c r="D146" s="306">
        <f t="shared" ca="1" si="66"/>
        <v>-1.2120915425871266</v>
      </c>
      <c r="E146" s="307">
        <f t="shared" ca="1" si="67"/>
        <v>-13.284732403530686</v>
      </c>
      <c r="F146" s="304">
        <f t="shared" ca="1" si="68"/>
        <v>13.339913078466044</v>
      </c>
      <c r="G146" s="306">
        <f t="shared" ca="1" si="69"/>
        <v>24.373241976900648</v>
      </c>
      <c r="H146" s="307">
        <f t="shared" ca="1" si="70"/>
        <v>68.890367549900489</v>
      </c>
      <c r="I146" s="304">
        <f t="shared" ca="1" si="71"/>
        <v>73.074877116728246</v>
      </c>
      <c r="J146" s="306">
        <f t="shared" ca="1" si="72"/>
        <v>251.46110452350729</v>
      </c>
      <c r="K146" s="307">
        <f t="shared" ca="1" si="73"/>
        <v>1072.3020906209308</v>
      </c>
      <c r="L146" s="304">
        <f t="shared" ca="1" si="58"/>
        <v>1101.3920558267166</v>
      </c>
      <c r="M146" s="306">
        <f t="shared" ca="1" si="74"/>
        <v>1.2307424199365684</v>
      </c>
      <c r="N146" s="304">
        <f t="shared" ca="1" si="75"/>
        <v>70.516346330082996</v>
      </c>
      <c r="P146" s="310">
        <f t="shared" ca="1" si="76"/>
        <v>23</v>
      </c>
      <c r="Q146" s="304">
        <f t="shared" ca="1" si="77"/>
        <v>0</v>
      </c>
      <c r="R146" s="306">
        <f t="shared" ca="1" si="78"/>
        <v>0</v>
      </c>
      <c r="S146" s="307">
        <f t="shared" ca="1" si="79"/>
        <v>5.0810000000000022</v>
      </c>
      <c r="T146" s="304">
        <f t="shared" ca="1" si="59"/>
        <v>49.844610000000024</v>
      </c>
      <c r="U146" s="311">
        <f t="shared" ca="1" si="60"/>
        <v>0</v>
      </c>
      <c r="V146" s="306">
        <f t="shared" ca="1" si="61"/>
        <v>1.1003273320246014</v>
      </c>
      <c r="W146" s="304">
        <f t="shared" ca="1" si="62"/>
        <v>18.041038230879185</v>
      </c>
      <c r="Y146" s="314" t="str">
        <f t="shared" ca="1" si="80"/>
        <v/>
      </c>
      <c r="Z146" s="315" t="str">
        <f t="shared" ca="1" si="81"/>
        <v/>
      </c>
      <c r="AA146" s="316" t="str">
        <f t="shared" ca="1" si="82"/>
        <v/>
      </c>
      <c r="AC146" s="310" t="e">
        <f t="shared" ca="1" si="83"/>
        <v>#N/A</v>
      </c>
      <c r="AD146" s="323" t="e">
        <f t="shared" ca="1" si="84"/>
        <v>#N/A</v>
      </c>
      <c r="AE146" s="324">
        <f t="shared" ca="1" si="63"/>
        <v>1072.3020906209308</v>
      </c>
      <c r="AG146" s="306">
        <f t="shared" ca="1" si="85"/>
        <v>-12.942696188882225</v>
      </c>
      <c r="AH146" s="304">
        <f t="shared" ca="1" si="86"/>
        <v>-3.6800721709984678</v>
      </c>
    </row>
    <row r="147" spans="1:34" x14ac:dyDescent="0.2">
      <c r="A147" s="347">
        <f t="shared" ca="1" si="64"/>
        <v>0.1</v>
      </c>
      <c r="B147" s="304">
        <f t="shared" ca="1" si="65"/>
        <v>5.299999999999998</v>
      </c>
      <c r="D147" s="306">
        <f t="shared" ca="1" si="66"/>
        <v>-1.1842885716662059</v>
      </c>
      <c r="E147" s="307">
        <f t="shared" ca="1" si="67"/>
        <v>-13.157362450368874</v>
      </c>
      <c r="F147" s="304">
        <f t="shared" ca="1" si="68"/>
        <v>13.210553586862135</v>
      </c>
      <c r="G147" s="306">
        <f t="shared" ca="1" si="69"/>
        <v>24.254813119734028</v>
      </c>
      <c r="H147" s="307">
        <f t="shared" ca="1" si="70"/>
        <v>67.574631304863601</v>
      </c>
      <c r="I147" s="304">
        <f t="shared" ca="1" si="71"/>
        <v>71.795729367849404</v>
      </c>
      <c r="J147" s="306">
        <f t="shared" ca="1" si="72"/>
        <v>253.89250727833902</v>
      </c>
      <c r="K147" s="307">
        <f t="shared" ca="1" si="73"/>
        <v>1079.1253405636689</v>
      </c>
      <c r="L147" s="304">
        <f t="shared" ca="1" si="58"/>
        <v>1108.5905041532405</v>
      </c>
      <c r="M147" s="306">
        <f t="shared" ca="1" si="74"/>
        <v>1.2261850203837461</v>
      </c>
      <c r="N147" s="304">
        <f t="shared" ca="1" si="75"/>
        <v>70.255226570151464</v>
      </c>
      <c r="P147" s="310">
        <f t="shared" ca="1" si="76"/>
        <v>23</v>
      </c>
      <c r="Q147" s="304">
        <f t="shared" ca="1" si="77"/>
        <v>0</v>
      </c>
      <c r="R147" s="306">
        <f t="shared" ca="1" si="78"/>
        <v>0</v>
      </c>
      <c r="S147" s="307">
        <f t="shared" ca="1" si="79"/>
        <v>5.0810000000000022</v>
      </c>
      <c r="T147" s="304">
        <f t="shared" ca="1" si="59"/>
        <v>49.844610000000024</v>
      </c>
      <c r="U147" s="311">
        <f t="shared" ca="1" si="60"/>
        <v>0</v>
      </c>
      <c r="V147" s="306">
        <f t="shared" ca="1" si="61"/>
        <v>1.0995746305092997</v>
      </c>
      <c r="W147" s="304">
        <f t="shared" ca="1" si="62"/>
        <v>17.403050216025566</v>
      </c>
      <c r="Y147" s="314" t="str">
        <f t="shared" ca="1" si="80"/>
        <v/>
      </c>
      <c r="Z147" s="315" t="str">
        <f t="shared" ca="1" si="81"/>
        <v/>
      </c>
      <c r="AA147" s="316" t="str">
        <f t="shared" ca="1" si="82"/>
        <v/>
      </c>
      <c r="AC147" s="310" t="e">
        <f t="shared" ca="1" si="83"/>
        <v>#N/A</v>
      </c>
      <c r="AD147" s="323" t="e">
        <f t="shared" ca="1" si="84"/>
        <v>#N/A</v>
      </c>
      <c r="AE147" s="324">
        <f t="shared" ca="1" si="63"/>
        <v>1079.1253405636689</v>
      </c>
      <c r="AG147" s="306">
        <f t="shared" ca="1" si="85"/>
        <v>-12.798933423136278</v>
      </c>
      <c r="AH147" s="304">
        <f t="shared" ca="1" si="86"/>
        <v>-3.5506865244792714</v>
      </c>
    </row>
    <row r="148" spans="1:34" x14ac:dyDescent="0.2">
      <c r="A148" s="347">
        <f t="shared" ca="1" si="64"/>
        <v>0.1</v>
      </c>
      <c r="B148" s="304">
        <f t="shared" ca="1" si="65"/>
        <v>5.3999999999999977</v>
      </c>
      <c r="D148" s="306">
        <f t="shared" ca="1" si="66"/>
        <v>-1.1571122713902671</v>
      </c>
      <c r="E148" s="307">
        <f t="shared" ca="1" si="67"/>
        <v>-13.033749229958527</v>
      </c>
      <c r="F148" s="304">
        <f t="shared" ca="1" si="68"/>
        <v>13.085011570420809</v>
      </c>
      <c r="G148" s="306">
        <f t="shared" ca="1" si="69"/>
        <v>24.139101892595001</v>
      </c>
      <c r="H148" s="307">
        <f t="shared" ca="1" si="70"/>
        <v>66.271256381867744</v>
      </c>
      <c r="I148" s="304">
        <f t="shared" ca="1" si="71"/>
        <v>70.530671786197601</v>
      </c>
      <c r="J148" s="306">
        <f t="shared" ca="1" si="72"/>
        <v>256.31220302895548</v>
      </c>
      <c r="K148" s="307">
        <f t="shared" ca="1" si="73"/>
        <v>1085.8176349480054</v>
      </c>
      <c r="L148" s="304">
        <f t="shared" ca="1" si="58"/>
        <v>1115.6593932673343</v>
      </c>
      <c r="M148" s="306">
        <f t="shared" ca="1" si="74"/>
        <v>1.2214861668707255</v>
      </c>
      <c r="N148" s="304">
        <f t="shared" ca="1" si="75"/>
        <v>69.986002095305167</v>
      </c>
      <c r="P148" s="310">
        <f t="shared" ca="1" si="76"/>
        <v>23</v>
      </c>
      <c r="Q148" s="304">
        <f t="shared" ca="1" si="77"/>
        <v>0</v>
      </c>
      <c r="R148" s="306">
        <f t="shared" ca="1" si="78"/>
        <v>0</v>
      </c>
      <c r="S148" s="307">
        <f t="shared" ca="1" si="79"/>
        <v>5.0810000000000022</v>
      </c>
      <c r="T148" s="304">
        <f t="shared" ca="1" si="59"/>
        <v>49.844610000000024</v>
      </c>
      <c r="U148" s="311">
        <f t="shared" ca="1" si="60"/>
        <v>0</v>
      </c>
      <c r="V148" s="306">
        <f t="shared" ca="1" si="61"/>
        <v>1.0988368484600064</v>
      </c>
      <c r="W148" s="304">
        <f t="shared" ca="1" si="62"/>
        <v>16.783892681865876</v>
      </c>
      <c r="Y148" s="314" t="str">
        <f t="shared" ca="1" si="80"/>
        <v/>
      </c>
      <c r="Z148" s="315" t="str">
        <f t="shared" ca="1" si="81"/>
        <v/>
      </c>
      <c r="AA148" s="316" t="str">
        <f t="shared" ca="1" si="82"/>
        <v/>
      </c>
      <c r="AC148" s="310" t="e">
        <f t="shared" ca="1" si="83"/>
        <v>#N/A</v>
      </c>
      <c r="AD148" s="323" t="e">
        <f t="shared" ca="1" si="84"/>
        <v>#N/A</v>
      </c>
      <c r="AE148" s="324">
        <f t="shared" ca="1" si="63"/>
        <v>1085.8176349480054</v>
      </c>
      <c r="AG148" s="306">
        <f t="shared" ca="1" si="85"/>
        <v>-12.658362114816724</v>
      </c>
      <c r="AH148" s="304">
        <f t="shared" ca="1" si="86"/>
        <v>-3.425123049798378</v>
      </c>
    </row>
    <row r="149" spans="1:34" x14ac:dyDescent="0.2">
      <c r="A149" s="347">
        <f t="shared" ca="1" si="64"/>
        <v>0.1</v>
      </c>
      <c r="B149" s="304">
        <f t="shared" ca="1" si="65"/>
        <v>5.4999999999999973</v>
      </c>
      <c r="D149" s="306">
        <f t="shared" ca="1" si="66"/>
        <v>-1.1305417015993191</v>
      </c>
      <c r="E149" s="307">
        <f t="shared" ca="1" si="67"/>
        <v>-12.91377823045956</v>
      </c>
      <c r="F149" s="304">
        <f t="shared" ca="1" si="68"/>
        <v>12.963170627764887</v>
      </c>
      <c r="G149" s="306">
        <f t="shared" ca="1" si="69"/>
        <v>24.02604772243507</v>
      </c>
      <c r="H149" s="307">
        <f t="shared" ca="1" si="70"/>
        <v>64.979878558821781</v>
      </c>
      <c r="I149" s="304">
        <f t="shared" ca="1" si="71"/>
        <v>69.279402326232244</v>
      </c>
      <c r="J149" s="306">
        <f t="shared" ca="1" si="72"/>
        <v>258.72046050970698</v>
      </c>
      <c r="K149" s="307">
        <f t="shared" ca="1" si="73"/>
        <v>1092.3801916950399</v>
      </c>
      <c r="L149" s="304">
        <f t="shared" ca="1" si="58"/>
        <v>1122.5999999528092</v>
      </c>
      <c r="M149" s="306">
        <f t="shared" ca="1" si="74"/>
        <v>1.2166398739251962</v>
      </c>
      <c r="N149" s="304">
        <f t="shared" ca="1" si="75"/>
        <v>69.708329963242321</v>
      </c>
      <c r="P149" s="310">
        <f t="shared" ca="1" si="76"/>
        <v>23</v>
      </c>
      <c r="Q149" s="304">
        <f t="shared" ca="1" si="77"/>
        <v>0</v>
      </c>
      <c r="R149" s="306">
        <f t="shared" ca="1" si="78"/>
        <v>0</v>
      </c>
      <c r="S149" s="307">
        <f t="shared" ca="1" si="79"/>
        <v>5.0810000000000022</v>
      </c>
      <c r="T149" s="304">
        <f t="shared" ca="1" si="59"/>
        <v>49.844610000000024</v>
      </c>
      <c r="U149" s="311">
        <f t="shared" ca="1" si="60"/>
        <v>0</v>
      </c>
      <c r="V149" s="306">
        <f t="shared" ca="1" si="61"/>
        <v>1.0981138237918435</v>
      </c>
      <c r="W149" s="304">
        <f t="shared" ca="1" si="62"/>
        <v>16.183001037316853</v>
      </c>
      <c r="Y149" s="314" t="str">
        <f t="shared" ca="1" si="80"/>
        <v/>
      </c>
      <c r="Z149" s="315" t="str">
        <f t="shared" ca="1" si="81"/>
        <v/>
      </c>
      <c r="AA149" s="316" t="str">
        <f t="shared" ca="1" si="82"/>
        <v/>
      </c>
      <c r="AC149" s="310" t="e">
        <f t="shared" ca="1" si="83"/>
        <v>#N/A</v>
      </c>
      <c r="AD149" s="323" t="e">
        <f t="shared" ca="1" si="84"/>
        <v>#N/A</v>
      </c>
      <c r="AE149" s="324">
        <f t="shared" ca="1" si="63"/>
        <v>1092.3801916950399</v>
      </c>
      <c r="AG149" s="306">
        <f t="shared" ca="1" si="85"/>
        <v>-12.52083025630445</v>
      </c>
      <c r="AH149" s="304">
        <f t="shared" ca="1" si="86"/>
        <v>-3.3032656331166832</v>
      </c>
    </row>
    <row r="150" spans="1:34" x14ac:dyDescent="0.2">
      <c r="A150" s="347">
        <f t="shared" ca="1" si="64"/>
        <v>0.1</v>
      </c>
      <c r="B150" s="304">
        <f t="shared" ca="1" si="65"/>
        <v>5.599999999999997</v>
      </c>
      <c r="D150" s="306">
        <f t="shared" ca="1" si="66"/>
        <v>-1.1045568417257456</v>
      </c>
      <c r="E150" s="307">
        <f t="shared" ca="1" si="67"/>
        <v>-12.797339834908989</v>
      </c>
      <c r="F150" s="304">
        <f t="shared" ca="1" si="68"/>
        <v>12.844919332823839</v>
      </c>
      <c r="G150" s="306">
        <f t="shared" ca="1" si="69"/>
        <v>23.915592038262496</v>
      </c>
      <c r="H150" s="307">
        <f t="shared" ca="1" si="70"/>
        <v>63.700144575330881</v>
      </c>
      <c r="I150" s="304">
        <f t="shared" ca="1" si="71"/>
        <v>68.041634029898646</v>
      </c>
      <c r="J150" s="306">
        <f t="shared" ca="1" si="72"/>
        <v>261.11754249774185</v>
      </c>
      <c r="K150" s="307">
        <f t="shared" ca="1" si="73"/>
        <v>1098.8141928517475</v>
      </c>
      <c r="L150" s="304">
        <f t="shared" ca="1" si="58"/>
        <v>1129.413565268497</v>
      </c>
      <c r="M150" s="306">
        <f t="shared" ca="1" si="74"/>
        <v>1.2116398246388844</v>
      </c>
      <c r="N150" s="304">
        <f t="shared" ca="1" si="75"/>
        <v>69.421848241779259</v>
      </c>
      <c r="P150" s="310">
        <f t="shared" ca="1" si="76"/>
        <v>23</v>
      </c>
      <c r="Q150" s="304">
        <f t="shared" ca="1" si="77"/>
        <v>0</v>
      </c>
      <c r="R150" s="306">
        <f t="shared" ca="1" si="78"/>
        <v>0</v>
      </c>
      <c r="S150" s="307">
        <f t="shared" ca="1" si="79"/>
        <v>5.0810000000000022</v>
      </c>
      <c r="T150" s="304">
        <f t="shared" ca="1" si="59"/>
        <v>49.844610000000024</v>
      </c>
      <c r="U150" s="311">
        <f t="shared" ca="1" si="60"/>
        <v>0</v>
      </c>
      <c r="V150" s="306">
        <f t="shared" ca="1" si="61"/>
        <v>1.0974053992854793</v>
      </c>
      <c r="W150" s="304">
        <f t="shared" ca="1" si="62"/>
        <v>15.599834844687322</v>
      </c>
      <c r="Y150" s="314" t="str">
        <f t="shared" ca="1" si="80"/>
        <v/>
      </c>
      <c r="Z150" s="315" t="str">
        <f t="shared" ca="1" si="81"/>
        <v/>
      </c>
      <c r="AA150" s="316" t="str">
        <f t="shared" ca="1" si="82"/>
        <v/>
      </c>
      <c r="AC150" s="310" t="e">
        <f t="shared" ca="1" si="83"/>
        <v>#N/A</v>
      </c>
      <c r="AD150" s="323" t="e">
        <f t="shared" ca="1" si="84"/>
        <v>#N/A</v>
      </c>
      <c r="AE150" s="324">
        <f t="shared" ca="1" si="63"/>
        <v>1098.8141928517475</v>
      </c>
      <c r="AG150" s="306">
        <f t="shared" ca="1" si="85"/>
        <v>-12.386188317546814</v>
      </c>
      <c r="AH150" s="304">
        <f t="shared" ca="1" si="86"/>
        <v>-3.1850031563308101</v>
      </c>
    </row>
    <row r="151" spans="1:34" x14ac:dyDescent="0.2">
      <c r="A151" s="347">
        <f t="shared" ca="1" si="64"/>
        <v>0.1</v>
      </c>
      <c r="B151" s="304">
        <f t="shared" ca="1" si="65"/>
        <v>5.6999999999999966</v>
      </c>
      <c r="D151" s="306">
        <f t="shared" ca="1" si="66"/>
        <v>-1.0791385505880993</v>
      </c>
      <c r="E151" s="307">
        <f t="shared" ca="1" si="67"/>
        <v>-12.684329081182517</v>
      </c>
      <c r="F151" s="304">
        <f t="shared" ca="1" si="68"/>
        <v>12.730150990899435</v>
      </c>
      <c r="G151" s="306">
        <f t="shared" ca="1" si="69"/>
        <v>23.807678183203684</v>
      </c>
      <c r="H151" s="307">
        <f t="shared" ca="1" si="70"/>
        <v>62.431711667212632</v>
      </c>
      <c r="I151" s="304">
        <f t="shared" ca="1" si="71"/>
        <v>66.817094834877153</v>
      </c>
      <c r="J151" s="306">
        <f t="shared" ca="1" si="72"/>
        <v>263.50370600881519</v>
      </c>
      <c r="K151" s="307">
        <f t="shared" ca="1" si="73"/>
        <v>1105.1207856638746</v>
      </c>
      <c r="L151" s="304">
        <f t="shared" ca="1" si="58"/>
        <v>1136.1012956540096</v>
      </c>
      <c r="M151" s="306">
        <f t="shared" ca="1" si="74"/>
        <v>1.2064793488144321</v>
      </c>
      <c r="N151" s="304">
        <f t="shared" ca="1" si="75"/>
        <v>69.126174756758843</v>
      </c>
      <c r="P151" s="310">
        <f t="shared" ca="1" si="76"/>
        <v>23</v>
      </c>
      <c r="Q151" s="304">
        <f t="shared" ca="1" si="77"/>
        <v>0</v>
      </c>
      <c r="R151" s="306">
        <f t="shared" ca="1" si="78"/>
        <v>0</v>
      </c>
      <c r="S151" s="307">
        <f t="shared" ca="1" si="79"/>
        <v>5.0810000000000022</v>
      </c>
      <c r="T151" s="304">
        <f t="shared" ca="1" si="59"/>
        <v>49.844610000000024</v>
      </c>
      <c r="U151" s="311">
        <f t="shared" ca="1" si="60"/>
        <v>0</v>
      </c>
      <c r="V151" s="306">
        <f t="shared" ca="1" si="61"/>
        <v>1.0967114224375512</v>
      </c>
      <c r="W151" s="304">
        <f t="shared" ca="1" si="62"/>
        <v>15.033876660902283</v>
      </c>
      <c r="Y151" s="314" t="str">
        <f t="shared" ca="1" si="80"/>
        <v/>
      </c>
      <c r="Z151" s="315" t="str">
        <f t="shared" ca="1" si="81"/>
        <v/>
      </c>
      <c r="AA151" s="316" t="str">
        <f t="shared" ca="1" si="82"/>
        <v/>
      </c>
      <c r="AC151" s="310" t="e">
        <f t="shared" ca="1" si="83"/>
        <v>#N/A</v>
      </c>
      <c r="AD151" s="323" t="e">
        <f t="shared" ca="1" si="84"/>
        <v>#N/A</v>
      </c>
      <c r="AE151" s="324">
        <f t="shared" ca="1" si="63"/>
        <v>1105.1207856638746</v>
      </c>
      <c r="AG151" s="306">
        <f t="shared" ca="1" si="85"/>
        <v>-12.254288797277274</v>
      </c>
      <c r="AH151" s="304">
        <f t="shared" ca="1" si="86"/>
        <v>-3.0702292550063599</v>
      </c>
    </row>
    <row r="152" spans="1:34" x14ac:dyDescent="0.2">
      <c r="A152" s="347">
        <f t="shared" ca="1" si="64"/>
        <v>0.1</v>
      </c>
      <c r="B152" s="304">
        <f t="shared" ca="1" si="65"/>
        <v>5.7999999999999963</v>
      </c>
      <c r="D152" s="306">
        <f t="shared" ca="1" si="66"/>
        <v>-1.0542685289636755</v>
      </c>
      <c r="E152" s="307">
        <f t="shared" ca="1" si="67"/>
        <v>-12.574645435543246</v>
      </c>
      <c r="F152" s="304">
        <f t="shared" ca="1" si="68"/>
        <v>12.61876340854332</v>
      </c>
      <c r="G152" s="306">
        <f t="shared" ca="1" si="69"/>
        <v>23.702251330307316</v>
      </c>
      <c r="H152" s="307">
        <f t="shared" ca="1" si="70"/>
        <v>61.174247123658304</v>
      </c>
      <c r="I152" s="304">
        <f t="shared" ca="1" si="71"/>
        <v>65.605527429260647</v>
      </c>
      <c r="J152" s="306">
        <f t="shared" ca="1" si="72"/>
        <v>265.87920248449075</v>
      </c>
      <c r="K152" s="307">
        <f t="shared" ca="1" si="73"/>
        <v>1111.3010836034182</v>
      </c>
      <c r="L152" s="304">
        <f t="shared" ca="1" si="58"/>
        <v>1142.6643639896715</v>
      </c>
      <c r="M152" s="306">
        <f t="shared" ca="1" si="74"/>
        <v>1.2011513994920122</v>
      </c>
      <c r="N152" s="304">
        <f t="shared" ca="1" si="75"/>
        <v>68.820905747124598</v>
      </c>
      <c r="P152" s="310">
        <f t="shared" ca="1" si="76"/>
        <v>23</v>
      </c>
      <c r="Q152" s="304">
        <f t="shared" ca="1" si="77"/>
        <v>0</v>
      </c>
      <c r="R152" s="306">
        <f t="shared" ca="1" si="78"/>
        <v>0</v>
      </c>
      <c r="S152" s="307">
        <f t="shared" ca="1" si="79"/>
        <v>5.0810000000000022</v>
      </c>
      <c r="T152" s="304">
        <f t="shared" ca="1" si="59"/>
        <v>49.844610000000024</v>
      </c>
      <c r="U152" s="311">
        <f t="shared" ca="1" si="60"/>
        <v>0</v>
      </c>
      <c r="V152" s="306">
        <f t="shared" ca="1" si="61"/>
        <v>1.0960317453175346</v>
      </c>
      <c r="W152" s="304">
        <f t="shared" ca="1" si="62"/>
        <v>14.484630945267282</v>
      </c>
      <c r="Y152" s="314" t="str">
        <f t="shared" ca="1" si="80"/>
        <v/>
      </c>
      <c r="Z152" s="315" t="str">
        <f t="shared" ca="1" si="81"/>
        <v/>
      </c>
      <c r="AA152" s="316" t="str">
        <f t="shared" ca="1" si="82"/>
        <v/>
      </c>
      <c r="AC152" s="310" t="e">
        <f t="shared" ca="1" si="83"/>
        <v>#N/A</v>
      </c>
      <c r="AD152" s="323" t="e">
        <f t="shared" ca="1" si="84"/>
        <v>#N/A</v>
      </c>
      <c r="AE152" s="324">
        <f t="shared" ca="1" si="63"/>
        <v>1111.3010836034182</v>
      </c>
      <c r="AG152" s="306">
        <f t="shared" ca="1" si="85"/>
        <v>-12.124985769100354</v>
      </c>
      <c r="AH152" s="304">
        <f t="shared" ca="1" si="86"/>
        <v>-2.9588420903173147</v>
      </c>
    </row>
    <row r="153" spans="1:34" x14ac:dyDescent="0.2">
      <c r="A153" s="347">
        <f t="shared" ca="1" si="64"/>
        <v>0.1</v>
      </c>
      <c r="B153" s="304">
        <f t="shared" ca="1" si="65"/>
        <v>5.8999999999999959</v>
      </c>
      <c r="D153" s="306">
        <f t="shared" ca="1" si="66"/>
        <v>-1.02992928480381</v>
      </c>
      <c r="E153" s="307">
        <f t="shared" ca="1" si="67"/>
        <v>-12.468192578859302</v>
      </c>
      <c r="F153" s="304">
        <f t="shared" ca="1" si="68"/>
        <v>12.510658676313517</v>
      </c>
      <c r="G153" s="306">
        <f t="shared" ca="1" si="69"/>
        <v>23.599258401826937</v>
      </c>
      <c r="H153" s="307">
        <f t="shared" ca="1" si="70"/>
        <v>59.927427865772373</v>
      </c>
      <c r="I153" s="304">
        <f t="shared" ca="1" si="71"/>
        <v>64.406689153561913</v>
      </c>
      <c r="J153" s="306">
        <f t="shared" ca="1" si="72"/>
        <v>268.24427797109746</v>
      </c>
      <c r="K153" s="307">
        <f t="shared" ca="1" si="73"/>
        <v>1117.3561673528898</v>
      </c>
      <c r="L153" s="304">
        <f t="shared" ca="1" si="58"/>
        <v>1149.1039106128628</v>
      </c>
      <c r="M153" s="306">
        <f t="shared" ca="1" si="74"/>
        <v>1.1956485277305475</v>
      </c>
      <c r="N153" s="304">
        <f t="shared" ca="1" si="75"/>
        <v>68.505614419990948</v>
      </c>
      <c r="P153" s="310">
        <f t="shared" ca="1" si="76"/>
        <v>23</v>
      </c>
      <c r="Q153" s="304">
        <f t="shared" ca="1" si="77"/>
        <v>0</v>
      </c>
      <c r="R153" s="306">
        <f t="shared" ca="1" si="78"/>
        <v>0</v>
      </c>
      <c r="S153" s="307">
        <f t="shared" ca="1" si="79"/>
        <v>5.0810000000000022</v>
      </c>
      <c r="T153" s="304">
        <f t="shared" ca="1" si="59"/>
        <v>49.844610000000024</v>
      </c>
      <c r="U153" s="311">
        <f t="shared" ca="1" si="60"/>
        <v>0</v>
      </c>
      <c r="V153" s="306">
        <f t="shared" ca="1" si="61"/>
        <v>1.0953662244307483</v>
      </c>
      <c r="W153" s="304">
        <f t="shared" ca="1" si="62"/>
        <v>13.95162302948528</v>
      </c>
      <c r="Y153" s="314" t="str">
        <f t="shared" ca="1" si="80"/>
        <v/>
      </c>
      <c r="Z153" s="315" t="str">
        <f t="shared" ca="1" si="81"/>
        <v/>
      </c>
      <c r="AA153" s="316" t="str">
        <f t="shared" ca="1" si="82"/>
        <v/>
      </c>
      <c r="AC153" s="310" t="e">
        <f t="shared" ca="1" si="83"/>
        <v>#N/A</v>
      </c>
      <c r="AD153" s="323" t="e">
        <f t="shared" ca="1" si="84"/>
        <v>#N/A</v>
      </c>
      <c r="AE153" s="324">
        <f t="shared" ca="1" si="63"/>
        <v>1117.3561673528898</v>
      </c>
      <c r="AG153" s="306">
        <f t="shared" ca="1" si="85"/>
        <v>-11.998134419605197</v>
      </c>
      <c r="AH153" s="304">
        <f t="shared" ca="1" si="86"/>
        <v>-2.8507441340813378</v>
      </c>
    </row>
    <row r="154" spans="1:34" x14ac:dyDescent="0.2">
      <c r="A154" s="347">
        <f t="shared" ca="1" si="64"/>
        <v>0.1</v>
      </c>
      <c r="B154" s="304">
        <f t="shared" ca="1" si="65"/>
        <v>5.9999999999999956</v>
      </c>
      <c r="D154" s="306">
        <f t="shared" ca="1" si="66"/>
        <v>-1.0061041009704219</v>
      </c>
      <c r="E154" s="307">
        <f t="shared" ca="1" si="67"/>
        <v>-12.364878204634394</v>
      </c>
      <c r="F154" s="304">
        <f t="shared" ca="1" si="68"/>
        <v>12.405742963540401</v>
      </c>
      <c r="G154" s="306">
        <f t="shared" ca="1" si="69"/>
        <v>23.498647991729896</v>
      </c>
      <c r="H154" s="307">
        <f t="shared" ca="1" si="70"/>
        <v>58.690940045308935</v>
      </c>
      <c r="I154" s="304">
        <f t="shared" ca="1" si="71"/>
        <v>63.22035195126076</v>
      </c>
      <c r="J154" s="306">
        <f t="shared" ca="1" si="72"/>
        <v>270.5991732907753</v>
      </c>
      <c r="K154" s="307">
        <f t="shared" ca="1" si="73"/>
        <v>1123.2870857484438</v>
      </c>
      <c r="L154" s="304">
        <f t="shared" ca="1" si="58"/>
        <v>1155.4210442928945</v>
      </c>
      <c r="M154" s="306">
        <f t="shared" ca="1" si="74"/>
        <v>1.1899628555097854</v>
      </c>
      <c r="N154" s="304">
        <f t="shared" ca="1" si="75"/>
        <v>68.1798493980465</v>
      </c>
      <c r="P154" s="310">
        <f t="shared" ca="1" si="76"/>
        <v>23</v>
      </c>
      <c r="Q154" s="304">
        <f t="shared" ca="1" si="77"/>
        <v>0</v>
      </c>
      <c r="R154" s="306">
        <f t="shared" ca="1" si="78"/>
        <v>0</v>
      </c>
      <c r="S154" s="307">
        <f t="shared" ca="1" si="79"/>
        <v>5.0810000000000022</v>
      </c>
      <c r="T154" s="304">
        <f t="shared" ca="1" si="59"/>
        <v>49.844610000000024</v>
      </c>
      <c r="U154" s="311">
        <f t="shared" ca="1" si="60"/>
        <v>0</v>
      </c>
      <c r="V154" s="306">
        <f t="shared" ca="1" si="61"/>
        <v>1.0947147205871923</v>
      </c>
      <c r="W154" s="304">
        <f t="shared" ca="1" si="62"/>
        <v>13.434398145947975</v>
      </c>
      <c r="Y154" s="314" t="str">
        <f t="shared" ca="1" si="80"/>
        <v/>
      </c>
      <c r="Z154" s="315" t="str">
        <f t="shared" ca="1" si="81"/>
        <v/>
      </c>
      <c r="AA154" s="316" t="str">
        <f t="shared" ca="1" si="82"/>
        <v/>
      </c>
      <c r="AC154" s="310">
        <f t="shared" ca="1" si="83"/>
        <v>5.9999999999999956</v>
      </c>
      <c r="AD154" s="323">
        <f t="shared" ca="1" si="84"/>
        <v>270.5991732907753</v>
      </c>
      <c r="AE154" s="324">
        <f t="shared" ca="1" si="63"/>
        <v>1123.2870857484438</v>
      </c>
      <c r="AG154" s="306">
        <f t="shared" ca="1" si="85"/>
        <v>-11.873590575536278</v>
      </c>
      <c r="AH154" s="304">
        <f t="shared" ca="1" si="86"/>
        <v>-2.7458419660470916</v>
      </c>
    </row>
    <row r="155" spans="1:34" x14ac:dyDescent="0.2">
      <c r="A155" s="347">
        <f t="shared" ca="1" si="64"/>
        <v>0.1</v>
      </c>
      <c r="B155" s="304">
        <f t="shared" ca="1" si="65"/>
        <v>6.0999999999999952</v>
      </c>
      <c r="D155" s="306">
        <f t="shared" ca="1" si="66"/>
        <v>-0.98277700538617518</v>
      </c>
      <c r="E155" s="307">
        <f t="shared" ca="1" si="67"/>
        <v>-12.264613828052072</v>
      </c>
      <c r="F155" s="304">
        <f t="shared" ca="1" si="68"/>
        <v>12.303926324290224</v>
      </c>
      <c r="G155" s="306">
        <f t="shared" ca="1" si="69"/>
        <v>23.40037029119128</v>
      </c>
      <c r="H155" s="307">
        <f t="shared" ca="1" si="70"/>
        <v>57.46447866250373</v>
      </c>
      <c r="I155" s="304">
        <f t="shared" ca="1" si="71"/>
        <v>62.046302369425803</v>
      </c>
      <c r="J155" s="306">
        <f t="shared" ca="1" si="72"/>
        <v>272.94412420492137</v>
      </c>
      <c r="K155" s="307">
        <f t="shared" ca="1" si="73"/>
        <v>1129.0948566838345</v>
      </c>
      <c r="L155" s="304">
        <f t="shared" ca="1" si="58"/>
        <v>1161.6168431664032</v>
      </c>
      <c r="M155" s="306">
        <f t="shared" ca="1" si="74"/>
        <v>1.1840860466106859</v>
      </c>
      <c r="N155" s="304">
        <f t="shared" ca="1" si="75"/>
        <v>67.843133051123175</v>
      </c>
      <c r="P155" s="310">
        <f t="shared" ca="1" si="76"/>
        <v>23</v>
      </c>
      <c r="Q155" s="304">
        <f t="shared" ca="1" si="77"/>
        <v>0</v>
      </c>
      <c r="R155" s="306">
        <f t="shared" ca="1" si="78"/>
        <v>0</v>
      </c>
      <c r="S155" s="307">
        <f t="shared" ca="1" si="79"/>
        <v>5.0810000000000022</v>
      </c>
      <c r="T155" s="304">
        <f t="shared" ca="1" si="59"/>
        <v>49.844610000000024</v>
      </c>
      <c r="U155" s="311">
        <f t="shared" ca="1" si="60"/>
        <v>0</v>
      </c>
      <c r="V155" s="306">
        <f t="shared" ca="1" si="61"/>
        <v>1.0940770987759409</v>
      </c>
      <c r="W155" s="304">
        <f t="shared" ca="1" si="62"/>
        <v>12.932520510608708</v>
      </c>
      <c r="Y155" s="314" t="str">
        <f t="shared" ca="1" si="80"/>
        <v/>
      </c>
      <c r="Z155" s="315" t="str">
        <f t="shared" ca="1" si="81"/>
        <v/>
      </c>
      <c r="AA155" s="316" t="str">
        <f t="shared" ca="1" si="82"/>
        <v/>
      </c>
      <c r="AC155" s="310" t="e">
        <f t="shared" ca="1" si="83"/>
        <v>#N/A</v>
      </c>
      <c r="AD155" s="323" t="e">
        <f t="shared" ca="1" si="84"/>
        <v>#N/A</v>
      </c>
      <c r="AE155" s="324">
        <f t="shared" ca="1" si="63"/>
        <v>1129.0948566838345</v>
      </c>
      <c r="AG155" s="306">
        <f t="shared" ca="1" si="85"/>
        <v>-11.751210216889529</v>
      </c>
      <c r="AH155" s="304">
        <f t="shared" ca="1" si="86"/>
        <v>-2.6440460826506533</v>
      </c>
    </row>
    <row r="156" spans="1:34" x14ac:dyDescent="0.2">
      <c r="A156" s="347">
        <f t="shared" ca="1" si="64"/>
        <v>0.1</v>
      </c>
      <c r="B156" s="304">
        <f t="shared" ca="1" si="65"/>
        <v>6.1999999999999948</v>
      </c>
      <c r="D156" s="306">
        <f t="shared" ca="1" si="66"/>
        <v>-0.95993274350394531</v>
      </c>
      <c r="E156" s="307">
        <f t="shared" ca="1" si="67"/>
        <v>-12.167314605285801</v>
      </c>
      <c r="F156" s="304">
        <f t="shared" ca="1" si="68"/>
        <v>12.205122513766593</v>
      </c>
      <c r="G156" s="306">
        <f t="shared" ca="1" si="69"/>
        <v>23.304377016840885</v>
      </c>
      <c r="H156" s="307">
        <f t="shared" ca="1" si="70"/>
        <v>56.247747201975152</v>
      </c>
      <c r="I156" s="304">
        <f t="shared" ca="1" si="71"/>
        <v>60.884341611290871</v>
      </c>
      <c r="J156" s="306">
        <f t="shared" ca="1" si="72"/>
        <v>275.27936157032298</v>
      </c>
      <c r="K156" s="307">
        <f t="shared" ca="1" si="73"/>
        <v>1134.7804679770584</v>
      </c>
      <c r="L156" s="304">
        <f t="shared" ca="1" si="58"/>
        <v>1167.692355635163</v>
      </c>
      <c r="M156" s="306">
        <f t="shared" ca="1" si="74"/>
        <v>1.1780092753227436</v>
      </c>
      <c r="N156" s="304">
        <f t="shared" ca="1" si="75"/>
        <v>67.494959703257805</v>
      </c>
      <c r="P156" s="310">
        <f t="shared" ca="1" si="76"/>
        <v>23</v>
      </c>
      <c r="Q156" s="304">
        <f t="shared" ca="1" si="77"/>
        <v>0</v>
      </c>
      <c r="R156" s="306">
        <f t="shared" ca="1" si="78"/>
        <v>0</v>
      </c>
      <c r="S156" s="307">
        <f t="shared" ca="1" si="79"/>
        <v>5.0810000000000022</v>
      </c>
      <c r="T156" s="304">
        <f t="shared" ca="1" si="59"/>
        <v>49.844610000000024</v>
      </c>
      <c r="U156" s="311">
        <f t="shared" ca="1" si="60"/>
        <v>0</v>
      </c>
      <c r="V156" s="306">
        <f t="shared" ca="1" si="61"/>
        <v>1.0934532280448188</v>
      </c>
      <c r="W156" s="304">
        <f t="shared" ca="1" si="62"/>
        <v>12.445572457006289</v>
      </c>
      <c r="Y156" s="314" t="str">
        <f t="shared" ca="1" si="80"/>
        <v/>
      </c>
      <c r="Z156" s="315" t="str">
        <f t="shared" ca="1" si="81"/>
        <v/>
      </c>
      <c r="AA156" s="316" t="str">
        <f t="shared" ca="1" si="82"/>
        <v/>
      </c>
      <c r="AC156" s="310" t="e">
        <f t="shared" ca="1" si="83"/>
        <v>#N/A</v>
      </c>
      <c r="AD156" s="323" t="e">
        <f t="shared" ca="1" si="84"/>
        <v>#N/A</v>
      </c>
      <c r="AE156" s="324">
        <f t="shared" ca="1" si="63"/>
        <v>1134.7804679770584</v>
      </c>
      <c r="AG156" s="306">
        <f t="shared" ca="1" si="85"/>
        <v>-11.630848972615832</v>
      </c>
      <c r="AH156" s="304">
        <f t="shared" ca="1" si="86"/>
        <v>-2.5452707165142101</v>
      </c>
    </row>
    <row r="157" spans="1:34" x14ac:dyDescent="0.2">
      <c r="A157" s="347">
        <f t="shared" ca="1" si="64"/>
        <v>0.1</v>
      </c>
      <c r="B157" s="304">
        <f t="shared" ca="1" si="65"/>
        <v>6.2999999999999945</v>
      </c>
      <c r="D157" s="306">
        <f t="shared" ca="1" si="66"/>
        <v>-0.93755675301410135</v>
      </c>
      <c r="E157" s="307">
        <f t="shared" ca="1" si="67"/>
        <v>-12.072899162373343</v>
      </c>
      <c r="F157" s="304">
        <f t="shared" ca="1" si="68"/>
        <v>12.109248814437553</v>
      </c>
      <c r="G157" s="306">
        <f t="shared" ca="1" si="69"/>
        <v>23.210621341539476</v>
      </c>
      <c r="H157" s="307">
        <f t="shared" ca="1" si="70"/>
        <v>55.040457285737816</v>
      </c>
      <c r="I157" s="304">
        <f t="shared" ca="1" si="71"/>
        <v>59.734285643032983</v>
      </c>
      <c r="J157" s="306">
        <f t="shared" ca="1" si="72"/>
        <v>277.60511148824202</v>
      </c>
      <c r="K157" s="307">
        <f t="shared" ca="1" si="73"/>
        <v>1140.3448782014441</v>
      </c>
      <c r="L157" s="304">
        <f t="shared" ca="1" si="58"/>
        <v>1173.6486012280957</v>
      </c>
      <c r="M157" s="306">
        <f t="shared" ca="1" si="74"/>
        <v>1.17172319281816</v>
      </c>
      <c r="N157" s="304">
        <f t="shared" ca="1" si="75"/>
        <v>67.134793706074134</v>
      </c>
      <c r="P157" s="310">
        <f t="shared" ca="1" si="76"/>
        <v>23</v>
      </c>
      <c r="Q157" s="304">
        <f t="shared" ca="1" si="77"/>
        <v>0</v>
      </c>
      <c r="R157" s="306">
        <f t="shared" ca="1" si="78"/>
        <v>0</v>
      </c>
      <c r="S157" s="307">
        <f t="shared" ca="1" si="79"/>
        <v>5.0810000000000022</v>
      </c>
      <c r="T157" s="304">
        <f t="shared" ca="1" si="59"/>
        <v>49.844610000000024</v>
      </c>
      <c r="U157" s="311">
        <f t="shared" ca="1" si="60"/>
        <v>0</v>
      </c>
      <c r="V157" s="306">
        <f t="shared" ca="1" si="61"/>
        <v>1.0928429813851159</v>
      </c>
      <c r="W157" s="304">
        <f t="shared" ca="1" si="62"/>
        <v>11.973153618250738</v>
      </c>
      <c r="Y157" s="314" t="str">
        <f t="shared" ca="1" si="80"/>
        <v/>
      </c>
      <c r="Z157" s="315" t="str">
        <f t="shared" ca="1" si="81"/>
        <v/>
      </c>
      <c r="AA157" s="316" t="str">
        <f t="shared" ca="1" si="82"/>
        <v/>
      </c>
      <c r="AC157" s="310" t="e">
        <f t="shared" ca="1" si="83"/>
        <v>#N/A</v>
      </c>
      <c r="AD157" s="323" t="e">
        <f t="shared" ca="1" si="84"/>
        <v>#N/A</v>
      </c>
      <c r="AE157" s="324">
        <f t="shared" ca="1" si="63"/>
        <v>1140.3448782014441</v>
      </c>
      <c r="AG157" s="306">
        <f t="shared" ca="1" si="85"/>
        <v>-11.5123615954</v>
      </c>
      <c r="AH157" s="304">
        <f t="shared" ca="1" si="86"/>
        <v>-2.4494336660118647</v>
      </c>
    </row>
    <row r="158" spans="1:34" x14ac:dyDescent="0.2">
      <c r="A158" s="347">
        <f t="shared" ca="1" si="64"/>
        <v>0.1</v>
      </c>
      <c r="B158" s="304">
        <f t="shared" ca="1" si="65"/>
        <v>6.3999999999999941</v>
      </c>
      <c r="D158" s="306">
        <f t="shared" ca="1" si="66"/>
        <v>-0.9156351407205906</v>
      </c>
      <c r="E158" s="307">
        <f t="shared" ca="1" si="67"/>
        <v>-11.981289432995831</v>
      </c>
      <c r="F158" s="304">
        <f t="shared" ca="1" si="68"/>
        <v>12.016225871218465</v>
      </c>
      <c r="G158" s="306">
        <f t="shared" ca="1" si="69"/>
        <v>23.119057827467415</v>
      </c>
      <c r="H158" s="307">
        <f t="shared" ca="1" si="70"/>
        <v>53.842328342438229</v>
      </c>
      <c r="I158" s="304">
        <f t="shared" ca="1" si="71"/>
        <v>58.595965357392217</v>
      </c>
      <c r="J158" s="306">
        <f t="shared" ca="1" si="72"/>
        <v>279.92159544669238</v>
      </c>
      <c r="K158" s="307">
        <f t="shared" ca="1" si="73"/>
        <v>1145.7890174828528</v>
      </c>
      <c r="L158" s="304">
        <f t="shared" ca="1" si="58"/>
        <v>1179.4865714291718</v>
      </c>
      <c r="M158" s="306">
        <f t="shared" ca="1" si="74"/>
        <v>1.1652178910244682</v>
      </c>
      <c r="N158" s="304">
        <f t="shared" ca="1" si="75"/>
        <v>66.762067368836711</v>
      </c>
      <c r="P158" s="310">
        <f t="shared" ca="1" si="76"/>
        <v>23</v>
      </c>
      <c r="Q158" s="304">
        <f t="shared" ca="1" si="77"/>
        <v>0</v>
      </c>
      <c r="R158" s="306">
        <f t="shared" ca="1" si="78"/>
        <v>0</v>
      </c>
      <c r="S158" s="307">
        <f t="shared" ca="1" si="79"/>
        <v>5.0810000000000022</v>
      </c>
      <c r="T158" s="304">
        <f t="shared" ca="1" si="59"/>
        <v>49.844610000000024</v>
      </c>
      <c r="U158" s="311">
        <f t="shared" ca="1" si="60"/>
        <v>0</v>
      </c>
      <c r="V158" s="306">
        <f t="shared" ca="1" si="61"/>
        <v>1.0922462356210934</v>
      </c>
      <c r="W158" s="304">
        <f t="shared" ca="1" si="62"/>
        <v>11.514880154004601</v>
      </c>
      <c r="Y158" s="314" t="str">
        <f t="shared" ca="1" si="80"/>
        <v/>
      </c>
      <c r="Z158" s="315" t="str">
        <f t="shared" ca="1" si="81"/>
        <v/>
      </c>
      <c r="AA158" s="316" t="str">
        <f t="shared" ca="1" si="82"/>
        <v/>
      </c>
      <c r="AC158" s="310" t="e">
        <f t="shared" ca="1" si="83"/>
        <v>#N/A</v>
      </c>
      <c r="AD158" s="323" t="e">
        <f t="shared" ca="1" si="84"/>
        <v>#N/A</v>
      </c>
      <c r="AE158" s="324">
        <f t="shared" ca="1" si="63"/>
        <v>1145.7890174828528</v>
      </c>
      <c r="AG158" s="306">
        <f t="shared" ca="1" si="85"/>
        <v>-11.39560141174192</v>
      </c>
      <c r="AH158" s="304">
        <f t="shared" ca="1" si="86"/>
        <v>-2.3564561342748931</v>
      </c>
    </row>
    <row r="159" spans="1:34" x14ac:dyDescent="0.2">
      <c r="A159" s="347">
        <f t="shared" ca="1" si="64"/>
        <v>0.1</v>
      </c>
      <c r="B159" s="304">
        <f t="shared" ca="1" si="65"/>
        <v>6.4999999999999938</v>
      </c>
      <c r="D159" s="306">
        <f t="shared" ca="1" si="66"/>
        <v>-0.89415466152903145</v>
      </c>
      <c r="E159" s="307">
        <f t="shared" ca="1" si="67"/>
        <v>-11.892410504539221</v>
      </c>
      <c r="F159" s="304">
        <f t="shared" ca="1" si="68"/>
        <v>11.925977535078998</v>
      </c>
      <c r="G159" s="306">
        <f t="shared" ca="1" si="69"/>
        <v>23.029642361314512</v>
      </c>
      <c r="H159" s="307">
        <f t="shared" ca="1" si="70"/>
        <v>52.653087291984306</v>
      </c>
      <c r="I159" s="304">
        <f t="shared" ca="1" si="71"/>
        <v>57.469226797194437</v>
      </c>
      <c r="J159" s="306">
        <f t="shared" ca="1" si="72"/>
        <v>282.22903045613145</v>
      </c>
      <c r="K159" s="307">
        <f t="shared" ca="1" si="73"/>
        <v>1151.1137882645739</v>
      </c>
      <c r="L159" s="304">
        <f t="shared" ca="1" si="58"/>
        <v>1185.207230472809</v>
      </c>
      <c r="M159" s="306">
        <f t="shared" ca="1" si="74"/>
        <v>1.1584828638195983</v>
      </c>
      <c r="N159" s="304">
        <f t="shared" ca="1" si="75"/>
        <v>66.376178735091884</v>
      </c>
      <c r="P159" s="310">
        <f t="shared" ca="1" si="76"/>
        <v>23</v>
      </c>
      <c r="Q159" s="304">
        <f t="shared" ca="1" si="77"/>
        <v>0</v>
      </c>
      <c r="R159" s="306">
        <f t="shared" ca="1" si="78"/>
        <v>0</v>
      </c>
      <c r="S159" s="307">
        <f t="shared" ca="1" si="79"/>
        <v>5.0810000000000022</v>
      </c>
      <c r="T159" s="304">
        <f t="shared" ca="1" si="59"/>
        <v>49.844610000000024</v>
      </c>
      <c r="U159" s="311">
        <f t="shared" ca="1" si="60"/>
        <v>0</v>
      </c>
      <c r="V159" s="306">
        <f t="shared" ca="1" si="61"/>
        <v>1.0916628713040648</v>
      </c>
      <c r="W159" s="304">
        <f t="shared" ca="1" si="62"/>
        <v>11.070384019698817</v>
      </c>
      <c r="Y159" s="314" t="str">
        <f t="shared" ca="1" si="80"/>
        <v/>
      </c>
      <c r="Z159" s="315" t="str">
        <f t="shared" ca="1" si="81"/>
        <v/>
      </c>
      <c r="AA159" s="316" t="str">
        <f t="shared" ca="1" si="82"/>
        <v/>
      </c>
      <c r="AC159" s="310" t="e">
        <f t="shared" ca="1" si="83"/>
        <v>#N/A</v>
      </c>
      <c r="AD159" s="323" t="e">
        <f t="shared" ca="1" si="84"/>
        <v>#N/A</v>
      </c>
      <c r="AE159" s="324">
        <f t="shared" ca="1" si="63"/>
        <v>1151.1137882645739</v>
      </c>
      <c r="AG159" s="306">
        <f t="shared" ca="1" si="85"/>
        <v>-11.280419743296612</v>
      </c>
      <c r="AH159" s="304">
        <f t="shared" ca="1" si="86"/>
        <v>-2.2662625770526659</v>
      </c>
    </row>
    <row r="160" spans="1:34" x14ac:dyDescent="0.2">
      <c r="A160" s="347">
        <f t="shared" ca="1" si="64"/>
        <v>0.1</v>
      </c>
      <c r="B160" s="304">
        <f t="shared" ca="1" si="65"/>
        <v>6.5999999999999934</v>
      </c>
      <c r="D160" s="306">
        <f t="shared" ca="1" si="66"/>
        <v>-0.87310269950203623</v>
      </c>
      <c r="E160" s="307">
        <f t="shared" ca="1" si="67"/>
        <v>-11.806190471849074</v>
      </c>
      <c r="F160" s="304">
        <f t="shared" ca="1" si="68"/>
        <v>11.838430714476374</v>
      </c>
      <c r="G160" s="306">
        <f t="shared" ca="1" si="69"/>
        <v>22.942332091364307</v>
      </c>
      <c r="H160" s="307">
        <f t="shared" ca="1" si="70"/>
        <v>51.472468244799401</v>
      </c>
      <c r="I160" s="304">
        <f t="shared" ca="1" si="71"/>
        <v>56.353931442290055</v>
      </c>
      <c r="J160" s="306">
        <f t="shared" ca="1" si="72"/>
        <v>284.52762917876538</v>
      </c>
      <c r="K160" s="307">
        <f t="shared" ca="1" si="73"/>
        <v>1156.3200660414132</v>
      </c>
      <c r="L160" s="304">
        <f t="shared" ca="1" si="58"/>
        <v>1190.8115161082828</v>
      </c>
      <c r="M160" s="306">
        <f t="shared" ca="1" si="74"/>
        <v>1.1515069653669108</v>
      </c>
      <c r="N160" s="304">
        <f t="shared" ca="1" si="75"/>
        <v>65.976489195441047</v>
      </c>
      <c r="P160" s="310">
        <f t="shared" ca="1" si="76"/>
        <v>23</v>
      </c>
      <c r="Q160" s="304">
        <f t="shared" ca="1" si="77"/>
        <v>0</v>
      </c>
      <c r="R160" s="306">
        <f t="shared" ca="1" si="78"/>
        <v>0</v>
      </c>
      <c r="S160" s="307">
        <f t="shared" ca="1" si="79"/>
        <v>5.0810000000000022</v>
      </c>
      <c r="T160" s="304">
        <f t="shared" ca="1" si="59"/>
        <v>49.844610000000024</v>
      </c>
      <c r="U160" s="311">
        <f t="shared" ca="1" si="60"/>
        <v>0</v>
      </c>
      <c r="V160" s="306">
        <f t="shared" ca="1" si="61"/>
        <v>1.0910927726108302</v>
      </c>
      <c r="W160" s="304">
        <f t="shared" ca="1" si="62"/>
        <v>10.639312275411333</v>
      </c>
      <c r="Y160" s="314" t="str">
        <f t="shared" ca="1" si="80"/>
        <v/>
      </c>
      <c r="Z160" s="315" t="str">
        <f t="shared" ca="1" si="81"/>
        <v/>
      </c>
      <c r="AA160" s="316" t="str">
        <f t="shared" ca="1" si="82"/>
        <v/>
      </c>
      <c r="AC160" s="310" t="e">
        <f t="shared" ca="1" si="83"/>
        <v>#N/A</v>
      </c>
      <c r="AD160" s="323" t="e">
        <f t="shared" ca="1" si="84"/>
        <v>#N/A</v>
      </c>
      <c r="AE160" s="324">
        <f t="shared" ca="1" si="63"/>
        <v>1156.3200660414132</v>
      </c>
      <c r="AG160" s="306">
        <f t="shared" ca="1" si="85"/>
        <v>-11.166665295131857</v>
      </c>
      <c r="AH160" s="304">
        <f t="shared" ca="1" si="86"/>
        <v>-2.1787805588858125</v>
      </c>
    </row>
    <row r="161" spans="1:34" x14ac:dyDescent="0.2">
      <c r="A161" s="347">
        <f t="shared" ca="1" si="64"/>
        <v>0.1</v>
      </c>
      <c r="B161" s="304">
        <f t="shared" ca="1" si="65"/>
        <v>6.6999999999999931</v>
      </c>
      <c r="D161" s="306">
        <f t="shared" ca="1" si="66"/>
        <v>-0.85246725094889364</v>
      </c>
      <c r="E161" s="307">
        <f t="shared" ca="1" si="67"/>
        <v>-11.722560298118719</v>
      </c>
      <c r="F161" s="304">
        <f t="shared" ca="1" si="68"/>
        <v>11.753515234046773</v>
      </c>
      <c r="G161" s="306">
        <f t="shared" ca="1" si="69"/>
        <v>22.857085366269416</v>
      </c>
      <c r="H161" s="307">
        <f t="shared" ca="1" si="70"/>
        <v>50.300212214987532</v>
      </c>
      <c r="I161" s="304">
        <f t="shared" ca="1" si="71"/>
        <v>55.249956563907894</v>
      </c>
      <c r="J161" s="306">
        <f t="shared" ca="1" si="72"/>
        <v>286.81760005164705</v>
      </c>
      <c r="K161" s="307">
        <f t="shared" ca="1" si="73"/>
        <v>1161.4087000644024</v>
      </c>
      <c r="L161" s="304">
        <f t="shared" ca="1" si="58"/>
        <v>1196.3003403345967</v>
      </c>
      <c r="M161" s="306">
        <f t="shared" ca="1" si="74"/>
        <v>1.1442783654029203</v>
      </c>
      <c r="N161" s="304">
        <f t="shared" ca="1" si="75"/>
        <v>65.562320925715966</v>
      </c>
      <c r="P161" s="310">
        <f t="shared" ca="1" si="76"/>
        <v>23</v>
      </c>
      <c r="Q161" s="304">
        <f t="shared" ca="1" si="77"/>
        <v>0</v>
      </c>
      <c r="R161" s="306">
        <f t="shared" ca="1" si="78"/>
        <v>0</v>
      </c>
      <c r="S161" s="307">
        <f t="shared" ca="1" si="79"/>
        <v>5.0810000000000022</v>
      </c>
      <c r="T161" s="304">
        <f t="shared" ca="1" si="59"/>
        <v>49.844610000000024</v>
      </c>
      <c r="U161" s="311">
        <f t="shared" ca="1" si="60"/>
        <v>0</v>
      </c>
      <c r="V161" s="306">
        <f t="shared" ca="1" si="61"/>
        <v>1.090535827246268</v>
      </c>
      <c r="W161" s="304">
        <f t="shared" ca="1" si="62"/>
        <v>10.221326432011631</v>
      </c>
      <c r="Y161" s="314" t="str">
        <f t="shared" ca="1" si="80"/>
        <v/>
      </c>
      <c r="Z161" s="315" t="str">
        <f t="shared" ca="1" si="81"/>
        <v/>
      </c>
      <c r="AA161" s="316" t="str">
        <f t="shared" ca="1" si="82"/>
        <v/>
      </c>
      <c r="AC161" s="310" t="e">
        <f t="shared" ca="1" si="83"/>
        <v>#N/A</v>
      </c>
      <c r="AD161" s="323" t="e">
        <f t="shared" ca="1" si="84"/>
        <v>#N/A</v>
      </c>
      <c r="AE161" s="324">
        <f t="shared" ca="1" si="63"/>
        <v>1161.4087000644024</v>
      </c>
      <c r="AG161" s="306">
        <f t="shared" ca="1" si="85"/>
        <v>-11.054183506236477</v>
      </c>
      <c r="AH161" s="304">
        <f t="shared" ca="1" si="86"/>
        <v>-2.0939406170854808</v>
      </c>
    </row>
    <row r="162" spans="1:34" x14ac:dyDescent="0.2">
      <c r="A162" s="347">
        <f t="shared" ca="1" si="64"/>
        <v>0.1</v>
      </c>
      <c r="B162" s="304">
        <f t="shared" ca="1" si="65"/>
        <v>6.7999999999999927</v>
      </c>
      <c r="D162" s="306">
        <f t="shared" ca="1" si="66"/>
        <v>-0.83223690952869289</v>
      </c>
      <c r="E162" s="307">
        <f t="shared" ca="1" si="67"/>
        <v>-11.641453682376085</v>
      </c>
      <c r="F162" s="304">
        <f t="shared" ca="1" si="68"/>
        <v>11.671163700012505</v>
      </c>
      <c r="G162" s="306">
        <f t="shared" ca="1" si="69"/>
        <v>22.773861675316546</v>
      </c>
      <c r="H162" s="307">
        <f t="shared" ca="1" si="70"/>
        <v>49.136066846749927</v>
      </c>
      <c r="I162" s="304">
        <f t="shared" ca="1" si="71"/>
        <v>54.157195650944935</v>
      </c>
      <c r="J162" s="306">
        <f t="shared" ca="1" si="72"/>
        <v>289.09914740372636</v>
      </c>
      <c r="K162" s="307">
        <f t="shared" ca="1" si="73"/>
        <v>1166.3805140174893</v>
      </c>
      <c r="L162" s="304">
        <f t="shared" ca="1" si="58"/>
        <v>1201.6745901071822</v>
      </c>
      <c r="M162" s="306">
        <f t="shared" ca="1" si="74"/>
        <v>1.1367845012880602</v>
      </c>
      <c r="N162" s="304">
        <f t="shared" ca="1" si="75"/>
        <v>65.132954139689943</v>
      </c>
      <c r="P162" s="310">
        <f t="shared" ca="1" si="76"/>
        <v>23</v>
      </c>
      <c r="Q162" s="304">
        <f t="shared" ca="1" si="77"/>
        <v>0</v>
      </c>
      <c r="R162" s="306">
        <f t="shared" ca="1" si="78"/>
        <v>0</v>
      </c>
      <c r="S162" s="307">
        <f t="shared" ca="1" si="79"/>
        <v>5.0810000000000022</v>
      </c>
      <c r="T162" s="304">
        <f t="shared" ca="1" si="59"/>
        <v>49.844610000000024</v>
      </c>
      <c r="U162" s="311">
        <f t="shared" ca="1" si="60"/>
        <v>0</v>
      </c>
      <c r="V162" s="306">
        <f t="shared" ca="1" si="61"/>
        <v>1.0899919263498845</v>
      </c>
      <c r="W162" s="304">
        <f t="shared" ca="1" si="62"/>
        <v>9.8161018323353169</v>
      </c>
      <c r="Y162" s="314" t="str">
        <f t="shared" ca="1" si="80"/>
        <v/>
      </c>
      <c r="Z162" s="315" t="str">
        <f t="shared" ca="1" si="81"/>
        <v/>
      </c>
      <c r="AA162" s="316" t="str">
        <f t="shared" ca="1" si="82"/>
        <v/>
      </c>
      <c r="AC162" s="310" t="e">
        <f t="shared" ca="1" si="83"/>
        <v>#N/A</v>
      </c>
      <c r="AD162" s="323" t="e">
        <f t="shared" ca="1" si="84"/>
        <v>#N/A</v>
      </c>
      <c r="AE162" s="324">
        <f t="shared" ca="1" si="63"/>
        <v>1166.3805140174893</v>
      </c>
      <c r="AG162" s="306">
        <f t="shared" ca="1" si="85"/>
        <v>-10.942815857261181</v>
      </c>
      <c r="AH162" s="304">
        <f t="shared" ca="1" si="86"/>
        <v>-2.0116761330469646</v>
      </c>
    </row>
    <row r="163" spans="1:34" x14ac:dyDescent="0.2">
      <c r="A163" s="347">
        <f t="shared" ca="1" si="64"/>
        <v>0.1</v>
      </c>
      <c r="B163" s="304">
        <f t="shared" ca="1" si="65"/>
        <v>6.8999999999999924</v>
      </c>
      <c r="D163" s="306">
        <f t="shared" ca="1" si="66"/>
        <v>-0.81240085335785428</v>
      </c>
      <c r="E163" s="307">
        <f t="shared" ca="1" si="67"/>
        <v>-11.562806933055782</v>
      </c>
      <c r="F163" s="304">
        <f t="shared" ca="1" si="68"/>
        <v>11.591311371784446</v>
      </c>
      <c r="G163" s="306">
        <f t="shared" ca="1" si="69"/>
        <v>22.69262158998076</v>
      </c>
      <c r="H163" s="307">
        <f t="shared" ca="1" si="70"/>
        <v>47.979786153444351</v>
      </c>
      <c r="I163" s="304">
        <f t="shared" ca="1" si="71"/>
        <v>53.075558913272978</v>
      </c>
      <c r="J163" s="306">
        <f t="shared" ca="1" si="72"/>
        <v>291.37247156699124</v>
      </c>
      <c r="K163" s="307">
        <f t="shared" ca="1" si="73"/>
        <v>1171.2363066674991</v>
      </c>
      <c r="L163" s="304">
        <f t="shared" ca="1" si="58"/>
        <v>1206.9351280177329</v>
      </c>
      <c r="M163" s="306">
        <f t="shared" ca="1" si="74"/>
        <v>1.129012026631742</v>
      </c>
      <c r="N163" s="304">
        <f t="shared" ca="1" si="75"/>
        <v>64.687624145510526</v>
      </c>
      <c r="P163" s="310">
        <f t="shared" ca="1" si="76"/>
        <v>23</v>
      </c>
      <c r="Q163" s="304">
        <f t="shared" ca="1" si="77"/>
        <v>0</v>
      </c>
      <c r="R163" s="306">
        <f t="shared" ca="1" si="78"/>
        <v>0</v>
      </c>
      <c r="S163" s="307">
        <f t="shared" ca="1" si="79"/>
        <v>5.0810000000000022</v>
      </c>
      <c r="T163" s="304">
        <f t="shared" ca="1" si="59"/>
        <v>49.844610000000024</v>
      </c>
      <c r="U163" s="311">
        <f t="shared" ca="1" si="60"/>
        <v>0</v>
      </c>
      <c r="V163" s="306">
        <f t="shared" ca="1" si="61"/>
        <v>1.0894609644061426</v>
      </c>
      <c r="W163" s="304">
        <f t="shared" ca="1" si="62"/>
        <v>9.4233270653021446</v>
      </c>
      <c r="Y163" s="314" t="str">
        <f t="shared" ca="1" si="80"/>
        <v/>
      </c>
      <c r="Z163" s="315" t="str">
        <f t="shared" ca="1" si="81"/>
        <v/>
      </c>
      <c r="AA163" s="316" t="str">
        <f t="shared" ca="1" si="82"/>
        <v/>
      </c>
      <c r="AC163" s="310" t="e">
        <f t="shared" ca="1" si="83"/>
        <v>#N/A</v>
      </c>
      <c r="AD163" s="323" t="e">
        <f t="shared" ca="1" si="84"/>
        <v>#N/A</v>
      </c>
      <c r="AE163" s="324">
        <f t="shared" ca="1" si="63"/>
        <v>1171.2363066674991</v>
      </c>
      <c r="AG163" s="306">
        <f t="shared" ca="1" si="85"/>
        <v>-10.832399130100406</v>
      </c>
      <c r="AH163" s="304">
        <f t="shared" ca="1" si="86"/>
        <v>-1.9319232104576487</v>
      </c>
    </row>
    <row r="164" spans="1:34" x14ac:dyDescent="0.2">
      <c r="A164" s="347">
        <f t="shared" ca="1" si="64"/>
        <v>0.1</v>
      </c>
      <c r="B164" s="304">
        <f t="shared" ca="1" si="65"/>
        <v>6.999999999999992</v>
      </c>
      <c r="D164" s="306">
        <f t="shared" ca="1" si="66"/>
        <v>-0.7929488341251365</v>
      </c>
      <c r="E164" s="307">
        <f t="shared" ca="1" si="67"/>
        <v>-11.486558847160476</v>
      </c>
      <c r="F164" s="304">
        <f t="shared" ca="1" si="68"/>
        <v>11.51389603925713</v>
      </c>
      <c r="G164" s="306">
        <f t="shared" ca="1" si="69"/>
        <v>22.613326706568248</v>
      </c>
      <c r="H164" s="307">
        <f t="shared" ca="1" si="70"/>
        <v>46.831130268728302</v>
      </c>
      <c r="I164" s="304">
        <f t="shared" ca="1" si="71"/>
        <v>52.004973867742621</v>
      </c>
      <c r="J164" s="306">
        <f t="shared" ca="1" si="72"/>
        <v>293.63776898181868</v>
      </c>
      <c r="K164" s="307">
        <f t="shared" ca="1" si="73"/>
        <v>1175.9768524886076</v>
      </c>
      <c r="L164" s="304">
        <f t="shared" ca="1" si="58"/>
        <v>1212.082792948416</v>
      </c>
      <c r="M164" s="306">
        <f t="shared" ca="1" si="74"/>
        <v>1.1209467563083433</v>
      </c>
      <c r="N164" s="304">
        <f t="shared" ca="1" si="75"/>
        <v>64.225518195347661</v>
      </c>
      <c r="P164" s="310">
        <f t="shared" ca="1" si="76"/>
        <v>23</v>
      </c>
      <c r="Q164" s="304">
        <f t="shared" ca="1" si="77"/>
        <v>0</v>
      </c>
      <c r="R164" s="306">
        <f t="shared" ca="1" si="78"/>
        <v>0</v>
      </c>
      <c r="S164" s="307">
        <f t="shared" ca="1" si="79"/>
        <v>5.0810000000000022</v>
      </c>
      <c r="T164" s="304">
        <f t="shared" ca="1" si="59"/>
        <v>49.844610000000024</v>
      </c>
      <c r="U164" s="311">
        <f t="shared" ca="1" si="60"/>
        <v>0</v>
      </c>
      <c r="V164" s="306">
        <f t="shared" ca="1" si="61"/>
        <v>1.0889428391583977</v>
      </c>
      <c r="W164" s="304">
        <f t="shared" ca="1" si="62"/>
        <v>9.0427034110281621</v>
      </c>
      <c r="Y164" s="314" t="str">
        <f t="shared" ca="1" si="80"/>
        <v/>
      </c>
      <c r="Z164" s="315" t="str">
        <f t="shared" ca="1" si="81"/>
        <v/>
      </c>
      <c r="AA164" s="316" t="str">
        <f t="shared" ca="1" si="82"/>
        <v/>
      </c>
      <c r="AC164" s="310">
        <f t="shared" ca="1" si="83"/>
        <v>6.999999999999992</v>
      </c>
      <c r="AD164" s="323">
        <f t="shared" ca="1" si="84"/>
        <v>293.63776898181868</v>
      </c>
      <c r="AE164" s="324">
        <f t="shared" ca="1" si="63"/>
        <v>1175.9768524886076</v>
      </c>
      <c r="AG164" s="306">
        <f t="shared" ca="1" si="85"/>
        <v>-10.722764613533048</v>
      </c>
      <c r="AH164" s="304">
        <f t="shared" ca="1" si="86"/>
        <v>-1.8546205599886125</v>
      </c>
    </row>
    <row r="165" spans="1:34" x14ac:dyDescent="0.2">
      <c r="A165" s="347">
        <f t="shared" ca="1" si="64"/>
        <v>0.1</v>
      </c>
      <c r="B165" s="304">
        <f t="shared" ca="1" si="65"/>
        <v>7.0999999999999917</v>
      </c>
      <c r="D165" s="306">
        <f t="shared" ca="1" si="66"/>
        <v>-0.77387116822936031</v>
      </c>
      <c r="E165" s="307">
        <f t="shared" ca="1" si="67"/>
        <v>-11.41265059452909</v>
      </c>
      <c r="F165" s="304">
        <f t="shared" ca="1" si="68"/>
        <v>11.438857905307762</v>
      </c>
      <c r="G165" s="306">
        <f t="shared" ca="1" si="69"/>
        <v>22.535939589745311</v>
      </c>
      <c r="H165" s="307">
        <f t="shared" ca="1" si="70"/>
        <v>45.689865209275396</v>
      </c>
      <c r="I165" s="304">
        <f t="shared" ca="1" si="71"/>
        <v>50.94538601320442</v>
      </c>
      <c r="J165" s="306">
        <f t="shared" ca="1" si="72"/>
        <v>295.89523229663433</v>
      </c>
      <c r="K165" s="307">
        <f t="shared" ca="1" si="73"/>
        <v>1180.6029022625078</v>
      </c>
      <c r="L165" s="304">
        <f t="shared" ca="1" si="58"/>
        <v>1217.1184007016473</v>
      </c>
      <c r="M165" s="306">
        <f t="shared" ca="1" si="74"/>
        <v>1.1125736076920498</v>
      </c>
      <c r="N165" s="304">
        <f t="shared" ca="1" si="75"/>
        <v>63.745772118398236</v>
      </c>
      <c r="P165" s="310">
        <f t="shared" ca="1" si="76"/>
        <v>23</v>
      </c>
      <c r="Q165" s="304">
        <f t="shared" ca="1" si="77"/>
        <v>0</v>
      </c>
      <c r="R165" s="306">
        <f t="shared" ca="1" si="78"/>
        <v>0</v>
      </c>
      <c r="S165" s="307">
        <f t="shared" ca="1" si="79"/>
        <v>5.0810000000000022</v>
      </c>
      <c r="T165" s="304">
        <f t="shared" ca="1" si="59"/>
        <v>49.844610000000024</v>
      </c>
      <c r="U165" s="311">
        <f t="shared" ca="1" si="60"/>
        <v>0</v>
      </c>
      <c r="V165" s="306">
        <f t="shared" ca="1" si="61"/>
        <v>1.0884374515262656</v>
      </c>
      <c r="W165" s="304">
        <f t="shared" ca="1" si="62"/>
        <v>8.6739443151097575</v>
      </c>
      <c r="Y165" s="314" t="str">
        <f t="shared" ca="1" si="80"/>
        <v/>
      </c>
      <c r="Z165" s="315" t="str">
        <f t="shared" ca="1" si="81"/>
        <v/>
      </c>
      <c r="AA165" s="316" t="str">
        <f t="shared" ca="1" si="82"/>
        <v/>
      </c>
      <c r="AC165" s="310" t="e">
        <f t="shared" ca="1" si="83"/>
        <v>#N/A</v>
      </c>
      <c r="AD165" s="323" t="e">
        <f t="shared" ca="1" si="84"/>
        <v>#N/A</v>
      </c>
      <c r="AE165" s="324">
        <f t="shared" ca="1" si="63"/>
        <v>1180.6029022625078</v>
      </c>
      <c r="AG165" s="306">
        <f t="shared" ca="1" si="85"/>
        <v>-10.613737248740486</v>
      </c>
      <c r="AH165" s="304">
        <f t="shared" ca="1" si="86"/>
        <v>-1.7797093900862346</v>
      </c>
    </row>
    <row r="166" spans="1:34" x14ac:dyDescent="0.2">
      <c r="A166" s="347">
        <f t="shared" ca="1" si="64"/>
        <v>0.1</v>
      </c>
      <c r="B166" s="304">
        <f t="shared" ca="1" si="65"/>
        <v>7.1999999999999913</v>
      </c>
      <c r="D166" s="306">
        <f t="shared" ca="1" si="66"/>
        <v>-0.75515872996748612</v>
      </c>
      <c r="E166" s="307">
        <f t="shared" ca="1" si="67"/>
        <v>-11.341025606738947</v>
      </c>
      <c r="F166" s="304">
        <f t="shared" ca="1" si="68"/>
        <v>11.366139473020494</v>
      </c>
      <c r="G166" s="306">
        <f t="shared" ca="1" si="69"/>
        <v>22.460423716748561</v>
      </c>
      <c r="H166" s="307">
        <f t="shared" ca="1" si="70"/>
        <v>44.555762648601501</v>
      </c>
      <c r="I166" s="304">
        <f t="shared" ca="1" si="71"/>
        <v>49.896759601545206</v>
      </c>
      <c r="J166" s="306">
        <f t="shared" ca="1" si="72"/>
        <v>298.14505046195904</v>
      </c>
      <c r="K166" s="307">
        <f t="shared" ca="1" si="73"/>
        <v>1185.1151836554016</v>
      </c>
      <c r="L166" s="304">
        <f t="shared" ca="1" si="58"/>
        <v>1222.0427446065626</v>
      </c>
      <c r="M166" s="306">
        <f t="shared" ca="1" si="74"/>
        <v>1.1038765379575453</v>
      </c>
      <c r="N166" s="304">
        <f t="shared" ca="1" si="75"/>
        <v>63.247466728480163</v>
      </c>
      <c r="P166" s="310">
        <f t="shared" ca="1" si="76"/>
        <v>23</v>
      </c>
      <c r="Q166" s="304">
        <f t="shared" ca="1" si="77"/>
        <v>0</v>
      </c>
      <c r="R166" s="306">
        <f t="shared" ca="1" si="78"/>
        <v>0</v>
      </c>
      <c r="S166" s="307">
        <f t="shared" ca="1" si="79"/>
        <v>5.0810000000000022</v>
      </c>
      <c r="T166" s="304">
        <f t="shared" ca="1" si="59"/>
        <v>49.844610000000024</v>
      </c>
      <c r="U166" s="311">
        <f t="shared" ca="1" si="60"/>
        <v>0</v>
      </c>
      <c r="V166" s="306">
        <f t="shared" ca="1" si="61"/>
        <v>1.0879447055262721</v>
      </c>
      <c r="W166" s="304">
        <f t="shared" ca="1" si="62"/>
        <v>8.316774890374683</v>
      </c>
      <c r="Y166" s="314" t="str">
        <f t="shared" ca="1" si="80"/>
        <v/>
      </c>
      <c r="Z166" s="315" t="str">
        <f t="shared" ca="1" si="81"/>
        <v/>
      </c>
      <c r="AA166" s="316" t="str">
        <f t="shared" ca="1" si="82"/>
        <v/>
      </c>
      <c r="AC166" s="310" t="e">
        <f t="shared" ca="1" si="83"/>
        <v>#N/A</v>
      </c>
      <c r="AD166" s="323" t="e">
        <f t="shared" ca="1" si="84"/>
        <v>#N/A</v>
      </c>
      <c r="AE166" s="324">
        <f t="shared" ca="1" si="63"/>
        <v>1185.1151836554016</v>
      </c>
      <c r="AG166" s="306">
        <f t="shared" ca="1" si="85"/>
        <v>-10.505134708123421</v>
      </c>
      <c r="AH166" s="304">
        <f t="shared" ca="1" si="86"/>
        <v>-1.707133303505167</v>
      </c>
    </row>
    <row r="167" spans="1:34" x14ac:dyDescent="0.2">
      <c r="A167" s="347">
        <f t="shared" ca="1" si="64"/>
        <v>0.1</v>
      </c>
      <c r="B167" s="304">
        <f t="shared" ca="1" si="65"/>
        <v>7.2999999999999909</v>
      </c>
      <c r="D167" s="306">
        <f t="shared" ca="1" si="66"/>
        <v>-0.7368029468132391</v>
      </c>
      <c r="E167" s="307">
        <f t="shared" ca="1" si="67"/>
        <v>-11.271629470174272</v>
      </c>
      <c r="F167" s="304">
        <f t="shared" ca="1" si="68"/>
        <v>11.295685437162891</v>
      </c>
      <c r="G167" s="306">
        <f t="shared" ca="1" si="69"/>
        <v>22.386743422067237</v>
      </c>
      <c r="H167" s="307">
        <f t="shared" ca="1" si="70"/>
        <v>43.428599701584076</v>
      </c>
      <c r="I167" s="304">
        <f t="shared" ca="1" si="71"/>
        <v>48.859078512451489</v>
      </c>
      <c r="J167" s="306">
        <f t="shared" ca="1" si="72"/>
        <v>300.38740881889981</v>
      </c>
      <c r="K167" s="307">
        <f t="shared" ca="1" si="73"/>
        <v>1189.5144017729108</v>
      </c>
      <c r="L167" s="304">
        <f t="shared" ca="1" si="58"/>
        <v>1226.8565961032684</v>
      </c>
      <c r="M167" s="306">
        <f t="shared" ca="1" si="74"/>
        <v>1.0948384773226609</v>
      </c>
      <c r="N167" s="304">
        <f t="shared" ca="1" si="75"/>
        <v>62.729623999117962</v>
      </c>
      <c r="P167" s="310">
        <f t="shared" ca="1" si="76"/>
        <v>23</v>
      </c>
      <c r="Q167" s="304">
        <f t="shared" ca="1" si="77"/>
        <v>0</v>
      </c>
      <c r="R167" s="306">
        <f t="shared" ca="1" si="78"/>
        <v>0</v>
      </c>
      <c r="S167" s="307">
        <f t="shared" ca="1" si="79"/>
        <v>5.0810000000000022</v>
      </c>
      <c r="T167" s="304">
        <f t="shared" ca="1" si="59"/>
        <v>49.844610000000024</v>
      </c>
      <c r="U167" s="311">
        <f t="shared" ca="1" si="60"/>
        <v>0</v>
      </c>
      <c r="V167" s="306">
        <f t="shared" ca="1" si="61"/>
        <v>1.0874645081956296</v>
      </c>
      <c r="W167" s="304">
        <f t="shared" ca="1" si="62"/>
        <v>7.9709314445033614</v>
      </c>
      <c r="Y167" s="314" t="str">
        <f t="shared" ca="1" si="80"/>
        <v/>
      </c>
      <c r="Z167" s="315" t="str">
        <f t="shared" ca="1" si="81"/>
        <v/>
      </c>
      <c r="AA167" s="316" t="str">
        <f t="shared" ca="1" si="82"/>
        <v/>
      </c>
      <c r="AC167" s="310" t="e">
        <f t="shared" ca="1" si="83"/>
        <v>#N/A</v>
      </c>
      <c r="AD167" s="323" t="e">
        <f t="shared" ca="1" si="84"/>
        <v>#N/A</v>
      </c>
      <c r="AE167" s="324">
        <f t="shared" ca="1" si="63"/>
        <v>1189.5144017729108</v>
      </c>
      <c r="AG167" s="306">
        <f t="shared" ca="1" si="85"/>
        <v>-10.396766400461322</v>
      </c>
      <c r="AH167" s="304">
        <f t="shared" ca="1" si="86"/>
        <v>-1.6368381992471324</v>
      </c>
    </row>
    <row r="168" spans="1:34" x14ac:dyDescent="0.2">
      <c r="A168" s="347">
        <f t="shared" ca="1" si="64"/>
        <v>0.1</v>
      </c>
      <c r="B168" s="304">
        <f t="shared" ca="1" si="65"/>
        <v>7.3999999999999906</v>
      </c>
      <c r="D168" s="306">
        <f t="shared" ca="1" si="66"/>
        <v>-0.71879579683921724</v>
      </c>
      <c r="E168" s="307">
        <f t="shared" ca="1" si="67"/>
        <v>-11.204409822794537</v>
      </c>
      <c r="F168" s="304">
        <f t="shared" ca="1" si="68"/>
        <v>11.227442579442945</v>
      </c>
      <c r="G168" s="306">
        <f t="shared" ca="1" si="69"/>
        <v>22.314863842383314</v>
      </c>
      <c r="H168" s="307">
        <f t="shared" ca="1" si="70"/>
        <v>42.308158719304622</v>
      </c>
      <c r="I168" s="304">
        <f t="shared" ca="1" si="71"/>
        <v>47.832347240355844</v>
      </c>
      <c r="J168" s="306">
        <f t="shared" ca="1" si="72"/>
        <v>302.62248918212237</v>
      </c>
      <c r="K168" s="307">
        <f t="shared" ca="1" si="73"/>
        <v>1193.8012396939553</v>
      </c>
      <c r="L168" s="304">
        <f t="shared" ca="1" si="58"/>
        <v>1231.5607053059171</v>
      </c>
      <c r="M168" s="306">
        <f t="shared" ca="1" si="74"/>
        <v>1.0854412581511887</v>
      </c>
      <c r="N168" s="304">
        <f t="shared" ca="1" si="75"/>
        <v>62.19120300143318</v>
      </c>
      <c r="P168" s="310">
        <f t="shared" ca="1" si="76"/>
        <v>23</v>
      </c>
      <c r="Q168" s="304">
        <f t="shared" ca="1" si="77"/>
        <v>0</v>
      </c>
      <c r="R168" s="306">
        <f t="shared" ca="1" si="78"/>
        <v>0</v>
      </c>
      <c r="S168" s="307">
        <f t="shared" ca="1" si="79"/>
        <v>5.0810000000000022</v>
      </c>
      <c r="T168" s="304">
        <f t="shared" ca="1" si="59"/>
        <v>49.844610000000024</v>
      </c>
      <c r="U168" s="311">
        <f t="shared" ca="1" si="60"/>
        <v>0</v>
      </c>
      <c r="V168" s="306">
        <f t="shared" ca="1" si="61"/>
        <v>1.0869967695189904</v>
      </c>
      <c r="W168" s="304">
        <f t="shared" ca="1" si="62"/>
        <v>7.6361610320236162</v>
      </c>
      <c r="Y168" s="314" t="str">
        <f t="shared" ca="1" si="80"/>
        <v/>
      </c>
      <c r="Z168" s="315" t="str">
        <f t="shared" ca="1" si="81"/>
        <v/>
      </c>
      <c r="AA168" s="316" t="str">
        <f t="shared" ca="1" si="82"/>
        <v/>
      </c>
      <c r="AC168" s="310" t="e">
        <f t="shared" ca="1" si="83"/>
        <v>#N/A</v>
      </c>
      <c r="AD168" s="323" t="e">
        <f t="shared" ca="1" si="84"/>
        <v>#N/A</v>
      </c>
      <c r="AE168" s="324">
        <f t="shared" ca="1" si="63"/>
        <v>1193.8012396939553</v>
      </c>
      <c r="AG168" s="306">
        <f t="shared" ca="1" si="85"/>
        <v>-10.288432395122518</v>
      </c>
      <c r="AH168" s="304">
        <f t="shared" ca="1" si="86"/>
        <v>-1.5687721795912926</v>
      </c>
    </row>
    <row r="169" spans="1:34" x14ac:dyDescent="0.2">
      <c r="A169" s="347">
        <f t="shared" ca="1" si="64"/>
        <v>0.1</v>
      </c>
      <c r="B169" s="304">
        <f t="shared" ca="1" si="65"/>
        <v>7.4999999999999902</v>
      </c>
      <c r="D169" s="306">
        <f t="shared" ca="1" si="66"/>
        <v>-0.70112980834825112</v>
      </c>
      <c r="E169" s="307">
        <f t="shared" ca="1" si="67"/>
        <v>-11.139316254132487</v>
      </c>
      <c r="F169" s="304">
        <f t="shared" ca="1" si="68"/>
        <v>11.161359667071689</v>
      </c>
      <c r="G169" s="306">
        <f t="shared" ca="1" si="69"/>
        <v>22.244750861548489</v>
      </c>
      <c r="H169" s="307">
        <f t="shared" ca="1" si="70"/>
        <v>41.194227093891371</v>
      </c>
      <c r="I169" s="304">
        <f t="shared" ca="1" si="71"/>
        <v>46.816592002787395</v>
      </c>
      <c r="J169" s="306">
        <f t="shared" ca="1" si="72"/>
        <v>304.85046991731895</v>
      </c>
      <c r="K169" s="307">
        <f t="shared" ca="1" si="73"/>
        <v>1197.976358984615</v>
      </c>
      <c r="L169" s="304">
        <f t="shared" ca="1" si="58"/>
        <v>1236.1558015456003</v>
      </c>
      <c r="M169" s="306">
        <f t="shared" ca="1" si="74"/>
        <v>1.0756655398926815</v>
      </c>
      <c r="N169" s="304">
        <f t="shared" ca="1" si="75"/>
        <v>61.631095603511739</v>
      </c>
      <c r="P169" s="310">
        <f t="shared" ca="1" si="76"/>
        <v>23</v>
      </c>
      <c r="Q169" s="304">
        <f t="shared" ca="1" si="77"/>
        <v>0</v>
      </c>
      <c r="R169" s="306">
        <f t="shared" ca="1" si="78"/>
        <v>0</v>
      </c>
      <c r="S169" s="307">
        <f t="shared" ca="1" si="79"/>
        <v>5.0810000000000022</v>
      </c>
      <c r="T169" s="304">
        <f t="shared" ca="1" si="59"/>
        <v>49.844610000000024</v>
      </c>
      <c r="U169" s="311">
        <f t="shared" ca="1" si="60"/>
        <v>0</v>
      </c>
      <c r="V169" s="306">
        <f t="shared" ca="1" si="61"/>
        <v>1.086541402358046</v>
      </c>
      <c r="W169" s="304">
        <f t="shared" ca="1" si="62"/>
        <v>7.3122210292742293</v>
      </c>
      <c r="Y169" s="314" t="str">
        <f t="shared" ca="1" si="80"/>
        <v/>
      </c>
      <c r="Z169" s="315" t="str">
        <f t="shared" ca="1" si="81"/>
        <v/>
      </c>
      <c r="AA169" s="316" t="str">
        <f t="shared" ca="1" si="82"/>
        <v/>
      </c>
      <c r="AC169" s="310" t="e">
        <f t="shared" ca="1" si="83"/>
        <v>#N/A</v>
      </c>
      <c r="AD169" s="323" t="e">
        <f t="shared" ca="1" si="84"/>
        <v>#N/A</v>
      </c>
      <c r="AE169" s="324">
        <f t="shared" ca="1" si="63"/>
        <v>1197.976358984615</v>
      </c>
      <c r="AG169" s="306">
        <f t="shared" ca="1" si="85"/>
        <v>-10.179922257770265</v>
      </c>
      <c r="AH169" s="304">
        <f t="shared" ca="1" si="86"/>
        <v>-1.5028854619215928</v>
      </c>
    </row>
    <row r="170" spans="1:34" x14ac:dyDescent="0.2">
      <c r="A170" s="347">
        <f t="shared" ca="1" si="64"/>
        <v>0.1</v>
      </c>
      <c r="B170" s="304">
        <f t="shared" ca="1" si="65"/>
        <v>7.5999999999999899</v>
      </c>
      <c r="D170" s="306">
        <f t="shared" ca="1" si="66"/>
        <v>-0.68379806179262315</v>
      </c>
      <c r="E170" s="307">
        <f t="shared" ca="1" si="67"/>
        <v>-11.076300208043204</v>
      </c>
      <c r="F170" s="304">
        <f t="shared" ca="1" si="68"/>
        <v>11.097387354148239</v>
      </c>
      <c r="G170" s="306">
        <f t="shared" ca="1" si="69"/>
        <v>22.176371055369227</v>
      </c>
      <c r="H170" s="307">
        <f t="shared" ca="1" si="70"/>
        <v>40.086597073087049</v>
      </c>
      <c r="I170" s="304">
        <f t="shared" ca="1" si="71"/>
        <v>45.811861980118742</v>
      </c>
      <c r="J170" s="306">
        <f t="shared" ca="1" si="72"/>
        <v>307.07152601316483</v>
      </c>
      <c r="K170" s="307">
        <f t="shared" ca="1" si="73"/>
        <v>1202.0404001929639</v>
      </c>
      <c r="L170" s="304">
        <f t="shared" ca="1" si="58"/>
        <v>1240.6425938940331</v>
      </c>
      <c r="M170" s="306">
        <f t="shared" ca="1" si="74"/>
        <v>1.0654907299156653</v>
      </c>
      <c r="N170" s="304">
        <f t="shared" ca="1" si="75"/>
        <v>61.048121934481102</v>
      </c>
      <c r="P170" s="310">
        <f t="shared" ca="1" si="76"/>
        <v>23</v>
      </c>
      <c r="Q170" s="304">
        <f t="shared" ca="1" si="77"/>
        <v>0</v>
      </c>
      <c r="R170" s="306">
        <f t="shared" ca="1" si="78"/>
        <v>0</v>
      </c>
      <c r="S170" s="307">
        <f t="shared" ca="1" si="79"/>
        <v>5.0810000000000022</v>
      </c>
      <c r="T170" s="304">
        <f t="shared" ca="1" si="59"/>
        <v>49.844610000000024</v>
      </c>
      <c r="U170" s="311">
        <f t="shared" ca="1" si="60"/>
        <v>0</v>
      </c>
      <c r="V170" s="306">
        <f t="shared" ca="1" si="61"/>
        <v>1.0860983223838232</v>
      </c>
      <c r="W170" s="304">
        <f t="shared" ca="1" si="62"/>
        <v>6.998878731017232</v>
      </c>
      <c r="Y170" s="314" t="str">
        <f t="shared" ca="1" si="80"/>
        <v/>
      </c>
      <c r="Z170" s="315" t="str">
        <f t="shared" ca="1" si="81"/>
        <v/>
      </c>
      <c r="AA170" s="316" t="str">
        <f t="shared" ca="1" si="82"/>
        <v/>
      </c>
      <c r="AC170" s="310" t="e">
        <f t="shared" ca="1" si="83"/>
        <v>#N/A</v>
      </c>
      <c r="AD170" s="323" t="e">
        <f t="shared" ca="1" si="84"/>
        <v>#N/A</v>
      </c>
      <c r="AE170" s="324">
        <f t="shared" ca="1" si="63"/>
        <v>1202.0404001929639</v>
      </c>
      <c r="AG170" s="306">
        <f t="shared" ca="1" si="85"/>
        <v>-10.071013789862421</v>
      </c>
      <c r="AH170" s="304">
        <f t="shared" ca="1" si="86"/>
        <v>-1.4391302950746361</v>
      </c>
    </row>
    <row r="171" spans="1:34" x14ac:dyDescent="0.2">
      <c r="A171" s="347">
        <f t="shared" ca="1" si="64"/>
        <v>0.1</v>
      </c>
      <c r="B171" s="304">
        <f t="shared" ca="1" si="65"/>
        <v>7.6999999999999895</v>
      </c>
      <c r="D171" s="306">
        <f t="shared" ca="1" si="66"/>
        <v>-0.66679419407238361</v>
      </c>
      <c r="E171" s="307">
        <f t="shared" ca="1" si="67"/>
        <v>-11.015314887711614</v>
      </c>
      <c r="F171" s="304">
        <f t="shared" ca="1" si="68"/>
        <v>11.035478085370373</v>
      </c>
      <c r="G171" s="306">
        <f t="shared" ca="1" si="69"/>
        <v>22.10969163596199</v>
      </c>
      <c r="H171" s="307">
        <f t="shared" ca="1" si="70"/>
        <v>38.98506558431589</v>
      </c>
      <c r="I171" s="304">
        <f t="shared" ca="1" si="71"/>
        <v>44.818230697459924</v>
      </c>
      <c r="J171" s="306">
        <f t="shared" ca="1" si="72"/>
        <v>309.28582914773136</v>
      </c>
      <c r="K171" s="307">
        <f t="shared" ca="1" si="73"/>
        <v>1205.9939833258341</v>
      </c>
      <c r="L171" s="304">
        <f t="shared" ca="1" si="58"/>
        <v>1245.0217716689583</v>
      </c>
      <c r="M171" s="306">
        <f t="shared" ca="1" si="74"/>
        <v>1.0548949003967334</v>
      </c>
      <c r="N171" s="304">
        <f t="shared" ca="1" si="75"/>
        <v>60.441025622606176</v>
      </c>
      <c r="P171" s="310">
        <f t="shared" ca="1" si="76"/>
        <v>23</v>
      </c>
      <c r="Q171" s="304">
        <f t="shared" ca="1" si="77"/>
        <v>0</v>
      </c>
      <c r="R171" s="306">
        <f t="shared" ca="1" si="78"/>
        <v>0</v>
      </c>
      <c r="S171" s="307">
        <f t="shared" ca="1" si="79"/>
        <v>5.0810000000000022</v>
      </c>
      <c r="T171" s="304">
        <f t="shared" ca="1" si="59"/>
        <v>49.844610000000024</v>
      </c>
      <c r="U171" s="311">
        <f t="shared" ca="1" si="60"/>
        <v>0</v>
      </c>
      <c r="V171" s="306">
        <f t="shared" ca="1" si="61"/>
        <v>1.0856674480115602</v>
      </c>
      <c r="W171" s="304">
        <f t="shared" ca="1" si="62"/>
        <v>6.6959109674571975</v>
      </c>
      <c r="Y171" s="314" t="str">
        <f t="shared" ca="1" si="80"/>
        <v/>
      </c>
      <c r="Z171" s="315" t="str">
        <f t="shared" ca="1" si="81"/>
        <v/>
      </c>
      <c r="AA171" s="316" t="str">
        <f t="shared" ca="1" si="82"/>
        <v/>
      </c>
      <c r="AC171" s="310" t="e">
        <f t="shared" ca="1" si="83"/>
        <v>#N/A</v>
      </c>
      <c r="AD171" s="323" t="e">
        <f t="shared" ca="1" si="84"/>
        <v>#N/A</v>
      </c>
      <c r="AE171" s="324">
        <f t="shared" ca="1" si="63"/>
        <v>1205.9939833258341</v>
      </c>
      <c r="AG171" s="306">
        <f t="shared" ca="1" si="85"/>
        <v>-9.9614716642653427</v>
      </c>
      <c r="AH171" s="304">
        <f t="shared" ca="1" si="86"/>
        <v>-1.3774608799482837</v>
      </c>
    </row>
    <row r="172" spans="1:34" x14ac:dyDescent="0.2">
      <c r="A172" s="347">
        <f t="shared" ca="1" si="64"/>
        <v>0.1</v>
      </c>
      <c r="B172" s="304">
        <f t="shared" ca="1" si="65"/>
        <v>7.7999999999999892</v>
      </c>
      <c r="D172" s="306">
        <f t="shared" ca="1" si="66"/>
        <v>-0.65011240531621894</v>
      </c>
      <c r="E172" s="307">
        <f t="shared" ca="1" si="67"/>
        <v>-10.956315162406263</v>
      </c>
      <c r="F172" s="304">
        <f t="shared" ca="1" si="68"/>
        <v>10.975586001554515</v>
      </c>
      <c r="G172" s="306">
        <f t="shared" ca="1" si="69"/>
        <v>22.044680395430369</v>
      </c>
      <c r="H172" s="307">
        <f t="shared" ca="1" si="70"/>
        <v>37.889434068075261</v>
      </c>
      <c r="I172" s="304">
        <f t="shared" ca="1" si="71"/>
        <v>43.83579756016416</v>
      </c>
      <c r="J172" s="306">
        <f t="shared" ca="1" si="72"/>
        <v>311.493547749301</v>
      </c>
      <c r="K172" s="307">
        <f t="shared" ca="1" si="73"/>
        <v>1209.8377083084536</v>
      </c>
      <c r="L172" s="304">
        <f t="shared" ca="1" si="58"/>
        <v>1249.2940049221786</v>
      </c>
      <c r="M172" s="306">
        <f t="shared" ca="1" si="74"/>
        <v>1.0438547015671809</v>
      </c>
      <c r="N172" s="304">
        <f t="shared" ca="1" si="75"/>
        <v>59.808468824687544</v>
      </c>
      <c r="P172" s="310">
        <f t="shared" ca="1" si="76"/>
        <v>23</v>
      </c>
      <c r="Q172" s="304">
        <f t="shared" ca="1" si="77"/>
        <v>0</v>
      </c>
      <c r="R172" s="306">
        <f t="shared" ca="1" si="78"/>
        <v>0</v>
      </c>
      <c r="S172" s="307">
        <f t="shared" ca="1" si="79"/>
        <v>5.0810000000000022</v>
      </c>
      <c r="T172" s="304">
        <f t="shared" ca="1" si="59"/>
        <v>49.844610000000024</v>
      </c>
      <c r="U172" s="311">
        <f t="shared" ca="1" si="60"/>
        <v>0</v>
      </c>
      <c r="V172" s="306">
        <f t="shared" ca="1" si="61"/>
        <v>1.0852487003380233</v>
      </c>
      <c r="W172" s="304">
        <f t="shared" ca="1" si="62"/>
        <v>6.4031037404968547</v>
      </c>
      <c r="Y172" s="314" t="str">
        <f t="shared" ca="1" si="80"/>
        <v/>
      </c>
      <c r="Z172" s="315" t="str">
        <f t="shared" ca="1" si="81"/>
        <v/>
      </c>
      <c r="AA172" s="316" t="str">
        <f t="shared" ca="1" si="82"/>
        <v/>
      </c>
      <c r="AC172" s="310" t="e">
        <f t="shared" ca="1" si="83"/>
        <v>#N/A</v>
      </c>
      <c r="AD172" s="323" t="e">
        <f t="shared" ca="1" si="84"/>
        <v>#N/A</v>
      </c>
      <c r="AE172" s="324">
        <f t="shared" ca="1" si="63"/>
        <v>1209.8377083084536</v>
      </c>
      <c r="AG172" s="306">
        <f t="shared" ca="1" si="85"/>
        <v>-9.8510459495698086</v>
      </c>
      <c r="AH172" s="304">
        <f t="shared" ca="1" si="86"/>
        <v>-1.3178332941265882</v>
      </c>
    </row>
    <row r="173" spans="1:34" x14ac:dyDescent="0.2">
      <c r="A173" s="347">
        <f t="shared" ca="1" si="64"/>
        <v>0.1</v>
      </c>
      <c r="B173" s="304">
        <f t="shared" ca="1" si="65"/>
        <v>7.8999999999999888</v>
      </c>
      <c r="D173" s="306">
        <f t="shared" ca="1" si="66"/>
        <v>-0.63374746825965123</v>
      </c>
      <c r="E173" s="307">
        <f t="shared" ca="1" si="67"/>
        <v>-10.899257475441159</v>
      </c>
      <c r="F173" s="304">
        <f t="shared" ca="1" si="68"/>
        <v>10.917666846423073</v>
      </c>
      <c r="G173" s="306">
        <f t="shared" ca="1" si="69"/>
        <v>21.981305648604405</v>
      </c>
      <c r="H173" s="307">
        <f t="shared" ca="1" si="70"/>
        <v>36.799508320531146</v>
      </c>
      <c r="I173" s="304">
        <f t="shared" ca="1" si="71"/>
        <v>42.864689555042958</v>
      </c>
      <c r="J173" s="306">
        <f t="shared" ca="1" si="72"/>
        <v>313.69484705150273</v>
      </c>
      <c r="K173" s="307">
        <f t="shared" ca="1" si="73"/>
        <v>1213.5721554278839</v>
      </c>
      <c r="L173" s="304">
        <f t="shared" ca="1" si="58"/>
        <v>1253.4599449111031</v>
      </c>
      <c r="M173" s="306">
        <f t="shared" ca="1" si="74"/>
        <v>1.0323452717993356</v>
      </c>
      <c r="N173" s="304">
        <f t="shared" ca="1" si="75"/>
        <v>59.149027074387774</v>
      </c>
      <c r="P173" s="310">
        <f t="shared" ca="1" si="76"/>
        <v>23</v>
      </c>
      <c r="Q173" s="304">
        <f t="shared" ca="1" si="77"/>
        <v>0</v>
      </c>
      <c r="R173" s="306">
        <f t="shared" ca="1" si="78"/>
        <v>0</v>
      </c>
      <c r="S173" s="307">
        <f t="shared" ca="1" si="79"/>
        <v>5.0810000000000022</v>
      </c>
      <c r="T173" s="304">
        <f t="shared" ca="1" si="59"/>
        <v>49.844610000000024</v>
      </c>
      <c r="U173" s="311">
        <f t="shared" ca="1" si="60"/>
        <v>0</v>
      </c>
      <c r="V173" s="306">
        <f t="shared" ca="1" si="61"/>
        <v>1.0848420030811479</v>
      </c>
      <c r="W173" s="304">
        <f t="shared" ca="1" si="62"/>
        <v>6.1202518781242006</v>
      </c>
      <c r="Y173" s="314" t="str">
        <f t="shared" ca="1" si="80"/>
        <v/>
      </c>
      <c r="Z173" s="315" t="str">
        <f t="shared" ca="1" si="81"/>
        <v/>
      </c>
      <c r="AA173" s="316" t="str">
        <f t="shared" ca="1" si="82"/>
        <v/>
      </c>
      <c r="AC173" s="310" t="e">
        <f t="shared" ca="1" si="83"/>
        <v>#N/A</v>
      </c>
      <c r="AD173" s="323" t="e">
        <f t="shared" ca="1" si="84"/>
        <v>#N/A</v>
      </c>
      <c r="AE173" s="324">
        <f t="shared" ca="1" si="63"/>
        <v>1213.5721554278839</v>
      </c>
      <c r="AG173" s="306">
        <f t="shared" ca="1" si="85"/>
        <v>-9.7394705163042676</v>
      </c>
      <c r="AH173" s="304">
        <f t="shared" ca="1" si="86"/>
        <v>-1.2602054202906616</v>
      </c>
    </row>
    <row r="174" spans="1:34" x14ac:dyDescent="0.2">
      <c r="A174" s="347">
        <f t="shared" ca="1" si="64"/>
        <v>0.1</v>
      </c>
      <c r="B174" s="304">
        <f t="shared" ca="1" si="65"/>
        <v>7.9999999999999885</v>
      </c>
      <c r="D174" s="306">
        <f t="shared" ca="1" si="66"/>
        <v>-0.61769474034535943</v>
      </c>
      <c r="E174" s="307">
        <f t="shared" ca="1" si="67"/>
        <v>-10.844099752774721</v>
      </c>
      <c r="F174" s="304">
        <f t="shared" ca="1" si="68"/>
        <v>10.861677874084606</v>
      </c>
      <c r="G174" s="306">
        <f t="shared" ca="1" si="69"/>
        <v>21.91953617456987</v>
      </c>
      <c r="H174" s="307">
        <f t="shared" ca="1" si="70"/>
        <v>35.715098345253672</v>
      </c>
      <c r="I174" s="304">
        <f t="shared" ca="1" si="71"/>
        <v>41.905063129882272</v>
      </c>
      <c r="J174" s="306">
        <f t="shared" ca="1" si="72"/>
        <v>315.88988914266145</v>
      </c>
      <c r="K174" s="307">
        <f t="shared" ca="1" si="73"/>
        <v>1217.1978857611732</v>
      </c>
      <c r="L174" s="304">
        <f t="shared" ca="1" si="58"/>
        <v>1257.5202245546723</v>
      </c>
      <c r="M174" s="306">
        <f t="shared" ca="1" si="74"/>
        <v>1.0203401452464191</v>
      </c>
      <c r="N174" s="304">
        <f t="shared" ca="1" si="75"/>
        <v>58.461183990385223</v>
      </c>
      <c r="P174" s="310">
        <f t="shared" ca="1" si="76"/>
        <v>23</v>
      </c>
      <c r="Q174" s="304">
        <f t="shared" ca="1" si="77"/>
        <v>0</v>
      </c>
      <c r="R174" s="306">
        <f t="shared" ca="1" si="78"/>
        <v>0</v>
      </c>
      <c r="S174" s="307">
        <f t="shared" ca="1" si="79"/>
        <v>5.0810000000000022</v>
      </c>
      <c r="T174" s="304">
        <f t="shared" ca="1" si="59"/>
        <v>49.844610000000024</v>
      </c>
      <c r="U174" s="311">
        <f t="shared" ca="1" si="60"/>
        <v>0</v>
      </c>
      <c r="V174" s="306">
        <f t="shared" ca="1" si="61"/>
        <v>1.0844472825218747</v>
      </c>
      <c r="W174" s="304">
        <f t="shared" ca="1" si="62"/>
        <v>5.8471587058855494</v>
      </c>
      <c r="Y174" s="314" t="str">
        <f t="shared" ca="1" si="80"/>
        <v/>
      </c>
      <c r="Z174" s="315" t="str">
        <f t="shared" ca="1" si="81"/>
        <v/>
      </c>
      <c r="AA174" s="316" t="str">
        <f t="shared" ca="1" si="82"/>
        <v/>
      </c>
      <c r="AC174" s="310">
        <f t="shared" ca="1" si="83"/>
        <v>7.9999999999999885</v>
      </c>
      <c r="AD174" s="323">
        <f t="shared" ca="1" si="84"/>
        <v>315.88988914266145</v>
      </c>
      <c r="AE174" s="324">
        <f t="shared" ca="1" si="63"/>
        <v>1217.1978857611732</v>
      </c>
      <c r="AG174" s="306">
        <f t="shared" ca="1" si="85"/>
        <v>-9.6264613193127371</v>
      </c>
      <c r="AH174" s="304">
        <f t="shared" ca="1" si="86"/>
        <v>-1.2045368781980315</v>
      </c>
    </row>
    <row r="175" spans="1:34" x14ac:dyDescent="0.2">
      <c r="A175" s="347">
        <f t="shared" ca="1" si="64"/>
        <v>0.1</v>
      </c>
      <c r="B175" s="304">
        <f t="shared" ca="1" si="65"/>
        <v>8.099999999999989</v>
      </c>
      <c r="D175" s="306">
        <f t="shared" ca="1" si="66"/>
        <v>-0.60195017867828027</v>
      </c>
      <c r="E175" s="307">
        <f t="shared" ca="1" si="67"/>
        <v>-10.790801311634491</v>
      </c>
      <c r="F175" s="304">
        <f t="shared" ca="1" si="68"/>
        <v>10.80757775659206</v>
      </c>
      <c r="G175" s="306">
        <f t="shared" ca="1" si="69"/>
        <v>21.859341156702044</v>
      </c>
      <c r="H175" s="307">
        <f t="shared" ca="1" si="70"/>
        <v>34.636018214090221</v>
      </c>
      <c r="I175" s="304">
        <f t="shared" ca="1" si="71"/>
        <v>40.957106264137821</v>
      </c>
      <c r="J175" s="306">
        <f t="shared" ca="1" si="72"/>
        <v>318.07883300922504</v>
      </c>
      <c r="K175" s="307">
        <f t="shared" ca="1" si="73"/>
        <v>1220.7154415891405</v>
      </c>
      <c r="L175" s="304">
        <f t="shared" ca="1" si="58"/>
        <v>1261.47545887452</v>
      </c>
      <c r="M175" s="306">
        <f t="shared" ca="1" si="74"/>
        <v>1.0078111580444711</v>
      </c>
      <c r="N175" s="304">
        <f t="shared" ca="1" si="75"/>
        <v>57.743325902140178</v>
      </c>
      <c r="P175" s="310">
        <f t="shared" ca="1" si="76"/>
        <v>23</v>
      </c>
      <c r="Q175" s="304">
        <f t="shared" ca="1" si="77"/>
        <v>0</v>
      </c>
      <c r="R175" s="306">
        <f t="shared" ca="1" si="78"/>
        <v>0</v>
      </c>
      <c r="S175" s="307">
        <f t="shared" ca="1" si="79"/>
        <v>5.0810000000000022</v>
      </c>
      <c r="T175" s="304">
        <f t="shared" ca="1" si="59"/>
        <v>49.844610000000024</v>
      </c>
      <c r="U175" s="311">
        <f t="shared" ca="1" si="60"/>
        <v>0</v>
      </c>
      <c r="V175" s="306">
        <f t="shared" ca="1" si="61"/>
        <v>1.0840644674480671</v>
      </c>
      <c r="W175" s="304">
        <f t="shared" ca="1" si="62"/>
        <v>5.5836357344532539</v>
      </c>
      <c r="Y175" s="314" t="str">
        <f t="shared" ca="1" si="80"/>
        <v/>
      </c>
      <c r="Z175" s="315" t="str">
        <f t="shared" ca="1" si="81"/>
        <v/>
      </c>
      <c r="AA175" s="316" t="str">
        <f t="shared" ca="1" si="82"/>
        <v/>
      </c>
      <c r="AC175" s="310" t="e">
        <f t="shared" ca="1" si="83"/>
        <v>#N/A</v>
      </c>
      <c r="AD175" s="323" t="e">
        <f t="shared" ca="1" si="84"/>
        <v>#N/A</v>
      </c>
      <c r="AE175" s="324">
        <f t="shared" ca="1" si="63"/>
        <v>1220.7154415891405</v>
      </c>
      <c r="AG175" s="306">
        <f t="shared" ca="1" si="85"/>
        <v>-9.5117145522616795</v>
      </c>
      <c r="AH175" s="304">
        <f t="shared" ca="1" si="86"/>
        <v>-1.150788960024709</v>
      </c>
    </row>
    <row r="176" spans="1:34" x14ac:dyDescent="0.2">
      <c r="A176" s="347">
        <f t="shared" ca="1" si="64"/>
        <v>0.1</v>
      </c>
      <c r="B176" s="304">
        <f t="shared" ca="1" si="65"/>
        <v>8.1999999999999886</v>
      </c>
      <c r="D176" s="306">
        <f t="shared" ca="1" si="66"/>
        <v>-0.58651035797299955</v>
      </c>
      <c r="E176" s="307">
        <f t="shared" ca="1" si="67"/>
        <v>-10.739322768507916</v>
      </c>
      <c r="F176" s="304">
        <f t="shared" ca="1" si="68"/>
        <v>10.755326490916126</v>
      </c>
      <c r="G176" s="306">
        <f t="shared" ca="1" si="69"/>
        <v>21.800690120904743</v>
      </c>
      <c r="H176" s="307">
        <f t="shared" ca="1" si="70"/>
        <v>33.562085937239431</v>
      </c>
      <c r="I176" s="304">
        <f t="shared" ca="1" si="71"/>
        <v>40.021040743668301</v>
      </c>
      <c r="J176" s="306">
        <f t="shared" ca="1" si="72"/>
        <v>320.26183457310538</v>
      </c>
      <c r="K176" s="307">
        <f t="shared" ca="1" si="73"/>
        <v>1224.1253467967069</v>
      </c>
      <c r="L176" s="304">
        <f t="shared" ca="1" si="58"/>
        <v>1265.3262454222188</v>
      </c>
      <c r="M176" s="306">
        <f t="shared" ca="1" si="74"/>
        <v>0.99472835445667407</v>
      </c>
      <c r="N176" s="304">
        <f t="shared" ca="1" si="75"/>
        <v>56.993736472360794</v>
      </c>
      <c r="P176" s="310">
        <f t="shared" ca="1" si="76"/>
        <v>23</v>
      </c>
      <c r="Q176" s="304">
        <f t="shared" ca="1" si="77"/>
        <v>0</v>
      </c>
      <c r="R176" s="306">
        <f t="shared" ca="1" si="78"/>
        <v>0</v>
      </c>
      <c r="S176" s="307">
        <f t="shared" ca="1" si="79"/>
        <v>5.0810000000000022</v>
      </c>
      <c r="T176" s="304">
        <f t="shared" ca="1" si="59"/>
        <v>49.844610000000024</v>
      </c>
      <c r="U176" s="311">
        <f t="shared" ca="1" si="60"/>
        <v>0</v>
      </c>
      <c r="V176" s="306">
        <f t="shared" ca="1" si="61"/>
        <v>1.0836934891003847</v>
      </c>
      <c r="W176" s="304">
        <f t="shared" ca="1" si="62"/>
        <v>5.3295023623453446</v>
      </c>
      <c r="Y176" s="314" t="str">
        <f t="shared" ca="1" si="80"/>
        <v/>
      </c>
      <c r="Z176" s="315" t="str">
        <f t="shared" ca="1" si="81"/>
        <v/>
      </c>
      <c r="AA176" s="316" t="str">
        <f t="shared" ca="1" si="82"/>
        <v/>
      </c>
      <c r="AC176" s="310" t="e">
        <f t="shared" ca="1" si="83"/>
        <v>#N/A</v>
      </c>
      <c r="AD176" s="323" t="e">
        <f t="shared" ca="1" si="84"/>
        <v>#N/A</v>
      </c>
      <c r="AE176" s="324">
        <f t="shared" ca="1" si="63"/>
        <v>1224.1253467967069</v>
      </c>
      <c r="AG176" s="306">
        <f t="shared" ca="1" si="85"/>
        <v>-9.3949046727655912</v>
      </c>
      <c r="AH176" s="304">
        <f t="shared" ca="1" si="86"/>
        <v>-1.0989245688748772</v>
      </c>
    </row>
    <row r="177" spans="1:34" x14ac:dyDescent="0.2">
      <c r="A177" s="347">
        <f t="shared" ca="1" si="64"/>
        <v>0.1</v>
      </c>
      <c r="B177" s="304">
        <f t="shared" ca="1" si="65"/>
        <v>8.2999999999999883</v>
      </c>
      <c r="D177" s="306">
        <f t="shared" ca="1" si="66"/>
        <v>-0.57137249163142068</v>
      </c>
      <c r="E177" s="307">
        <f t="shared" ca="1" si="67"/>
        <v>-10.689625945782332</v>
      </c>
      <c r="F177" s="304">
        <f t="shared" ca="1" si="68"/>
        <v>10.704885304613773</v>
      </c>
      <c r="G177" s="306">
        <f t="shared" ca="1" si="69"/>
        <v>21.743552871741603</v>
      </c>
      <c r="H177" s="307">
        <f t="shared" ca="1" si="70"/>
        <v>32.4931233426612</v>
      </c>
      <c r="I177" s="304">
        <f t="shared" ca="1" si="71"/>
        <v>39.09712465191803</v>
      </c>
      <c r="J177" s="306">
        <f t="shared" ca="1" si="72"/>
        <v>322.43904672273771</v>
      </c>
      <c r="K177" s="307">
        <f t="shared" ca="1" si="73"/>
        <v>1227.4281072607021</v>
      </c>
      <c r="L177" s="304">
        <f t="shared" ca="1" si="58"/>
        <v>1269.0731646934535</v>
      </c>
      <c r="M177" s="306">
        <f t="shared" ca="1" si="74"/>
        <v>0.98105989480584399</v>
      </c>
      <c r="N177" s="304">
        <f t="shared" ca="1" si="75"/>
        <v>56.210591421923375</v>
      </c>
      <c r="P177" s="310">
        <f t="shared" ca="1" si="76"/>
        <v>23</v>
      </c>
      <c r="Q177" s="304">
        <f t="shared" ca="1" si="77"/>
        <v>0</v>
      </c>
      <c r="R177" s="306">
        <f t="shared" ca="1" si="78"/>
        <v>0</v>
      </c>
      <c r="S177" s="307">
        <f t="shared" ca="1" si="79"/>
        <v>5.0810000000000022</v>
      </c>
      <c r="T177" s="304">
        <f t="shared" ca="1" si="59"/>
        <v>49.844610000000024</v>
      </c>
      <c r="U177" s="311">
        <f t="shared" ca="1" si="60"/>
        <v>0</v>
      </c>
      <c r="V177" s="306">
        <f t="shared" ca="1" si="61"/>
        <v>1.0833342811199949</v>
      </c>
      <c r="W177" s="304">
        <f t="shared" ca="1" si="62"/>
        <v>5.0845855928978319</v>
      </c>
      <c r="Y177" s="314" t="str">
        <f t="shared" ca="1" si="80"/>
        <v/>
      </c>
      <c r="Z177" s="315" t="str">
        <f t="shared" ca="1" si="81"/>
        <v/>
      </c>
      <c r="AA177" s="316" t="str">
        <f t="shared" ca="1" si="82"/>
        <v/>
      </c>
      <c r="AC177" s="310" t="e">
        <f t="shared" ca="1" si="83"/>
        <v>#N/A</v>
      </c>
      <c r="AD177" s="323" t="e">
        <f t="shared" ca="1" si="84"/>
        <v>#N/A</v>
      </c>
      <c r="AE177" s="324">
        <f t="shared" ca="1" si="63"/>
        <v>1227.4281072607021</v>
      </c>
      <c r="AG177" s="306">
        <f t="shared" ca="1" si="85"/>
        <v>-9.2756823002332229</v>
      </c>
      <c r="AH177" s="304">
        <f t="shared" ca="1" si="86"/>
        <v>-1.0489081602726515</v>
      </c>
    </row>
    <row r="178" spans="1:34" x14ac:dyDescent="0.2">
      <c r="A178" s="347">
        <f t="shared" ca="1" si="64"/>
        <v>0.1</v>
      </c>
      <c r="B178" s="304">
        <f t="shared" ca="1" si="65"/>
        <v>8.3999999999999879</v>
      </c>
      <c r="D178" s="306">
        <f t="shared" ca="1" si="66"/>
        <v>-0.55653445608319929</v>
      </c>
      <c r="E178" s="307">
        <f t="shared" ca="1" si="67"/>
        <v>-10.641673776250892</v>
      </c>
      <c r="F178" s="304">
        <f t="shared" ca="1" si="68"/>
        <v>10.65621655940577</v>
      </c>
      <c r="G178" s="306">
        <f t="shared" ca="1" si="69"/>
        <v>21.687899426133281</v>
      </c>
      <c r="H178" s="307">
        <f t="shared" ca="1" si="70"/>
        <v>31.42895596503611</v>
      </c>
      <c r="I178" s="304">
        <f t="shared" ca="1" si="71"/>
        <v>38.185655088923788</v>
      </c>
      <c r="J178" s="306">
        <f t="shared" ca="1" si="72"/>
        <v>324.61061933763148</v>
      </c>
      <c r="K178" s="307">
        <f t="shared" ca="1" si="73"/>
        <v>1230.624211226087</v>
      </c>
      <c r="L178" s="304">
        <f t="shared" ca="1" si="58"/>
        <v>1272.7167805299769</v>
      </c>
      <c r="M178" s="306">
        <f t="shared" ca="1" si="74"/>
        <v>0.96677196761898188</v>
      </c>
      <c r="N178" s="304">
        <f t="shared" ca="1" si="75"/>
        <v>55.39195349612595</v>
      </c>
      <c r="P178" s="310">
        <f t="shared" ca="1" si="76"/>
        <v>23</v>
      </c>
      <c r="Q178" s="304">
        <f t="shared" ca="1" si="77"/>
        <v>0</v>
      </c>
      <c r="R178" s="306">
        <f t="shared" ca="1" si="78"/>
        <v>0</v>
      </c>
      <c r="S178" s="307">
        <f t="shared" ca="1" si="79"/>
        <v>5.0810000000000022</v>
      </c>
      <c r="T178" s="304">
        <f t="shared" ca="1" si="59"/>
        <v>49.844610000000024</v>
      </c>
      <c r="U178" s="311">
        <f t="shared" ca="1" si="60"/>
        <v>0</v>
      </c>
      <c r="V178" s="306">
        <f t="shared" ca="1" si="61"/>
        <v>1.0829867794980017</v>
      </c>
      <c r="W178" s="304">
        <f t="shared" ca="1" si="62"/>
        <v>4.8487197646287123</v>
      </c>
      <c r="Y178" s="314" t="str">
        <f t="shared" ca="1" si="80"/>
        <v/>
      </c>
      <c r="Z178" s="315" t="str">
        <f t="shared" ca="1" si="81"/>
        <v/>
      </c>
      <c r="AA178" s="316" t="str">
        <f t="shared" ca="1" si="82"/>
        <v/>
      </c>
      <c r="AC178" s="310" t="e">
        <f t="shared" ca="1" si="83"/>
        <v>#N/A</v>
      </c>
      <c r="AD178" s="323" t="e">
        <f t="shared" ca="1" si="84"/>
        <v>#N/A</v>
      </c>
      <c r="AE178" s="324">
        <f t="shared" ca="1" si="63"/>
        <v>1230.624211226087</v>
      </c>
      <c r="AG178" s="306">
        <f t="shared" ca="1" si="85"/>
        <v>-9.1536719935571362</v>
      </c>
      <c r="AH178" s="304">
        <f t="shared" ca="1" si="86"/>
        <v>-1.0007056864589312</v>
      </c>
    </row>
    <row r="179" spans="1:34" x14ac:dyDescent="0.2">
      <c r="A179" s="347">
        <f t="shared" ca="1" si="64"/>
        <v>0.1</v>
      </c>
      <c r="B179" s="304">
        <f t="shared" ca="1" si="65"/>
        <v>8.4999999999999876</v>
      </c>
      <c r="D179" s="306">
        <f t="shared" ca="1" si="66"/>
        <v>-0.54199481850778597</v>
      </c>
      <c r="E179" s="307">
        <f t="shared" ca="1" si="67"/>
        <v>-10.595430204625215</v>
      </c>
      <c r="F179" s="304">
        <f t="shared" ca="1" si="68"/>
        <v>10.609283651801078</v>
      </c>
      <c r="G179" s="306">
        <f t="shared" ca="1" si="69"/>
        <v>21.633699944282501</v>
      </c>
      <c r="H179" s="307">
        <f t="shared" ca="1" si="70"/>
        <v>30.36941294457359</v>
      </c>
      <c r="I179" s="304">
        <f t="shared" ca="1" si="71"/>
        <v>37.286971127691274</v>
      </c>
      <c r="J179" s="306">
        <f t="shared" ca="1" si="72"/>
        <v>326.77669930615224</v>
      </c>
      <c r="K179" s="307">
        <f t="shared" ca="1" si="73"/>
        <v>1233.7141296715674</v>
      </c>
      <c r="L179" s="304">
        <f t="shared" ca="1" si="58"/>
        <v>1276.2576405102132</v>
      </c>
      <c r="M179" s="306">
        <f t="shared" ca="1" si="74"/>
        <v>0.95182870912027207</v>
      </c>
      <c r="N179" s="304">
        <f t="shared" ca="1" si="75"/>
        <v>54.535767851976878</v>
      </c>
      <c r="P179" s="310">
        <f t="shared" ca="1" si="76"/>
        <v>23</v>
      </c>
      <c r="Q179" s="304">
        <f t="shared" ca="1" si="77"/>
        <v>0</v>
      </c>
      <c r="R179" s="306">
        <f t="shared" ca="1" si="78"/>
        <v>0</v>
      </c>
      <c r="S179" s="307">
        <f t="shared" ca="1" si="79"/>
        <v>5.0810000000000022</v>
      </c>
      <c r="T179" s="304">
        <f t="shared" ca="1" si="59"/>
        <v>49.844610000000024</v>
      </c>
      <c r="U179" s="311">
        <f t="shared" ca="1" si="60"/>
        <v>0</v>
      </c>
      <c r="V179" s="306">
        <f t="shared" ca="1" si="61"/>
        <v>1.0826509225264733</v>
      </c>
      <c r="W179" s="304">
        <f t="shared" ca="1" si="62"/>
        <v>4.6217462941659804</v>
      </c>
      <c r="Y179" s="314" t="str">
        <f t="shared" ca="1" si="80"/>
        <v/>
      </c>
      <c r="Z179" s="315" t="str">
        <f t="shared" ca="1" si="81"/>
        <v/>
      </c>
      <c r="AA179" s="316" t="str">
        <f t="shared" ca="1" si="82"/>
        <v/>
      </c>
      <c r="AC179" s="310" t="e">
        <f t="shared" ca="1" si="83"/>
        <v>#N/A</v>
      </c>
      <c r="AD179" s="323" t="e">
        <f t="shared" ca="1" si="84"/>
        <v>#N/A</v>
      </c>
      <c r="AE179" s="324">
        <f t="shared" ca="1" si="63"/>
        <v>1233.7141296715674</v>
      </c>
      <c r="AG179" s="306">
        <f t="shared" ca="1" si="85"/>
        <v>-9.0284699225983154</v>
      </c>
      <c r="AH179" s="304">
        <f t="shared" ca="1" si="86"/>
        <v>-0.95428454332389501</v>
      </c>
    </row>
    <row r="180" spans="1:34" x14ac:dyDescent="0.2">
      <c r="A180" s="347">
        <f t="shared" ca="1" si="64"/>
        <v>0.1</v>
      </c>
      <c r="B180" s="304">
        <f t="shared" ca="1" si="65"/>
        <v>8.5999999999999872</v>
      </c>
      <c r="D180" s="306">
        <f t="shared" ca="1" si="66"/>
        <v>-0.52775286803240673</v>
      </c>
      <c r="E180" s="307">
        <f t="shared" ca="1" si="67"/>
        <v>-10.550860085109717</v>
      </c>
      <c r="F180" s="304">
        <f t="shared" ca="1" si="68"/>
        <v>10.56405090982043</v>
      </c>
      <c r="G180" s="306">
        <f t="shared" ca="1" si="69"/>
        <v>21.580924657479262</v>
      </c>
      <c r="H180" s="307">
        <f t="shared" ca="1" si="70"/>
        <v>29.314326936062617</v>
      </c>
      <c r="I180" s="304">
        <f t="shared" ca="1" si="71"/>
        <v>36.40145701460537</v>
      </c>
      <c r="J180" s="306">
        <f t="shared" ca="1" si="72"/>
        <v>328.9374305362403</v>
      </c>
      <c r="K180" s="307">
        <f t="shared" ca="1" si="73"/>
        <v>1236.6983166655994</v>
      </c>
      <c r="L180" s="304">
        <f t="shared" ca="1" si="58"/>
        <v>1279.6962763293918</v>
      </c>
      <c r="M180" s="306">
        <f t="shared" ca="1" si="74"/>
        <v>0.93619213407961277</v>
      </c>
      <c r="N180" s="304">
        <f t="shared" ca="1" si="75"/>
        <v>53.639858096107496</v>
      </c>
      <c r="P180" s="310">
        <f t="shared" ca="1" si="76"/>
        <v>23</v>
      </c>
      <c r="Q180" s="304">
        <f t="shared" ca="1" si="77"/>
        <v>0</v>
      </c>
      <c r="R180" s="306">
        <f t="shared" ca="1" si="78"/>
        <v>0</v>
      </c>
      <c r="S180" s="307">
        <f t="shared" ca="1" si="79"/>
        <v>5.0810000000000022</v>
      </c>
      <c r="T180" s="304">
        <f t="shared" ca="1" si="59"/>
        <v>49.844610000000024</v>
      </c>
      <c r="U180" s="311">
        <f t="shared" ca="1" si="60"/>
        <v>0</v>
      </c>
      <c r="V180" s="306">
        <f t="shared" ca="1" si="61"/>
        <v>1.0823266507509326</v>
      </c>
      <c r="W180" s="304">
        <f t="shared" ca="1" si="62"/>
        <v>4.4035134309399924</v>
      </c>
      <c r="Y180" s="314" t="str">
        <f t="shared" ca="1" si="80"/>
        <v/>
      </c>
      <c r="Z180" s="315" t="str">
        <f t="shared" ca="1" si="81"/>
        <v/>
      </c>
      <c r="AA180" s="316" t="str">
        <f t="shared" ca="1" si="82"/>
        <v/>
      </c>
      <c r="AC180" s="310" t="e">
        <f t="shared" ca="1" si="83"/>
        <v>#N/A</v>
      </c>
      <c r="AD180" s="323" t="e">
        <f t="shared" ca="1" si="84"/>
        <v>#N/A</v>
      </c>
      <c r="AE180" s="324">
        <f t="shared" ca="1" si="63"/>
        <v>1236.6983166655994</v>
      </c>
      <c r="AG180" s="306">
        <f t="shared" ca="1" si="85"/>
        <v>-8.8996414565413993</v>
      </c>
      <c r="AH180" s="304">
        <f t="shared" ca="1" si="86"/>
        <v>-0.90961351981223748</v>
      </c>
    </row>
    <row r="181" spans="1:34" x14ac:dyDescent="0.2">
      <c r="A181" s="347">
        <f t="shared" ca="1" si="64"/>
        <v>0.1</v>
      </c>
      <c r="B181" s="304">
        <f t="shared" ca="1" si="65"/>
        <v>8.6999999999999869</v>
      </c>
      <c r="D181" s="306">
        <f t="shared" ca="1" si="66"/>
        <v>-0.51380865046148083</v>
      </c>
      <c r="E181" s="307">
        <f t="shared" ca="1" si="67"/>
        <v>-10.507929073997531</v>
      </c>
      <c r="F181" s="304">
        <f t="shared" ca="1" si="68"/>
        <v>10.520483484776337</v>
      </c>
      <c r="G181" s="306">
        <f t="shared" ca="1" si="69"/>
        <v>21.529543792433113</v>
      </c>
      <c r="H181" s="307">
        <f t="shared" ca="1" si="70"/>
        <v>28.263534028662864</v>
      </c>
      <c r="I181" s="304">
        <f t="shared" ca="1" si="71"/>
        <v>35.529545616285034</v>
      </c>
      <c r="J181" s="306">
        <f t="shared" ca="1" si="72"/>
        <v>331.0929539587359</v>
      </c>
      <c r="K181" s="307">
        <f t="shared" ca="1" si="73"/>
        <v>1239.5772097138356</v>
      </c>
      <c r="L181" s="304">
        <f t="shared" ca="1" si="58"/>
        <v>1283.0332041701258</v>
      </c>
      <c r="M181" s="306">
        <f t="shared" ca="1" si="74"/>
        <v>0.91982208307804125</v>
      </c>
      <c r="N181" s="304">
        <f t="shared" ca="1" si="75"/>
        <v>52.701923263303541</v>
      </c>
      <c r="P181" s="310">
        <f t="shared" ca="1" si="76"/>
        <v>23</v>
      </c>
      <c r="Q181" s="304">
        <f t="shared" ca="1" si="77"/>
        <v>0</v>
      </c>
      <c r="R181" s="306">
        <f t="shared" ca="1" si="78"/>
        <v>0</v>
      </c>
      <c r="S181" s="307">
        <f t="shared" ca="1" si="79"/>
        <v>5.0810000000000022</v>
      </c>
      <c r="T181" s="304">
        <f t="shared" ca="1" si="59"/>
        <v>49.844610000000024</v>
      </c>
      <c r="U181" s="311">
        <f t="shared" ca="1" si="60"/>
        <v>0</v>
      </c>
      <c r="V181" s="306">
        <f t="shared" ca="1" si="61"/>
        <v>1.0820139069241945</v>
      </c>
      <c r="W181" s="304">
        <f t="shared" ca="1" si="62"/>
        <v>4.1938760228636918</v>
      </c>
      <c r="Y181" s="314" t="str">
        <f t="shared" ca="1" si="80"/>
        <v/>
      </c>
      <c r="Z181" s="315" t="str">
        <f t="shared" ca="1" si="81"/>
        <v/>
      </c>
      <c r="AA181" s="316" t="str">
        <f t="shared" ca="1" si="82"/>
        <v/>
      </c>
      <c r="AC181" s="310" t="e">
        <f t="shared" ca="1" si="83"/>
        <v>#N/A</v>
      </c>
      <c r="AD181" s="323" t="e">
        <f t="shared" ca="1" si="84"/>
        <v>#N/A</v>
      </c>
      <c r="AE181" s="324">
        <f t="shared" ca="1" si="63"/>
        <v>1239.5772097138356</v>
      </c>
      <c r="AG181" s="306">
        <f t="shared" ca="1" si="85"/>
        <v>-8.7667187042005068</v>
      </c>
      <c r="AH181" s="304">
        <f t="shared" ca="1" si="86"/>
        <v>-0.86666274964376899</v>
      </c>
    </row>
    <row r="182" spans="1:34" x14ac:dyDescent="0.2">
      <c r="A182" s="347">
        <f t="shared" ca="1" si="64"/>
        <v>0.1</v>
      </c>
      <c r="B182" s="304">
        <f t="shared" ca="1" si="65"/>
        <v>8.7999999999999865</v>
      </c>
      <c r="D182" s="306">
        <f t="shared" ca="1" si="66"/>
        <v>-0.50016300653557577</v>
      </c>
      <c r="E182" s="307">
        <f t="shared" ca="1" si="67"/>
        <v>-10.466603516144408</v>
      </c>
      <c r="F182" s="304">
        <f t="shared" ca="1" si="68"/>
        <v>10.478547236963394</v>
      </c>
      <c r="G182" s="306">
        <f t="shared" ca="1" si="69"/>
        <v>21.479527491779557</v>
      </c>
      <c r="H182" s="307">
        <f t="shared" ca="1" si="70"/>
        <v>27.216873677048422</v>
      </c>
      <c r="I182" s="304">
        <f t="shared" ca="1" si="71"/>
        <v>34.671722109271194</v>
      </c>
      <c r="J182" s="306">
        <f t="shared" ca="1" si="72"/>
        <v>333.24340752294654</v>
      </c>
      <c r="K182" s="307">
        <f t="shared" ca="1" si="73"/>
        <v>1242.3512300991213</v>
      </c>
      <c r="L182" s="304">
        <f t="shared" ca="1" si="58"/>
        <v>1286.2689250643912</v>
      </c>
      <c r="M182" s="306">
        <f t="shared" ca="1" si="74"/>
        <v>0.90267619251470455</v>
      </c>
      <c r="N182" s="304">
        <f t="shared" ca="1" si="75"/>
        <v>51.719536098031163</v>
      </c>
      <c r="P182" s="310">
        <f t="shared" ca="1" si="76"/>
        <v>23</v>
      </c>
      <c r="Q182" s="304">
        <f t="shared" ca="1" si="77"/>
        <v>0</v>
      </c>
      <c r="R182" s="306">
        <f t="shared" ca="1" si="78"/>
        <v>0</v>
      </c>
      <c r="S182" s="307">
        <f t="shared" ca="1" si="79"/>
        <v>5.0810000000000022</v>
      </c>
      <c r="T182" s="304">
        <f t="shared" ca="1" si="59"/>
        <v>49.844610000000024</v>
      </c>
      <c r="U182" s="311">
        <f t="shared" ca="1" si="60"/>
        <v>0</v>
      </c>
      <c r="V182" s="306">
        <f t="shared" ca="1" si="61"/>
        <v>1.0817126359614082</v>
      </c>
      <c r="W182" s="304">
        <f t="shared" ca="1" si="62"/>
        <v>3.9926952922419443</v>
      </c>
      <c r="Y182" s="314" t="str">
        <f t="shared" ca="1" si="80"/>
        <v/>
      </c>
      <c r="Z182" s="315" t="str">
        <f t="shared" ca="1" si="81"/>
        <v/>
      </c>
      <c r="AA182" s="316" t="str">
        <f t="shared" ca="1" si="82"/>
        <v/>
      </c>
      <c r="AC182" s="310" t="e">
        <f t="shared" ca="1" si="83"/>
        <v>#N/A</v>
      </c>
      <c r="AD182" s="323" t="e">
        <f t="shared" ca="1" si="84"/>
        <v>#N/A</v>
      </c>
      <c r="AE182" s="324">
        <f t="shared" ca="1" si="63"/>
        <v>1242.3512300991213</v>
      </c>
      <c r="AG182" s="306">
        <f t="shared" ca="1" si="85"/>
        <v>-8.629198056929436</v>
      </c>
      <c r="AH182" s="304">
        <f t="shared" ca="1" si="86"/>
        <v>-0.82540366519655384</v>
      </c>
    </row>
    <row r="183" spans="1:34" x14ac:dyDescent="0.2">
      <c r="A183" s="347">
        <f t="shared" ca="1" si="64"/>
        <v>0.1</v>
      </c>
      <c r="B183" s="304">
        <f t="shared" ca="1" si="65"/>
        <v>8.8999999999999861</v>
      </c>
      <c r="D183" s="306">
        <f t="shared" ca="1" si="66"/>
        <v>-0.48681761363674431</v>
      </c>
      <c r="E183" s="307">
        <f t="shared" ca="1" si="67"/>
        <v>-10.426850324067148</v>
      </c>
      <c r="F183" s="304">
        <f t="shared" ca="1" si="68"/>
        <v>10.438208614002988</v>
      </c>
      <c r="G183" s="306">
        <f t="shared" ca="1" si="69"/>
        <v>21.430845730415882</v>
      </c>
      <c r="H183" s="307">
        <f t="shared" ca="1" si="70"/>
        <v>26.174188644641706</v>
      </c>
      <c r="I183" s="304">
        <f t="shared" ca="1" si="71"/>
        <v>33.82852790066655</v>
      </c>
      <c r="J183" s="306">
        <f t="shared" ca="1" si="72"/>
        <v>335.38892618405629</v>
      </c>
      <c r="K183" s="307">
        <f t="shared" ca="1" si="73"/>
        <v>1245.0207832152057</v>
      </c>
      <c r="L183" s="304">
        <f t="shared" ca="1" si="58"/>
        <v>1289.4039252479024</v>
      </c>
      <c r="M183" s="306">
        <f t="shared" ca="1" si="74"/>
        <v>0.88470989517548149</v>
      </c>
      <c r="N183" s="304">
        <f t="shared" ca="1" si="75"/>
        <v>50.690143087016558</v>
      </c>
      <c r="P183" s="310">
        <f t="shared" ca="1" si="76"/>
        <v>23</v>
      </c>
      <c r="Q183" s="304">
        <f t="shared" ca="1" si="77"/>
        <v>0</v>
      </c>
      <c r="R183" s="306">
        <f t="shared" ca="1" si="78"/>
        <v>0</v>
      </c>
      <c r="S183" s="307">
        <f t="shared" ca="1" si="79"/>
        <v>5.0810000000000022</v>
      </c>
      <c r="T183" s="304">
        <f t="shared" ca="1" si="59"/>
        <v>49.844610000000024</v>
      </c>
      <c r="U183" s="311">
        <f t="shared" ca="1" si="60"/>
        <v>0</v>
      </c>
      <c r="V183" s="306">
        <f t="shared" ca="1" si="61"/>
        <v>1.0814227848961595</v>
      </c>
      <c r="W183" s="304">
        <f t="shared" ca="1" si="62"/>
        <v>3.79983862116383</v>
      </c>
      <c r="Y183" s="314" t="str">
        <f t="shared" ca="1" si="80"/>
        <v/>
      </c>
      <c r="Z183" s="315" t="str">
        <f t="shared" ca="1" si="81"/>
        <v/>
      </c>
      <c r="AA183" s="316" t="str">
        <f t="shared" ca="1" si="82"/>
        <v/>
      </c>
      <c r="AC183" s="310" t="e">
        <f t="shared" ca="1" si="83"/>
        <v>#N/A</v>
      </c>
      <c r="AD183" s="323" t="e">
        <f t="shared" ca="1" si="84"/>
        <v>#N/A</v>
      </c>
      <c r="AE183" s="324">
        <f t="shared" ca="1" si="63"/>
        <v>1245.0207832152057</v>
      </c>
      <c r="AG183" s="306">
        <f t="shared" ca="1" si="85"/>
        <v>-8.4865378047241435</v>
      </c>
      <c r="AH183" s="304">
        <f t="shared" ca="1" si="86"/>
        <v>-0.78580895340325574</v>
      </c>
    </row>
    <row r="184" spans="1:34" x14ac:dyDescent="0.2">
      <c r="A184" s="347">
        <f t="shared" ca="1" si="64"/>
        <v>0.1</v>
      </c>
      <c r="B184" s="304">
        <f t="shared" ca="1" si="65"/>
        <v>8.9999999999999858</v>
      </c>
      <c r="D184" s="306">
        <f t="shared" ca="1" si="66"/>
        <v>-0.47377503074566529</v>
      </c>
      <c r="E184" s="307">
        <f t="shared" ca="1" si="67"/>
        <v>-10.388636848300308</v>
      </c>
      <c r="F184" s="304">
        <f t="shared" ca="1" si="68"/>
        <v>10.399434520473745</v>
      </c>
      <c r="G184" s="306">
        <f t="shared" ca="1" si="69"/>
        <v>21.383468227341314</v>
      </c>
      <c r="H184" s="307">
        <f t="shared" ca="1" si="70"/>
        <v>25.135324959811676</v>
      </c>
      <c r="I184" s="304">
        <f t="shared" ca="1" si="71"/>
        <v>33.000564756759047</v>
      </c>
      <c r="J184" s="306">
        <f t="shared" ca="1" si="72"/>
        <v>337.52964188194414</v>
      </c>
      <c r="K184" s="307">
        <f t="shared" ca="1" si="73"/>
        <v>1247.5862588954283</v>
      </c>
      <c r="L184" s="304">
        <f t="shared" ca="1" si="58"/>
        <v>1292.4386765079587</v>
      </c>
      <c r="M184" s="306">
        <f t="shared" ca="1" si="74"/>
        <v>0.86587646092808057</v>
      </c>
      <c r="N184" s="304">
        <f t="shared" ca="1" si="75"/>
        <v>49.611066790903344</v>
      </c>
      <c r="P184" s="310">
        <f t="shared" ca="1" si="76"/>
        <v>23</v>
      </c>
      <c r="Q184" s="304">
        <f t="shared" ca="1" si="77"/>
        <v>0</v>
      </c>
      <c r="R184" s="306">
        <f t="shared" ca="1" si="78"/>
        <v>0</v>
      </c>
      <c r="S184" s="307">
        <f t="shared" ca="1" si="79"/>
        <v>5.0810000000000022</v>
      </c>
      <c r="T184" s="304">
        <f t="shared" ca="1" si="59"/>
        <v>49.844610000000024</v>
      </c>
      <c r="U184" s="311">
        <f t="shared" ca="1" si="60"/>
        <v>0</v>
      </c>
      <c r="V184" s="306">
        <f t="shared" ca="1" si="61"/>
        <v>1.0811443028374979</v>
      </c>
      <c r="W184" s="304">
        <f t="shared" ca="1" si="62"/>
        <v>3.6151793456388068</v>
      </c>
      <c r="Y184" s="314" t="str">
        <f t="shared" ca="1" si="80"/>
        <v/>
      </c>
      <c r="Z184" s="315" t="str">
        <f t="shared" ca="1" si="81"/>
        <v/>
      </c>
      <c r="AA184" s="316" t="str">
        <f t="shared" ca="1" si="82"/>
        <v/>
      </c>
      <c r="AC184" s="310">
        <f t="shared" ca="1" si="83"/>
        <v>8.9999999999999858</v>
      </c>
      <c r="AD184" s="323">
        <f t="shared" ca="1" si="84"/>
        <v>337.52964188194414</v>
      </c>
      <c r="AE184" s="324">
        <f t="shared" ca="1" si="63"/>
        <v>1247.5862588954283</v>
      </c>
      <c r="AG184" s="306">
        <f t="shared" ca="1" si="85"/>
        <v>-8.3381559212738878</v>
      </c>
      <c r="AH184" s="304">
        <f t="shared" ca="1" si="86"/>
        <v>-0.74785251351384141</v>
      </c>
    </row>
    <row r="185" spans="1:34" x14ac:dyDescent="0.2">
      <c r="A185" s="347">
        <f t="shared" ca="1" si="64"/>
        <v>0.1</v>
      </c>
      <c r="B185" s="304">
        <f t="shared" ca="1" si="65"/>
        <v>9.0999999999999854</v>
      </c>
      <c r="D185" s="306">
        <f t="shared" ca="1" si="66"/>
        <v>-0.46103874630687436</v>
      </c>
      <c r="E185" s="307">
        <f t="shared" ca="1" si="67"/>
        <v>-10.351930737534445</v>
      </c>
      <c r="F185" s="304">
        <f t="shared" ca="1" si="68"/>
        <v>10.362192177348703</v>
      </c>
      <c r="G185" s="306">
        <f t="shared" ca="1" si="69"/>
        <v>21.337364352710626</v>
      </c>
      <c r="H185" s="307">
        <f t="shared" ca="1" si="70"/>
        <v>24.100131886058232</v>
      </c>
      <c r="I185" s="304">
        <f t="shared" ca="1" si="71"/>
        <v>32.188499102097424</v>
      </c>
      <c r="J185" s="306">
        <f t="shared" ca="1" si="72"/>
        <v>339.66568351094674</v>
      </c>
      <c r="K185" s="307">
        <f t="shared" ca="1" si="73"/>
        <v>1250.0480317377217</v>
      </c>
      <c r="L185" s="304">
        <f t="shared" ca="1" si="58"/>
        <v>1295.3736365258908</v>
      </c>
      <c r="M185" s="306">
        <f t="shared" ca="1" si="74"/>
        <v>0.84612708910789969</v>
      </c>
      <c r="N185" s="304">
        <f t="shared" ca="1" si="75"/>
        <v>48.479511137572381</v>
      </c>
      <c r="P185" s="310">
        <f t="shared" ca="1" si="76"/>
        <v>23</v>
      </c>
      <c r="Q185" s="304">
        <f t="shared" ca="1" si="77"/>
        <v>0</v>
      </c>
      <c r="R185" s="306">
        <f t="shared" ca="1" si="78"/>
        <v>0</v>
      </c>
      <c r="S185" s="307">
        <f t="shared" ca="1" si="79"/>
        <v>5.0810000000000022</v>
      </c>
      <c r="T185" s="304">
        <f t="shared" ca="1" si="59"/>
        <v>49.844610000000024</v>
      </c>
      <c r="U185" s="311">
        <f t="shared" ca="1" si="60"/>
        <v>0</v>
      </c>
      <c r="V185" s="306">
        <f t="shared" ca="1" si="61"/>
        <v>1.0808771409277154</v>
      </c>
      <c r="W185" s="304">
        <f t="shared" ca="1" si="62"/>
        <v>3.438596557739205</v>
      </c>
      <c r="Y185" s="314" t="str">
        <f t="shared" ca="1" si="80"/>
        <v/>
      </c>
      <c r="Z185" s="315" t="str">
        <f t="shared" ca="1" si="81"/>
        <v/>
      </c>
      <c r="AA185" s="316" t="str">
        <f t="shared" ca="1" si="82"/>
        <v/>
      </c>
      <c r="AC185" s="310" t="e">
        <f t="shared" ca="1" si="83"/>
        <v>#N/A</v>
      </c>
      <c r="AD185" s="323" t="e">
        <f t="shared" ca="1" si="84"/>
        <v>#N/A</v>
      </c>
      <c r="AE185" s="324">
        <f t="shared" ca="1" si="63"/>
        <v>1250.0480317377217</v>
      </c>
      <c r="AG185" s="306">
        <f t="shared" ca="1" si="85"/>
        <v>-8.1834281450381976</v>
      </c>
      <c r="AH185" s="304">
        <f t="shared" ca="1" si="86"/>
        <v>-0.71150941657917832</v>
      </c>
    </row>
    <row r="186" spans="1:34" x14ac:dyDescent="0.2">
      <c r="A186" s="347">
        <f t="shared" ca="1" si="64"/>
        <v>0.1</v>
      </c>
      <c r="B186" s="304">
        <f t="shared" ca="1" si="65"/>
        <v>9.1999999999999851</v>
      </c>
      <c r="D186" s="306">
        <f t="shared" ca="1" si="66"/>
        <v>-0.44861322846287299</v>
      </c>
      <c r="E186" s="307">
        <f t="shared" ca="1" si="67"/>
        <v>-10.316699786959028</v>
      </c>
      <c r="F186" s="304">
        <f t="shared" ca="1" si="68"/>
        <v>10.326448969660012</v>
      </c>
      <c r="G186" s="306">
        <f t="shared" ca="1" si="69"/>
        <v>21.292503029864339</v>
      </c>
      <c r="H186" s="307">
        <f t="shared" ca="1" si="70"/>
        <v>23.06846190736233</v>
      </c>
      <c r="I186" s="304">
        <f t="shared" ca="1" si="71"/>
        <v>31.393066432704671</v>
      </c>
      <c r="J186" s="306">
        <f t="shared" ca="1" si="72"/>
        <v>341.79717688007548</v>
      </c>
      <c r="K186" s="307">
        <f t="shared" ca="1" si="73"/>
        <v>1252.4064614273927</v>
      </c>
      <c r="L186" s="304">
        <f t="shared" ca="1" si="58"/>
        <v>1298.2092492153463</v>
      </c>
      <c r="M186" s="306">
        <f t="shared" ca="1" si="74"/>
        <v>0.82541106639883699</v>
      </c>
      <c r="N186" s="304">
        <f t="shared" ca="1" si="75"/>
        <v>47.292570468045916</v>
      </c>
      <c r="P186" s="310">
        <f t="shared" ca="1" si="76"/>
        <v>23</v>
      </c>
      <c r="Q186" s="304">
        <f t="shared" ca="1" si="77"/>
        <v>0</v>
      </c>
      <c r="R186" s="306">
        <f t="shared" ca="1" si="78"/>
        <v>0</v>
      </c>
      <c r="S186" s="307">
        <f t="shared" ca="1" si="79"/>
        <v>5.0810000000000022</v>
      </c>
      <c r="T186" s="304">
        <f t="shared" ca="1" si="59"/>
        <v>49.844610000000024</v>
      </c>
      <c r="U186" s="311">
        <f t="shared" ca="1" si="60"/>
        <v>0</v>
      </c>
      <c r="V186" s="306">
        <f t="shared" ca="1" si="61"/>
        <v>1.0806212523007135</v>
      </c>
      <c r="W186" s="304">
        <f t="shared" ca="1" si="62"/>
        <v>3.2699749150072561</v>
      </c>
      <c r="Y186" s="314" t="str">
        <f t="shared" ca="1" si="80"/>
        <v/>
      </c>
      <c r="Z186" s="315" t="str">
        <f t="shared" ca="1" si="81"/>
        <v/>
      </c>
      <c r="AA186" s="316" t="str">
        <f t="shared" ca="1" si="82"/>
        <v/>
      </c>
      <c r="AC186" s="310" t="e">
        <f t="shared" ca="1" si="83"/>
        <v>#N/A</v>
      </c>
      <c r="AD186" s="323" t="e">
        <f t="shared" ca="1" si="84"/>
        <v>#N/A</v>
      </c>
      <c r="AE186" s="324">
        <f t="shared" ca="1" si="63"/>
        <v>1252.4064614273927</v>
      </c>
      <c r="AG186" s="306">
        <f t="shared" ca="1" si="85"/>
        <v>-8.0216865217836357</v>
      </c>
      <c r="AH186" s="304">
        <f t="shared" ca="1" si="86"/>
        <v>-0.67675586651037267</v>
      </c>
    </row>
    <row r="187" spans="1:34" x14ac:dyDescent="0.2">
      <c r="A187" s="347">
        <f t="shared" ca="1" si="64"/>
        <v>0.1</v>
      </c>
      <c r="B187" s="304">
        <f t="shared" ca="1" si="65"/>
        <v>9.2999999999999847</v>
      </c>
      <c r="D187" s="306">
        <f t="shared" ca="1" si="66"/>
        <v>-0.4365039768662905</v>
      </c>
      <c r="E187" s="307">
        <f t="shared" ca="1" si="67"/>
        <v>-10.28291177315457</v>
      </c>
      <c r="F187" s="304">
        <f t="shared" ca="1" si="68"/>
        <v>10.292172280733594</v>
      </c>
      <c r="G187" s="306">
        <f t="shared" ca="1" si="69"/>
        <v>21.248852632177709</v>
      </c>
      <c r="H187" s="307">
        <f t="shared" ca="1" si="70"/>
        <v>22.040170730046874</v>
      </c>
      <c r="I187" s="304">
        <f t="shared" ca="1" si="71"/>
        <v>30.615075763316682</v>
      </c>
      <c r="J187" s="306">
        <f t="shared" ca="1" si="72"/>
        <v>343.9242446631776</v>
      </c>
      <c r="K187" s="307">
        <f t="shared" ca="1" si="73"/>
        <v>1254.6618930592631</v>
      </c>
      <c r="L187" s="304">
        <f t="shared" ca="1" si="58"/>
        <v>1300.9459450577456</v>
      </c>
      <c r="M187" s="306">
        <f t="shared" ca="1" si="74"/>
        <v>0.80367600644837611</v>
      </c>
      <c r="N187" s="304">
        <f t="shared" ca="1" si="75"/>
        <v>46.047243265420683</v>
      </c>
      <c r="P187" s="310">
        <f t="shared" ca="1" si="76"/>
        <v>23</v>
      </c>
      <c r="Q187" s="304">
        <f t="shared" ca="1" si="77"/>
        <v>0</v>
      </c>
      <c r="R187" s="306">
        <f t="shared" ca="1" si="78"/>
        <v>0</v>
      </c>
      <c r="S187" s="307">
        <f t="shared" ca="1" si="79"/>
        <v>5.0810000000000022</v>
      </c>
      <c r="T187" s="304">
        <f t="shared" ca="1" si="59"/>
        <v>49.844610000000024</v>
      </c>
      <c r="U187" s="311">
        <f t="shared" ca="1" si="60"/>
        <v>0</v>
      </c>
      <c r="V187" s="306">
        <f t="shared" ca="1" si="61"/>
        <v>1.0803765920407802</v>
      </c>
      <c r="W187" s="304">
        <f t="shared" ca="1" si="62"/>
        <v>3.1092044563748313</v>
      </c>
      <c r="Y187" s="314" t="str">
        <f t="shared" ca="1" si="80"/>
        <v/>
      </c>
      <c r="Z187" s="315" t="str">
        <f t="shared" ca="1" si="81"/>
        <v/>
      </c>
      <c r="AA187" s="316" t="str">
        <f t="shared" ca="1" si="82"/>
        <v/>
      </c>
      <c r="AC187" s="310" t="e">
        <f t="shared" ca="1" si="83"/>
        <v>#N/A</v>
      </c>
      <c r="AD187" s="323" t="e">
        <f t="shared" ca="1" si="84"/>
        <v>#N/A</v>
      </c>
      <c r="AE187" s="324">
        <f t="shared" ca="1" si="63"/>
        <v>1254.6618930592631</v>
      </c>
      <c r="AG187" s="306">
        <f t="shared" ca="1" si="85"/>
        <v>-7.8522186201266697</v>
      </c>
      <c r="AH187" s="304">
        <f t="shared" ca="1" si="86"/>
        <v>-0.64356916256785179</v>
      </c>
    </row>
    <row r="188" spans="1:34" x14ac:dyDescent="0.2">
      <c r="A188" s="347">
        <f t="shared" ca="1" si="64"/>
        <v>0.1</v>
      </c>
      <c r="B188" s="304">
        <f t="shared" ca="1" si="65"/>
        <v>9.3999999999999844</v>
      </c>
      <c r="D188" s="306">
        <f t="shared" ca="1" si="66"/>
        <v>-0.42471757496120793</v>
      </c>
      <c r="E188" s="307">
        <f t="shared" ca="1" si="67"/>
        <v>-10.250534273837502</v>
      </c>
      <c r="F188" s="304">
        <f t="shared" ca="1" si="68"/>
        <v>10.259329311295074</v>
      </c>
      <c r="G188" s="306">
        <f t="shared" ca="1" si="69"/>
        <v>21.206380874681589</v>
      </c>
      <c r="H188" s="307">
        <f t="shared" ca="1" si="70"/>
        <v>21.015117302663125</v>
      </c>
      <c r="I188" s="304">
        <f t="shared" ca="1" si="71"/>
        <v>29.855413998917385</v>
      </c>
      <c r="J188" s="306">
        <f t="shared" ca="1" si="72"/>
        <v>346.04700633852059</v>
      </c>
      <c r="K188" s="307">
        <f t="shared" ca="1" si="73"/>
        <v>1256.8146574608986</v>
      </c>
      <c r="L188" s="304">
        <f t="shared" ca="1" si="58"/>
        <v>1303.5841414363738</v>
      </c>
      <c r="M188" s="306">
        <f t="shared" ca="1" si="74"/>
        <v>0.7808681899955463</v>
      </c>
      <c r="N188" s="304">
        <f t="shared" ca="1" si="75"/>
        <v>44.740451642764498</v>
      </c>
      <c r="P188" s="310">
        <f t="shared" ca="1" si="76"/>
        <v>23</v>
      </c>
      <c r="Q188" s="304">
        <f t="shared" ca="1" si="77"/>
        <v>0</v>
      </c>
      <c r="R188" s="306">
        <f t="shared" ca="1" si="78"/>
        <v>0</v>
      </c>
      <c r="S188" s="307">
        <f t="shared" ca="1" si="79"/>
        <v>5.0810000000000022</v>
      </c>
      <c r="T188" s="304">
        <f t="shared" ca="1" si="59"/>
        <v>49.844610000000024</v>
      </c>
      <c r="U188" s="311">
        <f t="shared" ca="1" si="60"/>
        <v>0</v>
      </c>
      <c r="V188" s="306">
        <f t="shared" ca="1" si="61"/>
        <v>1.0801431171415687</v>
      </c>
      <c r="W188" s="304">
        <f t="shared" ca="1" si="62"/>
        <v>2.9561804238280747</v>
      </c>
      <c r="Y188" s="314" t="str">
        <f t="shared" ca="1" si="80"/>
        <v/>
      </c>
      <c r="Z188" s="315" t="str">
        <f t="shared" ca="1" si="81"/>
        <v/>
      </c>
      <c r="AA188" s="316" t="str">
        <f t="shared" ca="1" si="82"/>
        <v/>
      </c>
      <c r="AC188" s="310" t="e">
        <f t="shared" ca="1" si="83"/>
        <v>#N/A</v>
      </c>
      <c r="AD188" s="323" t="e">
        <f t="shared" ca="1" si="84"/>
        <v>#N/A</v>
      </c>
      <c r="AE188" s="324">
        <f t="shared" ca="1" si="63"/>
        <v>1256.8146574608986</v>
      </c>
      <c r="AG188" s="306">
        <f t="shared" ca="1" si="85"/>
        <v>-7.6742676858484158</v>
      </c>
      <c r="AH188" s="304">
        <f t="shared" ca="1" si="86"/>
        <v>-0.61192766313222402</v>
      </c>
    </row>
    <row r="189" spans="1:34" x14ac:dyDescent="0.2">
      <c r="A189" s="347">
        <f t="shared" ca="1" si="64"/>
        <v>0.1</v>
      </c>
      <c r="B189" s="304">
        <f t="shared" ca="1" si="65"/>
        <v>9.499999999999984</v>
      </c>
      <c r="D189" s="306">
        <f t="shared" ca="1" si="66"/>
        <v>-0.41326174122986187</v>
      </c>
      <c r="E189" s="307">
        <f t="shared" ca="1" si="67"/>
        <v>-10.219534470778893</v>
      </c>
      <c r="F189" s="304">
        <f t="shared" ca="1" si="68"/>
        <v>10.227886881766066</v>
      </c>
      <c r="G189" s="306">
        <f t="shared" ca="1" si="69"/>
        <v>21.165054700558603</v>
      </c>
      <c r="H189" s="307">
        <f t="shared" ca="1" si="70"/>
        <v>19.993163855585237</v>
      </c>
      <c r="I189" s="304">
        <f t="shared" ca="1" si="71"/>
        <v>29.115050084688466</v>
      </c>
      <c r="J189" s="306">
        <f t="shared" ca="1" si="72"/>
        <v>348.16557811728262</v>
      </c>
      <c r="K189" s="307">
        <f t="shared" ca="1" si="73"/>
        <v>1258.865071518811</v>
      </c>
      <c r="L189" s="304">
        <f t="shared" ca="1" si="58"/>
        <v>1306.124242970707</v>
      </c>
      <c r="M189" s="306">
        <f t="shared" ca="1" si="74"/>
        <v>0.75693302677786956</v>
      </c>
      <c r="N189" s="304">
        <f t="shared" ca="1" si="75"/>
        <v>43.369067808434849</v>
      </c>
      <c r="P189" s="310">
        <f t="shared" ca="1" si="76"/>
        <v>23</v>
      </c>
      <c r="Q189" s="304">
        <f t="shared" ca="1" si="77"/>
        <v>0</v>
      </c>
      <c r="R189" s="306">
        <f t="shared" ca="1" si="78"/>
        <v>0</v>
      </c>
      <c r="S189" s="307">
        <f t="shared" ca="1" si="79"/>
        <v>5.0810000000000022</v>
      </c>
      <c r="T189" s="304">
        <f t="shared" ca="1" si="59"/>
        <v>49.844610000000024</v>
      </c>
      <c r="U189" s="311">
        <f t="shared" ca="1" si="60"/>
        <v>0</v>
      </c>
      <c r="V189" s="306">
        <f t="shared" ca="1" si="61"/>
        <v>1.0799207864650724</v>
      </c>
      <c r="W189" s="304">
        <f t="shared" ca="1" si="62"/>
        <v>2.8108030890273814</v>
      </c>
      <c r="Y189" s="314" t="str">
        <f t="shared" ca="1" si="80"/>
        <v/>
      </c>
      <c r="Z189" s="315" t="str">
        <f t="shared" ca="1" si="81"/>
        <v/>
      </c>
      <c r="AA189" s="316" t="str">
        <f t="shared" ca="1" si="82"/>
        <v/>
      </c>
      <c r="AC189" s="310" t="e">
        <f t="shared" ca="1" si="83"/>
        <v>#N/A</v>
      </c>
      <c r="AD189" s="323" t="e">
        <f t="shared" ca="1" si="84"/>
        <v>#N/A</v>
      </c>
      <c r="AE189" s="324">
        <f t="shared" ca="1" si="63"/>
        <v>1258.865071518811</v>
      </c>
      <c r="AG189" s="306">
        <f t="shared" ca="1" si="85"/>
        <v>-7.4870340627528353</v>
      </c>
      <c r="AH189" s="304">
        <f t="shared" ca="1" si="86"/>
        <v>-0.58181075060580068</v>
      </c>
    </row>
    <row r="190" spans="1:34" x14ac:dyDescent="0.2">
      <c r="A190" s="347">
        <f t="shared" ca="1" si="64"/>
        <v>0.1</v>
      </c>
      <c r="B190" s="304">
        <f t="shared" ca="1" si="65"/>
        <v>9.5999999999999837</v>
      </c>
      <c r="D190" s="306">
        <f t="shared" ca="1" si="66"/>
        <v>-0.40214537742013329</v>
      </c>
      <c r="E190" s="307">
        <f t="shared" ca="1" si="67"/>
        <v>-10.189878934322561</v>
      </c>
      <c r="F190" s="304">
        <f t="shared" ca="1" si="68"/>
        <v>10.197811216174335</v>
      </c>
      <c r="G190" s="306">
        <f t="shared" ca="1" si="69"/>
        <v>21.124840162816589</v>
      </c>
      <c r="H190" s="307">
        <f t="shared" ca="1" si="70"/>
        <v>18.97417596215298</v>
      </c>
      <c r="I190" s="304">
        <f t="shared" ca="1" si="71"/>
        <v>28.395038745303605</v>
      </c>
      <c r="J190" s="306">
        <f t="shared" ca="1" si="72"/>
        <v>350.28007286045136</v>
      </c>
      <c r="K190" s="307">
        <f t="shared" ca="1" si="73"/>
        <v>1260.8134385096978</v>
      </c>
      <c r="L190" s="304">
        <f t="shared" ca="1" si="58"/>
        <v>1308.5666418527451</v>
      </c>
      <c r="M190" s="306">
        <f t="shared" ca="1" si="74"/>
        <v>0.73181566267558151</v>
      </c>
      <c r="N190" s="304">
        <f t="shared" ca="1" si="75"/>
        <v>41.929948852880344</v>
      </c>
      <c r="P190" s="310">
        <f t="shared" ca="1" si="76"/>
        <v>23</v>
      </c>
      <c r="Q190" s="304">
        <f t="shared" ca="1" si="77"/>
        <v>0</v>
      </c>
      <c r="R190" s="306">
        <f t="shared" ca="1" si="78"/>
        <v>0</v>
      </c>
      <c r="S190" s="307">
        <f t="shared" ca="1" si="79"/>
        <v>5.0810000000000022</v>
      </c>
      <c r="T190" s="304">
        <f t="shared" ca="1" si="59"/>
        <v>49.844610000000024</v>
      </c>
      <c r="U190" s="311">
        <f t="shared" ca="1" si="60"/>
        <v>0</v>
      </c>
      <c r="V190" s="306">
        <f t="shared" ca="1" si="61"/>
        <v>1.0797095607003604</v>
      </c>
      <c r="W190" s="304">
        <f t="shared" ca="1" si="62"/>
        <v>2.6729775840658676</v>
      </c>
      <c r="Y190" s="314" t="str">
        <f t="shared" ca="1" si="80"/>
        <v/>
      </c>
      <c r="Z190" s="315" t="str">
        <f t="shared" ca="1" si="81"/>
        <v/>
      </c>
      <c r="AA190" s="316" t="str">
        <f t="shared" ca="1" si="82"/>
        <v/>
      </c>
      <c r="AC190" s="310" t="e">
        <f t="shared" ca="1" si="83"/>
        <v>#N/A</v>
      </c>
      <c r="AD190" s="323" t="e">
        <f t="shared" ca="1" si="84"/>
        <v>#N/A</v>
      </c>
      <c r="AE190" s="324">
        <f t="shared" ca="1" si="63"/>
        <v>1260.8134385096978</v>
      </c>
      <c r="AG190" s="306">
        <f t="shared" ca="1" si="85"/>
        <v>-7.2896782762114274</v>
      </c>
      <c r="AH190" s="304">
        <f t="shared" ca="1" si="86"/>
        <v>-0.55319879728938792</v>
      </c>
    </row>
    <row r="191" spans="1:34" x14ac:dyDescent="0.2">
      <c r="A191" s="347">
        <f t="shared" ca="1" si="64"/>
        <v>0.1</v>
      </c>
      <c r="B191" s="304">
        <f t="shared" ca="1" si="65"/>
        <v>9.6999999999999833</v>
      </c>
      <c r="D191" s="306">
        <f t="shared" ca="1" si="66"/>
        <v>-0.39137861119646389</v>
      </c>
      <c r="E191" s="307">
        <f t="shared" ca="1" si="67"/>
        <v>-10.16153338815486</v>
      </c>
      <c r="F191" s="304">
        <f t="shared" ca="1" si="68"/>
        <v>10.169067706328248</v>
      </c>
      <c r="G191" s="306">
        <f t="shared" ca="1" si="69"/>
        <v>21.085702301696944</v>
      </c>
      <c r="H191" s="307">
        <f t="shared" ca="1" si="70"/>
        <v>17.958022623337495</v>
      </c>
      <c r="I191" s="304">
        <f t="shared" ca="1" si="71"/>
        <v>27.696523574197702</v>
      </c>
      <c r="J191" s="306">
        <f t="shared" ca="1" si="72"/>
        <v>352.39059998367702</v>
      </c>
      <c r="K191" s="307">
        <f t="shared" ca="1" si="73"/>
        <v>1262.6600484389724</v>
      </c>
      <c r="L191" s="304">
        <f t="shared" ca="1" si="58"/>
        <v>1310.9117181872941</v>
      </c>
      <c r="M191" s="306">
        <f t="shared" ca="1" si="74"/>
        <v>0.70546175709171799</v>
      </c>
      <c r="N191" s="304">
        <f t="shared" ca="1" si="75"/>
        <v>40.419981289238713</v>
      </c>
      <c r="P191" s="310">
        <f t="shared" ca="1" si="76"/>
        <v>23</v>
      </c>
      <c r="Q191" s="304">
        <f t="shared" ca="1" si="77"/>
        <v>0</v>
      </c>
      <c r="R191" s="306">
        <f t="shared" ca="1" si="78"/>
        <v>0</v>
      </c>
      <c r="S191" s="307">
        <f t="shared" ca="1" si="79"/>
        <v>5.0810000000000022</v>
      </c>
      <c r="T191" s="304">
        <f t="shared" ca="1" si="59"/>
        <v>49.844610000000024</v>
      </c>
      <c r="U191" s="311">
        <f t="shared" ca="1" si="60"/>
        <v>0</v>
      </c>
      <c r="V191" s="306">
        <f t="shared" ca="1" si="61"/>
        <v>1.0795094023218139</v>
      </c>
      <c r="W191" s="304">
        <f t="shared" ca="1" si="62"/>
        <v>2.5426137355171128</v>
      </c>
      <c r="Y191" s="314" t="str">
        <f t="shared" ca="1" si="80"/>
        <v/>
      </c>
      <c r="Z191" s="315" t="str">
        <f t="shared" ca="1" si="81"/>
        <v/>
      </c>
      <c r="AA191" s="316" t="str">
        <f t="shared" ca="1" si="82"/>
        <v/>
      </c>
      <c r="AC191" s="310" t="e">
        <f t="shared" ca="1" si="83"/>
        <v>#N/A</v>
      </c>
      <c r="AD191" s="323" t="e">
        <f t="shared" ca="1" si="84"/>
        <v>#N/A</v>
      </c>
      <c r="AE191" s="324">
        <f t="shared" ca="1" si="63"/>
        <v>1262.6600484389724</v>
      </c>
      <c r="AG191" s="306">
        <f t="shared" ca="1" si="85"/>
        <v>-7.0813262471800646</v>
      </c>
      <c r="AH191" s="304">
        <f t="shared" ca="1" si="86"/>
        <v>-0.52607313207358131</v>
      </c>
    </row>
    <row r="192" spans="1:34" x14ac:dyDescent="0.2">
      <c r="A192" s="347">
        <f t="shared" ca="1" si="64"/>
        <v>0.1</v>
      </c>
      <c r="B192" s="304">
        <f t="shared" ca="1" si="65"/>
        <v>9.7999999999999829</v>
      </c>
      <c r="D192" s="306">
        <f t="shared" ca="1" si="66"/>
        <v>-0.38097282999186527</v>
      </c>
      <c r="E192" s="307">
        <f t="shared" ca="1" si="67"/>
        <v>-10.134462453371555</v>
      </c>
      <c r="F192" s="304">
        <f t="shared" ca="1" si="68"/>
        <v>10.141620655299123</v>
      </c>
      <c r="G192" s="306">
        <f t="shared" ca="1" si="69"/>
        <v>21.047605018697759</v>
      </c>
      <c r="H192" s="307">
        <f t="shared" ca="1" si="70"/>
        <v>16.944576378000338</v>
      </c>
      <c r="I192" s="304">
        <f t="shared" ca="1" si="71"/>
        <v>27.020739176658328</v>
      </c>
      <c r="J192" s="306">
        <f t="shared" ca="1" si="72"/>
        <v>354.49726534969676</v>
      </c>
      <c r="K192" s="307">
        <f t="shared" ca="1" si="73"/>
        <v>1264.4051783890393</v>
      </c>
      <c r="L192" s="304">
        <f t="shared" ca="1" si="58"/>
        <v>1313.1598403383466</v>
      </c>
      <c r="M192" s="306">
        <f t="shared" ca="1" si="74"/>
        <v>0.6778184559608289</v>
      </c>
      <c r="N192" s="304">
        <f t="shared" ca="1" si="75"/>
        <v>38.836136802629554</v>
      </c>
      <c r="P192" s="310">
        <f t="shared" ca="1" si="76"/>
        <v>23</v>
      </c>
      <c r="Q192" s="304">
        <f t="shared" ca="1" si="77"/>
        <v>0</v>
      </c>
      <c r="R192" s="306">
        <f t="shared" ca="1" si="78"/>
        <v>0</v>
      </c>
      <c r="S192" s="307">
        <f t="shared" ca="1" si="79"/>
        <v>5.0810000000000022</v>
      </c>
      <c r="T192" s="304">
        <f t="shared" ca="1" si="59"/>
        <v>49.844610000000024</v>
      </c>
      <c r="U192" s="311">
        <f t="shared" ca="1" si="60"/>
        <v>0</v>
      </c>
      <c r="V192" s="306">
        <f t="shared" ca="1" si="61"/>
        <v>1.0793202755466011</v>
      </c>
      <c r="W192" s="304">
        <f t="shared" ca="1" si="62"/>
        <v>2.4196259008866066</v>
      </c>
      <c r="Y192" s="314" t="str">
        <f t="shared" ca="1" si="80"/>
        <v/>
      </c>
      <c r="Z192" s="315" t="str">
        <f t="shared" ca="1" si="81"/>
        <v/>
      </c>
      <c r="AA192" s="316" t="str">
        <f t="shared" ca="1" si="82"/>
        <v/>
      </c>
      <c r="AC192" s="310" t="e">
        <f t="shared" ca="1" si="83"/>
        <v>#N/A</v>
      </c>
      <c r="AD192" s="323" t="e">
        <f t="shared" ca="1" si="84"/>
        <v>#N/A</v>
      </c>
      <c r="AE192" s="324">
        <f t="shared" ca="1" si="63"/>
        <v>1264.4051783890393</v>
      </c>
      <c r="AG192" s="306">
        <f t="shared" ca="1" si="85"/>
        <v>-6.8610771738979475</v>
      </c>
      <c r="AH192" s="304">
        <f t="shared" ca="1" si="86"/>
        <v>-0.50041600777742801</v>
      </c>
    </row>
    <row r="193" spans="1:34" x14ac:dyDescent="0.2">
      <c r="A193" s="347">
        <f t="shared" ca="1" si="64"/>
        <v>0.1</v>
      </c>
      <c r="B193" s="304">
        <f t="shared" ca="1" si="65"/>
        <v>9.8999999999999826</v>
      </c>
      <c r="D193" s="306">
        <f t="shared" ca="1" si="66"/>
        <v>-0.37094070209083285</v>
      </c>
      <c r="E193" s="307">
        <f t="shared" ca="1" si="67"/>
        <v>-10.108629371498729</v>
      </c>
      <c r="F193" s="304">
        <f t="shared" ca="1" si="68"/>
        <v>10.115432999866808</v>
      </c>
      <c r="G193" s="306">
        <f t="shared" ca="1" si="69"/>
        <v>21.010510948488676</v>
      </c>
      <c r="H193" s="307">
        <f t="shared" ca="1" si="70"/>
        <v>15.933713440850465</v>
      </c>
      <c r="I193" s="304">
        <f t="shared" ca="1" si="71"/>
        <v>26.36901200901735</v>
      </c>
      <c r="J193" s="306">
        <f t="shared" ca="1" si="72"/>
        <v>356.60017114805606</v>
      </c>
      <c r="K193" s="307">
        <f t="shared" ca="1" si="73"/>
        <v>1266.0490928799818</v>
      </c>
      <c r="L193" s="304">
        <f t="shared" ca="1" si="58"/>
        <v>1315.3113652839193</v>
      </c>
      <c r="M193" s="306">
        <f t="shared" ca="1" si="74"/>
        <v>0.64883558437694966</v>
      </c>
      <c r="N193" s="304">
        <f t="shared" ca="1" si="75"/>
        <v>37.175540582703626</v>
      </c>
      <c r="P193" s="310">
        <f t="shared" ca="1" si="76"/>
        <v>23</v>
      </c>
      <c r="Q193" s="304">
        <f t="shared" ca="1" si="77"/>
        <v>0</v>
      </c>
      <c r="R193" s="306">
        <f t="shared" ca="1" si="78"/>
        <v>0</v>
      </c>
      <c r="S193" s="307">
        <f t="shared" ca="1" si="79"/>
        <v>5.0810000000000022</v>
      </c>
      <c r="T193" s="304">
        <f t="shared" ca="1" si="59"/>
        <v>49.844610000000024</v>
      </c>
      <c r="U193" s="311">
        <f t="shared" ca="1" si="60"/>
        <v>0</v>
      </c>
      <c r="V193" s="306">
        <f t="shared" ca="1" si="61"/>
        <v>1.0791421462910822</v>
      </c>
      <c r="W193" s="304">
        <f t="shared" ca="1" si="62"/>
        <v>2.303932806542162</v>
      </c>
      <c r="Y193" s="314" t="str">
        <f t="shared" ca="1" si="80"/>
        <v/>
      </c>
      <c r="Z193" s="315" t="str">
        <f t="shared" ca="1" si="81"/>
        <v/>
      </c>
      <c r="AA193" s="316" t="str">
        <f t="shared" ca="1" si="82"/>
        <v/>
      </c>
      <c r="AC193" s="310" t="e">
        <f t="shared" ca="1" si="83"/>
        <v>#N/A</v>
      </c>
      <c r="AD193" s="323" t="e">
        <f t="shared" ca="1" si="84"/>
        <v>#N/A</v>
      </c>
      <c r="AE193" s="324">
        <f t="shared" ca="1" si="63"/>
        <v>1266.0490928799818</v>
      </c>
      <c r="AG193" s="306">
        <f t="shared" ca="1" si="85"/>
        <v>-6.6280146769609098</v>
      </c>
      <c r="AH193" s="304">
        <f t="shared" ca="1" si="86"/>
        <v>-0.47621056896016639</v>
      </c>
    </row>
    <row r="194" spans="1:34" x14ac:dyDescent="0.2">
      <c r="A194" s="347">
        <f t="shared" ca="1" si="64"/>
        <v>0.1</v>
      </c>
      <c r="B194" s="304">
        <f t="shared" ca="1" si="65"/>
        <v>9.9999999999999822</v>
      </c>
      <c r="D194" s="306">
        <f t="shared" ca="1" si="66"/>
        <v>-0.36129618016590453</v>
      </c>
      <c r="E194" s="307">
        <f t="shared" ca="1" si="67"/>
        <v>-10.08399570701309</v>
      </c>
      <c r="F194" s="304">
        <f t="shared" ca="1" si="68"/>
        <v>10.090466012472412</v>
      </c>
      <c r="G194" s="306">
        <f t="shared" ca="1" si="69"/>
        <v>20.974381330472085</v>
      </c>
      <c r="H194" s="307">
        <f t="shared" ca="1" si="70"/>
        <v>14.925313870149155</v>
      </c>
      <c r="I194" s="304">
        <f t="shared" ca="1" si="71"/>
        <v>25.742759493079269</v>
      </c>
      <c r="J194" s="306">
        <f t="shared" ca="1" si="72"/>
        <v>358.69941576200409</v>
      </c>
      <c r="K194" s="307">
        <f t="shared" ca="1" si="73"/>
        <v>1267.5920442455317</v>
      </c>
      <c r="L194" s="304">
        <f t="shared" ca="1" si="58"/>
        <v>1317.3666389819384</v>
      </c>
      <c r="M194" s="306">
        <f t="shared" ca="1" si="74"/>
        <v>0.61846707882478558</v>
      </c>
      <c r="N194" s="304">
        <f t="shared" ca="1" si="75"/>
        <v>35.435553384445022</v>
      </c>
      <c r="P194" s="310">
        <f t="shared" ca="1" si="76"/>
        <v>23</v>
      </c>
      <c r="Q194" s="304">
        <f t="shared" ca="1" si="77"/>
        <v>0</v>
      </c>
      <c r="R194" s="306">
        <f t="shared" ca="1" si="78"/>
        <v>0</v>
      </c>
      <c r="S194" s="307">
        <f t="shared" ca="1" si="79"/>
        <v>5.0810000000000022</v>
      </c>
      <c r="T194" s="304">
        <f t="shared" ca="1" si="59"/>
        <v>49.844610000000024</v>
      </c>
      <c r="U194" s="311">
        <f t="shared" ca="1" si="60"/>
        <v>0</v>
      </c>
      <c r="V194" s="306">
        <f t="shared" ca="1" si="61"/>
        <v>1.0789749821258281</v>
      </c>
      <c r="W194" s="304">
        <f t="shared" ca="1" si="62"/>
        <v>2.1954573861588695</v>
      </c>
      <c r="Y194" s="314" t="str">
        <f t="shared" ca="1" si="80"/>
        <v/>
      </c>
      <c r="Z194" s="315" t="str">
        <f t="shared" ca="1" si="81"/>
        <v/>
      </c>
      <c r="AA194" s="316" t="str">
        <f t="shared" ca="1" si="82"/>
        <v/>
      </c>
      <c r="AC194" s="310">
        <f t="shared" ca="1" si="83"/>
        <v>9.9999999999999822</v>
      </c>
      <c r="AD194" s="323">
        <f t="shared" ca="1" si="84"/>
        <v>358.69941576200409</v>
      </c>
      <c r="AE194" s="324">
        <f t="shared" ca="1" si="63"/>
        <v>1267.5920442455317</v>
      </c>
      <c r="AG194" s="306">
        <f t="shared" ca="1" si="85"/>
        <v>-6.3812218381862014</v>
      </c>
      <c r="AH194" s="304">
        <f t="shared" ca="1" si="86"/>
        <v>-0.45344082002404273</v>
      </c>
    </row>
    <row r="195" spans="1:34" x14ac:dyDescent="0.2">
      <c r="A195" s="347">
        <f t="shared" ca="1" si="64"/>
        <v>0.1</v>
      </c>
      <c r="B195" s="304">
        <f t="shared" ca="1" si="65"/>
        <v>10.099999999999982</v>
      </c>
      <c r="D195" s="306">
        <f t="shared" ca="1" si="66"/>
        <v>-0.35205448166833897</v>
      </c>
      <c r="E195" s="307">
        <f t="shared" ca="1" si="67"/>
        <v>-10.060521031133288</v>
      </c>
      <c r="F195" s="304">
        <f t="shared" ca="1" si="68"/>
        <v>10.066678984448544</v>
      </c>
      <c r="G195" s="306">
        <f t="shared" ca="1" si="69"/>
        <v>20.93917588230525</v>
      </c>
      <c r="H195" s="307">
        <f t="shared" ca="1" si="70"/>
        <v>13.919261767035827</v>
      </c>
      <c r="I195" s="304">
        <f t="shared" ca="1" si="71"/>
        <v>25.143486925432185</v>
      </c>
      <c r="J195" s="306">
        <f t="shared" ca="1" si="72"/>
        <v>360.79509362264298</v>
      </c>
      <c r="K195" s="307">
        <f t="shared" ca="1" si="73"/>
        <v>1269.034273027391</v>
      </c>
      <c r="L195" s="304">
        <f t="shared" ca="1" si="58"/>
        <v>1319.325996749981</v>
      </c>
      <c r="M195" s="306">
        <f t="shared" ca="1" si="74"/>
        <v>0.58667267144872104</v>
      </c>
      <c r="N195" s="304">
        <f t="shared" ca="1" si="75"/>
        <v>33.613868029676908</v>
      </c>
      <c r="P195" s="310">
        <f t="shared" ca="1" si="76"/>
        <v>23</v>
      </c>
      <c r="Q195" s="304">
        <f t="shared" ca="1" si="77"/>
        <v>0</v>
      </c>
      <c r="R195" s="306">
        <f t="shared" ca="1" si="78"/>
        <v>0</v>
      </c>
      <c r="S195" s="307">
        <f t="shared" ca="1" si="79"/>
        <v>5.0810000000000022</v>
      </c>
      <c r="T195" s="304">
        <f t="shared" ca="1" si="59"/>
        <v>49.844610000000024</v>
      </c>
      <c r="U195" s="311">
        <f t="shared" ca="1" si="60"/>
        <v>0</v>
      </c>
      <c r="V195" s="306">
        <f t="shared" ca="1" si="61"/>
        <v>1.0788187522289154</v>
      </c>
      <c r="W195" s="304">
        <f t="shared" ca="1" si="62"/>
        <v>2.0941266186767153</v>
      </c>
      <c r="Y195" s="314" t="str">
        <f t="shared" ca="1" si="80"/>
        <v/>
      </c>
      <c r="Z195" s="315" t="str">
        <f t="shared" ca="1" si="81"/>
        <v/>
      </c>
      <c r="AA195" s="316" t="str">
        <f t="shared" ca="1" si="82"/>
        <v/>
      </c>
      <c r="AC195" s="310" t="e">
        <f t="shared" ca="1" si="83"/>
        <v>#N/A</v>
      </c>
      <c r="AD195" s="323" t="e">
        <f t="shared" ca="1" si="84"/>
        <v>#N/A</v>
      </c>
      <c r="AE195" s="324">
        <f t="shared" ca="1" si="63"/>
        <v>1269.034273027391</v>
      </c>
      <c r="AG195" s="306">
        <f t="shared" ca="1" si="85"/>
        <v>-6.1198007570582282</v>
      </c>
      <c r="AH195" s="304">
        <f t="shared" ca="1" si="86"/>
        <v>-0.4320915934183957</v>
      </c>
    </row>
    <row r="196" spans="1:34" x14ac:dyDescent="0.2">
      <c r="A196" s="347">
        <f t="shared" ca="1" si="64"/>
        <v>0.1</v>
      </c>
      <c r="B196" s="304">
        <f t="shared" ca="1" si="65"/>
        <v>10.199999999999982</v>
      </c>
      <c r="D196" s="306">
        <f t="shared" ca="1" si="66"/>
        <v>-0.34323203970663424</v>
      </c>
      <c r="E196" s="307">
        <f t="shared" ca="1" si="67"/>
        <v>-10.03816259027403</v>
      </c>
      <c r="F196" s="304">
        <f t="shared" ca="1" si="68"/>
        <v>10.044028893917929</v>
      </c>
      <c r="G196" s="306">
        <f t="shared" ca="1" si="69"/>
        <v>20.904852678334585</v>
      </c>
      <c r="H196" s="307">
        <f t="shared" ca="1" si="70"/>
        <v>12.915445508008425</v>
      </c>
      <c r="I196" s="304">
        <f t="shared" ca="1" si="71"/>
        <v>24.572781653146386</v>
      </c>
      <c r="J196" s="306">
        <f t="shared" ca="1" si="72"/>
        <v>362.88729505067499</v>
      </c>
      <c r="K196" s="307">
        <f t="shared" ca="1" si="73"/>
        <v>1270.3760083911432</v>
      </c>
      <c r="L196" s="304">
        <f t="shared" ref="L196:L259" ca="1" si="87">SQRT(pos_x^2+pos_z^2)</f>
        <v>1321.1897636619083</v>
      </c>
      <c r="M196" s="306">
        <f t="shared" ca="1" si="74"/>
        <v>0.55341982671090073</v>
      </c>
      <c r="N196" s="304">
        <f t="shared" ca="1" si="75"/>
        <v>31.708620369395994</v>
      </c>
      <c r="P196" s="310">
        <f t="shared" ca="1" si="76"/>
        <v>23</v>
      </c>
      <c r="Q196" s="304">
        <f t="shared" ca="1" si="77"/>
        <v>0</v>
      </c>
      <c r="R196" s="306">
        <f t="shared" ca="1" si="78"/>
        <v>0</v>
      </c>
      <c r="S196" s="307">
        <f t="shared" ca="1" si="79"/>
        <v>5.0810000000000022</v>
      </c>
      <c r="T196" s="304">
        <f t="shared" ref="T196:T259" ca="1" si="88">m*g</f>
        <v>49.844610000000024</v>
      </c>
      <c r="U196" s="311">
        <f t="shared" ref="U196:U259" ca="1" si="89">IF(pos_xz&lt;L_rampe,Poids*COS(Beta),0)</f>
        <v>0</v>
      </c>
      <c r="V196" s="306">
        <f t="shared" ref="V196:V259" ca="1" si="90">Rho_moyen*(20000-Alt_rampe-pos_z)/(20000+Alt_rampe+pos_z)</f>
        <v>1.0786734273371352</v>
      </c>
      <c r="W196" s="304">
        <f t="shared" ref="W196:W259" ca="1" si="91">1/2*Rho*Sref*Cx*vit_xz^2</f>
        <v>1.9998713647376063</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1270.3760083911432</v>
      </c>
      <c r="AG196" s="306">
        <f t="shared" ca="1" si="85"/>
        <v>-5.8428971780104453</v>
      </c>
      <c r="AH196" s="304">
        <f t="shared" ca="1" si="86"/>
        <v>-0.41214851774782807</v>
      </c>
    </row>
    <row r="197" spans="1:34" x14ac:dyDescent="0.2">
      <c r="A197" s="347">
        <f t="shared" ref="A197:A260" ca="1" si="93">IF(B196+0.01&lt;=T_ini+ROUNDUP(Temps_fin_propu,0), 0.01, IF(K196&gt;0, 0.1, 0.0001))</f>
        <v>0.1</v>
      </c>
      <c r="B197" s="304">
        <f t="shared" ref="B197:B260" ca="1" si="94">B196+pas</f>
        <v>10.299999999999981</v>
      </c>
      <c r="D197" s="306">
        <f t="shared" ref="D197:D260" ca="1" si="95">IF(AND(L196&lt;L_rampe,Poussee&lt;Poids*SIN(M196)),0,(-W196+Poussee)/m*COS(M196)-U196/m*SIN(M196))</f>
        <v>-0.33484641743881477</v>
      </c>
      <c r="E197" s="307">
        <f t="shared" ref="E197:E260" ca="1" si="96">IF(AND(L196&lt;L_rampe,Poussee&lt;Poids*SIN(M196)),0,(-W196+Poussee)/m*SIN(M196)+U196/m*COS(M196)-Poids/m)</f>
        <v>-10.01687496460881</v>
      </c>
      <c r="F197" s="304">
        <f t="shared" ref="F197:F260" ca="1" si="97">SQRT(acc_x^2+acc_z^2)</f>
        <v>10.022470063805546</v>
      </c>
      <c r="G197" s="306">
        <f t="shared" ref="G197:G260" ca="1" si="98">G196+acc_x*pas</f>
        <v>20.871368036590702</v>
      </c>
      <c r="H197" s="307">
        <f t="shared" ref="H197:H260" ca="1" si="99">H196+acc_z*pas</f>
        <v>11.913758011547543</v>
      </c>
      <c r="I197" s="304">
        <f t="shared" ref="I197:I260" ca="1" si="100">SQRT(vit_x^2+vit_z^2)</f>
        <v>24.032303961054861</v>
      </c>
      <c r="J197" s="306">
        <f t="shared" ref="J197:J260" ca="1" si="101">J196+0.5*(vit_x+G196)*pas*(K196&gt;=0)</f>
        <v>364.97610608642128</v>
      </c>
      <c r="K197" s="307">
        <f t="shared" ref="K197:K260" ca="1" si="102">K196+0.5*(vit_z+H196)*pas</f>
        <v>1271.617468567121</v>
      </c>
      <c r="L197" s="304">
        <f t="shared" ca="1" si="87"/>
        <v>1322.9582549646302</v>
      </c>
      <c r="M197" s="306">
        <f t="shared" ref="M197:M260" ca="1" si="103">IF(AND(L196&gt;L_rampe,G197&gt;0),ATAN2(G197,H197),$M$4)</f>
        <v>0.51868591327367075</v>
      </c>
      <c r="N197" s="304">
        <f t="shared" ref="N197:N260" ca="1" si="104">DEGREES(Beta)</f>
        <v>29.718513723469979</v>
      </c>
      <c r="P197" s="310">
        <f t="shared" ref="P197:P260" ca="1" si="105">MATCH(t-pas/2-T_ini,CdP_t)</f>
        <v>23</v>
      </c>
      <c r="Q197" s="304">
        <f t="shared" ref="Q197:Q260" ca="1" si="106">(INDEX(CdP,2,i_P+1)-INDEX(CdP,2,i_P+0))/(INDEX(CdP,1,i_P+1)-INDEX(CdP,1,i_P+0))*(t-pas/2-T_ini-INDEX(CdP,1,i_P+0))+INDEX(CdP,2,i_P+0)</f>
        <v>0</v>
      </c>
      <c r="R197" s="306">
        <f t="shared" ref="R197:R260" ca="1" si="107">Poussee/(g*ISP)</f>
        <v>0</v>
      </c>
      <c r="S197" s="307">
        <f t="shared" ref="S197:S260" ca="1" si="108">S196-Débit*pas</f>
        <v>5.0810000000000022</v>
      </c>
      <c r="T197" s="304">
        <f t="shared" ca="1" si="88"/>
        <v>49.844610000000024</v>
      </c>
      <c r="U197" s="311">
        <f t="shared" ca="1" si="89"/>
        <v>0</v>
      </c>
      <c r="V197" s="306">
        <f t="shared" ca="1" si="90"/>
        <v>1.0785389796947442</v>
      </c>
      <c r="W197" s="304">
        <f t="shared" ca="1" si="91"/>
        <v>1.9126262005481944</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1271.617468567121</v>
      </c>
      <c r="AG197" s="306">
        <f t="shared" ref="AG197:AG260" ca="1" si="114">IF(AND(L196&lt;L_rampe,Poussee&lt;Poids*SIN(M196)),0,(-W196+Poussee)/m-Poids*SIN(M196)/m)</f>
        <v>-5.5497305806607322</v>
      </c>
      <c r="AH197" s="304">
        <f t="shared" ref="AH197:AH260" ca="1" si="115">IF(AND(L196&lt;L_rampe,Poussee&lt;Poids*SIN(M196)), g*SIN(M196), (-W196+Poussee)/m)</f>
        <v>-0.39359798558110715</v>
      </c>
    </row>
    <row r="198" spans="1:34" x14ac:dyDescent="0.2">
      <c r="A198" s="347">
        <f t="shared" ca="1" si="93"/>
        <v>0.1</v>
      </c>
      <c r="B198" s="304">
        <f t="shared" ca="1" si="94"/>
        <v>10.399999999999981</v>
      </c>
      <c r="D198" s="306">
        <f t="shared" ca="1" si="95"/>
        <v>-0.32691617869559519</v>
      </c>
      <c r="E198" s="307">
        <f t="shared" ca="1" si="96"/>
        <v>-9.9966097246817256</v>
      </c>
      <c r="F198" s="304">
        <f t="shared" ca="1" si="97"/>
        <v>10.001953817904489</v>
      </c>
      <c r="G198" s="306">
        <f t="shared" ca="1" si="98"/>
        <v>20.838676418721143</v>
      </c>
      <c r="H198" s="307">
        <f t="shared" ca="1" si="99"/>
        <v>10.914097039079371</v>
      </c>
      <c r="I198" s="304">
        <f t="shared" ca="1" si="100"/>
        <v>23.523774124544847</v>
      </c>
      <c r="J198" s="306">
        <f t="shared" ca="1" si="101"/>
        <v>367.06160830918685</v>
      </c>
      <c r="K198" s="307">
        <f t="shared" ca="1" si="102"/>
        <v>1272.7588613196524</v>
      </c>
      <c r="L198" s="304">
        <f t="shared" ca="1" si="87"/>
        <v>1324.6317765183746</v>
      </c>
      <c r="M198" s="306">
        <f t="shared" ca="1" si="103"/>
        <v>0.48246057042000684</v>
      </c>
      <c r="N198" s="304">
        <f t="shared" ca="1" si="104"/>
        <v>27.64295446654064</v>
      </c>
      <c r="P198" s="310">
        <f t="shared" ca="1" si="105"/>
        <v>23</v>
      </c>
      <c r="Q198" s="304">
        <f t="shared" ca="1" si="106"/>
        <v>0</v>
      </c>
      <c r="R198" s="306">
        <f t="shared" ca="1" si="107"/>
        <v>0</v>
      </c>
      <c r="S198" s="307">
        <f t="shared" ca="1" si="108"/>
        <v>5.0810000000000022</v>
      </c>
      <c r="T198" s="304">
        <f t="shared" ca="1" si="88"/>
        <v>49.844610000000024</v>
      </c>
      <c r="U198" s="311">
        <f t="shared" ca="1" si="89"/>
        <v>0</v>
      </c>
      <c r="V198" s="306">
        <f t="shared" ca="1" si="90"/>
        <v>1.078415382999377</v>
      </c>
      <c r="W198" s="304">
        <f t="shared" ca="1" si="91"/>
        <v>1.8323292481116449</v>
      </c>
      <c r="Y198" s="314" t="str">
        <f t="shared" ca="1" si="109"/>
        <v/>
      </c>
      <c r="Z198" s="315" t="str">
        <f t="shared" ca="1" si="110"/>
        <v/>
      </c>
      <c r="AA198" s="316" t="str">
        <f t="shared" ca="1" si="111"/>
        <v/>
      </c>
      <c r="AC198" s="310" t="e">
        <f t="shared" ca="1" si="112"/>
        <v>#N/A</v>
      </c>
      <c r="AD198" s="323" t="e">
        <f t="shared" ca="1" si="113"/>
        <v>#N/A</v>
      </c>
      <c r="AE198" s="324">
        <f t="shared" ca="1" si="92"/>
        <v>1272.7588613196524</v>
      </c>
      <c r="AG198" s="306">
        <f t="shared" ca="1" si="114"/>
        <v>-5.2396298449982446</v>
      </c>
      <c r="AH198" s="304">
        <f t="shared" ca="1" si="115"/>
        <v>-0.3764271207534331</v>
      </c>
    </row>
    <row r="199" spans="1:34" x14ac:dyDescent="0.2">
      <c r="A199" s="347">
        <f t="shared" ca="1" si="93"/>
        <v>0.1</v>
      </c>
      <c r="B199" s="304">
        <f t="shared" ca="1" si="94"/>
        <v>10.49999999999998</v>
      </c>
      <c r="D199" s="306">
        <f t="shared" ca="1" si="95"/>
        <v>-0.31946070771714435</v>
      </c>
      <c r="E199" s="307">
        <f t="shared" ca="1" si="96"/>
        <v>-9.9773150968967279</v>
      </c>
      <c r="F199" s="304">
        <f t="shared" ca="1" si="97"/>
        <v>9.982428145823965</v>
      </c>
      <c r="G199" s="306">
        <f t="shared" ca="1" si="98"/>
        <v>20.806730347949429</v>
      </c>
      <c r="H199" s="307">
        <f t="shared" ca="1" si="99"/>
        <v>9.9163655293896973</v>
      </c>
      <c r="I199" s="304">
        <f t="shared" ca="1" si="100"/>
        <v>23.048955140846363</v>
      </c>
      <c r="J199" s="306">
        <f t="shared" ca="1" si="101"/>
        <v>369.14387864752035</v>
      </c>
      <c r="K199" s="307">
        <f t="shared" ca="1" si="102"/>
        <v>1273.8003844480759</v>
      </c>
      <c r="L199" s="304">
        <f t="shared" ca="1" si="87"/>
        <v>1326.2106252639514</v>
      </c>
      <c r="M199" s="306">
        <f t="shared" ca="1" si="103"/>
        <v>0.44474819887482686</v>
      </c>
      <c r="N199" s="304">
        <f t="shared" ca="1" si="104"/>
        <v>25.482194741572567</v>
      </c>
      <c r="P199" s="310">
        <f t="shared" ca="1" si="105"/>
        <v>23</v>
      </c>
      <c r="Q199" s="304">
        <f t="shared" ca="1" si="106"/>
        <v>0</v>
      </c>
      <c r="R199" s="306">
        <f t="shared" ca="1" si="107"/>
        <v>0</v>
      </c>
      <c r="S199" s="307">
        <f t="shared" ca="1" si="108"/>
        <v>5.0810000000000022</v>
      </c>
      <c r="T199" s="304">
        <f t="shared" ca="1" si="88"/>
        <v>49.844610000000024</v>
      </c>
      <c r="U199" s="311">
        <f t="shared" ca="1" si="89"/>
        <v>0</v>
      </c>
      <c r="V199" s="306">
        <f t="shared" ca="1" si="90"/>
        <v>1.0783026123447499</v>
      </c>
      <c r="W199" s="304">
        <f t="shared" ca="1" si="91"/>
        <v>1.7589220007924073</v>
      </c>
      <c r="Y199" s="314" t="str">
        <f t="shared" ca="1" si="109"/>
        <v/>
      </c>
      <c r="Z199" s="315" t="str">
        <f t="shared" ca="1" si="110"/>
        <v/>
      </c>
      <c r="AA199" s="316" t="str">
        <f t="shared" ca="1" si="111"/>
        <v/>
      </c>
      <c r="AC199" s="310" t="e">
        <f t="shared" ca="1" si="112"/>
        <v>#N/A</v>
      </c>
      <c r="AD199" s="323" t="e">
        <f t="shared" ca="1" si="113"/>
        <v>#N/A</v>
      </c>
      <c r="AE199" s="324">
        <f t="shared" ca="1" si="92"/>
        <v>1273.8003844480759</v>
      </c>
      <c r="AG199" s="306">
        <f t="shared" ca="1" si="114"/>
        <v>-4.9120741791619915</v>
      </c>
      <c r="AH199" s="304">
        <f t="shared" ca="1" si="115"/>
        <v>-0.36062374495407284</v>
      </c>
    </row>
    <row r="200" spans="1:34" x14ac:dyDescent="0.2">
      <c r="A200" s="347">
        <f t="shared" ca="1" si="93"/>
        <v>0.1</v>
      </c>
      <c r="B200" s="304">
        <f t="shared" ca="1" si="94"/>
        <v>10.59999999999998</v>
      </c>
      <c r="D200" s="306">
        <f t="shared" ca="1" si="95"/>
        <v>-0.31249997172775518</v>
      </c>
      <c r="E200" s="307">
        <f t="shared" ca="1" si="96"/>
        <v>-9.9589356518662129</v>
      </c>
      <c r="F200" s="304">
        <f t="shared" ca="1" si="97"/>
        <v>9.9638373908018867</v>
      </c>
      <c r="G200" s="306">
        <f t="shared" ca="1" si="98"/>
        <v>20.775480350776654</v>
      </c>
      <c r="H200" s="307">
        <f t="shared" ca="1" si="99"/>
        <v>8.9204719642030756</v>
      </c>
      <c r="I200" s="304">
        <f t="shared" ca="1" si="100"/>
        <v>22.609630776941934</v>
      </c>
      <c r="J200" s="306">
        <f t="shared" ca="1" si="101"/>
        <v>371.22298918245667</v>
      </c>
      <c r="K200" s="307">
        <f t="shared" ca="1" si="102"/>
        <v>1274.7422263227554</v>
      </c>
      <c r="L200" s="304">
        <f t="shared" ca="1" si="87"/>
        <v>1327.6950897204724</v>
      </c>
      <c r="M200" s="306">
        <f t="shared" ca="1" si="103"/>
        <v>0.40557047163022919</v>
      </c>
      <c r="N200" s="304">
        <f t="shared" ca="1" si="104"/>
        <v>23.23747631954242</v>
      </c>
      <c r="P200" s="310">
        <f t="shared" ca="1" si="105"/>
        <v>23</v>
      </c>
      <c r="Q200" s="304">
        <f t="shared" ca="1" si="106"/>
        <v>0</v>
      </c>
      <c r="R200" s="306">
        <f t="shared" ca="1" si="107"/>
        <v>0</v>
      </c>
      <c r="S200" s="307">
        <f t="shared" ca="1" si="108"/>
        <v>5.0810000000000022</v>
      </c>
      <c r="T200" s="304">
        <f t="shared" ca="1" si="88"/>
        <v>49.844610000000024</v>
      </c>
      <c r="U200" s="311">
        <f t="shared" ca="1" si="89"/>
        <v>0</v>
      </c>
      <c r="V200" s="306">
        <f t="shared" ca="1" si="90"/>
        <v>1.0782006441597873</v>
      </c>
      <c r="W200" s="304">
        <f t="shared" ca="1" si="91"/>
        <v>1.6923491432311581</v>
      </c>
      <c r="Y200" s="314" t="str">
        <f t="shared" ca="1" si="109"/>
        <v/>
      </c>
      <c r="Z200" s="315" t="str">
        <f t="shared" ca="1" si="110"/>
        <v/>
      </c>
      <c r="AA200" s="316" t="str">
        <f t="shared" ca="1" si="111"/>
        <v/>
      </c>
      <c r="AC200" s="310" t="e">
        <f t="shared" ca="1" si="112"/>
        <v>#N/A</v>
      </c>
      <c r="AD200" s="323" t="e">
        <f t="shared" ca="1" si="113"/>
        <v>#N/A</v>
      </c>
      <c r="AE200" s="324">
        <f t="shared" ca="1" si="92"/>
        <v>1274.7422263227554</v>
      </c>
      <c r="AG200" s="306">
        <f t="shared" ca="1" si="114"/>
        <v>-4.5667384143814314</v>
      </c>
      <c r="AH200" s="304">
        <f t="shared" ca="1" si="115"/>
        <v>-0.34617634339547465</v>
      </c>
    </row>
    <row r="201" spans="1:34" x14ac:dyDescent="0.2">
      <c r="A201" s="347">
        <f t="shared" ca="1" si="93"/>
        <v>0.1</v>
      </c>
      <c r="B201" s="304">
        <f t="shared" ca="1" si="94"/>
        <v>10.69999999999998</v>
      </c>
      <c r="D201" s="306">
        <f t="shared" ca="1" si="95"/>
        <v>-0.30605422179633307</v>
      </c>
      <c r="E201" s="307">
        <f t="shared" ca="1" si="96"/>
        <v>-9.9414120327888416</v>
      </c>
      <c r="F201" s="304">
        <f t="shared" ca="1" si="97"/>
        <v>9.9461219775527656</v>
      </c>
      <c r="G201" s="306">
        <f t="shared" ca="1" si="98"/>
        <v>20.744874928597021</v>
      </c>
      <c r="H201" s="307">
        <f t="shared" ca="1" si="99"/>
        <v>7.9263307609241913</v>
      </c>
      <c r="I201" s="304">
        <f t="shared" ca="1" si="100"/>
        <v>22.207578776955994</v>
      </c>
      <c r="J201" s="306">
        <f t="shared" ca="1" si="101"/>
        <v>373.29900694642538</v>
      </c>
      <c r="K201" s="307">
        <f t="shared" ca="1" si="102"/>
        <v>1275.5845664590117</v>
      </c>
      <c r="L201" s="304">
        <f t="shared" ca="1" si="87"/>
        <v>1329.0854505168629</v>
      </c>
      <c r="M201" s="306">
        <f t="shared" ca="1" si="103"/>
        <v>0.36496872386891827</v>
      </c>
      <c r="N201" s="304">
        <f t="shared" ca="1" si="104"/>
        <v>20.911167531964566</v>
      </c>
      <c r="P201" s="310">
        <f t="shared" ca="1" si="105"/>
        <v>23</v>
      </c>
      <c r="Q201" s="304">
        <f t="shared" ca="1" si="106"/>
        <v>0</v>
      </c>
      <c r="R201" s="306">
        <f t="shared" ca="1" si="107"/>
        <v>0</v>
      </c>
      <c r="S201" s="307">
        <f t="shared" ca="1" si="108"/>
        <v>5.0810000000000022</v>
      </c>
      <c r="T201" s="304">
        <f t="shared" ca="1" si="88"/>
        <v>49.844610000000024</v>
      </c>
      <c r="U201" s="311">
        <f t="shared" ca="1" si="89"/>
        <v>0</v>
      </c>
      <c r="V201" s="306">
        <f t="shared" ca="1" si="90"/>
        <v>1.0781094561438547</v>
      </c>
      <c r="W201" s="304">
        <f t="shared" ca="1" si="91"/>
        <v>1.6325583647206448</v>
      </c>
      <c r="Y201" s="314" t="str">
        <f t="shared" ca="1" si="109"/>
        <v/>
      </c>
      <c r="Z201" s="315" t="str">
        <f t="shared" ca="1" si="110"/>
        <v/>
      </c>
      <c r="AA201" s="316" t="str">
        <f t="shared" ca="1" si="111"/>
        <v/>
      </c>
      <c r="AC201" s="310" t="e">
        <f t="shared" ca="1" si="112"/>
        <v>#N/A</v>
      </c>
      <c r="AD201" s="323" t="e">
        <f t="shared" ca="1" si="113"/>
        <v>#N/A</v>
      </c>
      <c r="AE201" s="324">
        <f t="shared" ca="1" si="92"/>
        <v>1275.5845664590117</v>
      </c>
      <c r="AG201" s="306">
        <f t="shared" ca="1" si="114"/>
        <v>-4.203541036645829</v>
      </c>
      <c r="AH201" s="304">
        <f t="shared" ca="1" si="115"/>
        <v>-0.33307402937043051</v>
      </c>
    </row>
    <row r="202" spans="1:34" x14ac:dyDescent="0.2">
      <c r="A202" s="347">
        <f t="shared" ca="1" si="93"/>
        <v>0.1</v>
      </c>
      <c r="B202" s="304">
        <f t="shared" ca="1" si="94"/>
        <v>10.799999999999979</v>
      </c>
      <c r="D202" s="306">
        <f t="shared" ca="1" si="95"/>
        <v>-0.3001436302101641</v>
      </c>
      <c r="E202" s="307">
        <f t="shared" ca="1" si="96"/>
        <v>-9.9246807438954843</v>
      </c>
      <c r="F202" s="304">
        <f t="shared" ca="1" si="97"/>
        <v>9.9292182001910678</v>
      </c>
      <c r="G202" s="306">
        <f t="shared" ca="1" si="98"/>
        <v>20.714860565576004</v>
      </c>
      <c r="H202" s="307">
        <f t="shared" ca="1" si="99"/>
        <v>6.9338626865346429</v>
      </c>
      <c r="I202" s="304">
        <f t="shared" ca="1" si="100"/>
        <v>21.844539363579475</v>
      </c>
      <c r="J202" s="306">
        <f t="shared" ca="1" si="101"/>
        <v>375.371993721134</v>
      </c>
      <c r="K202" s="307">
        <f t="shared" ca="1" si="102"/>
        <v>1276.3275761313846</v>
      </c>
      <c r="L202" s="304">
        <f t="shared" ca="1" si="87"/>
        <v>1330.3819809602032</v>
      </c>
      <c r="M202" s="306">
        <f t="shared" ca="1" si="103"/>
        <v>0.32300604660168314</v>
      </c>
      <c r="N202" s="304">
        <f t="shared" ca="1" si="104"/>
        <v>18.50688322748243</v>
      </c>
      <c r="P202" s="310">
        <f t="shared" ca="1" si="105"/>
        <v>23</v>
      </c>
      <c r="Q202" s="304">
        <f t="shared" ca="1" si="106"/>
        <v>0</v>
      </c>
      <c r="R202" s="306">
        <f t="shared" ca="1" si="107"/>
        <v>0</v>
      </c>
      <c r="S202" s="307">
        <f t="shared" ca="1" si="108"/>
        <v>5.0810000000000022</v>
      </c>
      <c r="T202" s="304">
        <f t="shared" ca="1" si="88"/>
        <v>49.844610000000024</v>
      </c>
      <c r="U202" s="311">
        <f t="shared" ca="1" si="89"/>
        <v>0</v>
      </c>
      <c r="V202" s="306">
        <f t="shared" ca="1" si="90"/>
        <v>1.0780290271978192</v>
      </c>
      <c r="W202" s="304">
        <f t="shared" ca="1" si="91"/>
        <v>1.5795001652950358</v>
      </c>
      <c r="Y202" s="314" t="str">
        <f t="shared" ca="1" si="109"/>
        <v/>
      </c>
      <c r="Z202" s="315" t="str">
        <f t="shared" ca="1" si="110"/>
        <v/>
      </c>
      <c r="AA202" s="316" t="str">
        <f t="shared" ca="1" si="111"/>
        <v/>
      </c>
      <c r="AC202" s="310" t="e">
        <f t="shared" ca="1" si="112"/>
        <v>#N/A</v>
      </c>
      <c r="AD202" s="323" t="e">
        <f t="shared" ca="1" si="113"/>
        <v>#N/A</v>
      </c>
      <c r="AE202" s="324">
        <f t="shared" ca="1" si="92"/>
        <v>1276.3275761313846</v>
      </c>
      <c r="AG202" s="306">
        <f t="shared" ca="1" si="114"/>
        <v>-3.8226924778538147</v>
      </c>
      <c r="AH202" s="304">
        <f t="shared" ca="1" si="115"/>
        <v>-0.32130650752226808</v>
      </c>
    </row>
    <row r="203" spans="1:34" x14ac:dyDescent="0.2">
      <c r="A203" s="347">
        <f t="shared" ca="1" si="93"/>
        <v>0.1</v>
      </c>
      <c r="B203" s="304">
        <f t="shared" ca="1" si="94"/>
        <v>10.899999999999979</v>
      </c>
      <c r="D203" s="306">
        <f t="shared" ca="1" si="95"/>
        <v>-0.29478786651459327</v>
      </c>
      <c r="E203" s="307">
        <f t="shared" ca="1" si="96"/>
        <v>-9.9086740210776725</v>
      </c>
      <c r="F203" s="304">
        <f t="shared" ca="1" si="97"/>
        <v>9.913058092345862</v>
      </c>
      <c r="G203" s="306">
        <f t="shared" ca="1" si="98"/>
        <v>20.685381778924544</v>
      </c>
      <c r="H203" s="307">
        <f t="shared" ca="1" si="99"/>
        <v>5.9429952844268756</v>
      </c>
      <c r="I203" s="304">
        <f t="shared" ca="1" si="100"/>
        <v>21.522179543219679</v>
      </c>
      <c r="J203" s="306">
        <f t="shared" ca="1" si="101"/>
        <v>377.44200583835902</v>
      </c>
      <c r="K203" s="307">
        <f t="shared" ca="1" si="102"/>
        <v>1276.9714190299326</v>
      </c>
      <c r="L203" s="304">
        <f t="shared" ca="1" si="87"/>
        <v>1331.5849476434478</v>
      </c>
      <c r="M203" s="306">
        <f t="shared" ca="1" si="103"/>
        <v>0.27976888217145612</v>
      </c>
      <c r="N203" s="304">
        <f t="shared" ca="1" si="104"/>
        <v>16.029576187517257</v>
      </c>
      <c r="P203" s="310">
        <f t="shared" ca="1" si="105"/>
        <v>23</v>
      </c>
      <c r="Q203" s="304">
        <f t="shared" ca="1" si="106"/>
        <v>0</v>
      </c>
      <c r="R203" s="306">
        <f t="shared" ca="1" si="107"/>
        <v>0</v>
      </c>
      <c r="S203" s="307">
        <f t="shared" ca="1" si="108"/>
        <v>5.0810000000000022</v>
      </c>
      <c r="T203" s="304">
        <f t="shared" ca="1" si="88"/>
        <v>49.844610000000024</v>
      </c>
      <c r="U203" s="311">
        <f t="shared" ca="1" si="89"/>
        <v>0</v>
      </c>
      <c r="V203" s="306">
        <f t="shared" ca="1" si="90"/>
        <v>1.0779593373507494</v>
      </c>
      <c r="W203" s="304">
        <f t="shared" ca="1" si="91"/>
        <v>1.5331276539818608</v>
      </c>
      <c r="Y203" s="314" t="str">
        <f t="shared" ca="1" si="109"/>
        <v/>
      </c>
      <c r="Z203" s="315" t="str">
        <f t="shared" ca="1" si="110"/>
        <v/>
      </c>
      <c r="AA203" s="316" t="str">
        <f t="shared" ca="1" si="111"/>
        <v/>
      </c>
      <c r="AC203" s="310" t="e">
        <f t="shared" ca="1" si="112"/>
        <v>#N/A</v>
      </c>
      <c r="AD203" s="323" t="e">
        <f t="shared" ca="1" si="113"/>
        <v>#N/A</v>
      </c>
      <c r="AE203" s="324">
        <f t="shared" ca="1" si="92"/>
        <v>1276.9714190299326</v>
      </c>
      <c r="AG203" s="306">
        <f t="shared" ca="1" si="114"/>
        <v>-3.4247403149086275</v>
      </c>
      <c r="AH203" s="304">
        <f t="shared" ca="1" si="115"/>
        <v>-0.3108640356809752</v>
      </c>
    </row>
    <row r="204" spans="1:34" x14ac:dyDescent="0.2">
      <c r="A204" s="347">
        <f t="shared" ca="1" si="93"/>
        <v>0.1</v>
      </c>
      <c r="B204" s="304">
        <f t="shared" ca="1" si="94"/>
        <v>10.999999999999979</v>
      </c>
      <c r="D204" s="306">
        <f t="shared" ca="1" si="95"/>
        <v>-0.29000561938485397</v>
      </c>
      <c r="E204" s="307">
        <f t="shared" ca="1" si="96"/>
        <v>-9.8933198075279183</v>
      </c>
      <c r="F204" s="304">
        <f t="shared" ca="1" si="97"/>
        <v>9.8975694022976697</v>
      </c>
      <c r="G204" s="306">
        <f t="shared" ca="1" si="98"/>
        <v>20.656381216986059</v>
      </c>
      <c r="H204" s="307">
        <f t="shared" ca="1" si="99"/>
        <v>4.9536633036740838</v>
      </c>
      <c r="I204" s="304">
        <f t="shared" ca="1" si="100"/>
        <v>21.242054164030883</v>
      </c>
      <c r="J204" s="306">
        <f t="shared" ca="1" si="101"/>
        <v>379.50909398815458</v>
      </c>
      <c r="K204" s="307">
        <f t="shared" ca="1" si="102"/>
        <v>1277.5162519593375</v>
      </c>
      <c r="L204" s="304">
        <f t="shared" ca="1" si="87"/>
        <v>1332.6946110943586</v>
      </c>
      <c r="M204" s="306">
        <f t="shared" ca="1" si="103"/>
        <v>0.23536790851895018</v>
      </c>
      <c r="N204" s="304">
        <f t="shared" ca="1" si="104"/>
        <v>13.4855877909571</v>
      </c>
      <c r="P204" s="310">
        <f t="shared" ca="1" si="105"/>
        <v>23</v>
      </c>
      <c r="Q204" s="304">
        <f t="shared" ca="1" si="106"/>
        <v>0</v>
      </c>
      <c r="R204" s="306">
        <f t="shared" ca="1" si="107"/>
        <v>0</v>
      </c>
      <c r="S204" s="307">
        <f t="shared" ca="1" si="108"/>
        <v>5.0810000000000022</v>
      </c>
      <c r="T204" s="304">
        <f t="shared" ca="1" si="88"/>
        <v>49.844610000000024</v>
      </c>
      <c r="U204" s="311">
        <f t="shared" ca="1" si="89"/>
        <v>0</v>
      </c>
      <c r="V204" s="306">
        <f t="shared" ca="1" si="90"/>
        <v>1.0779003676821464</v>
      </c>
      <c r="W204" s="304">
        <f t="shared" ca="1" si="91"/>
        <v>1.4933963389199947</v>
      </c>
      <c r="Y204" s="314" t="str">
        <f t="shared" ca="1" si="109"/>
        <v/>
      </c>
      <c r="Z204" s="315" t="str">
        <f t="shared" ca="1" si="110"/>
        <v/>
      </c>
      <c r="AA204" s="316" t="str">
        <f t="shared" ca="1" si="111"/>
        <v/>
      </c>
      <c r="AC204" s="310">
        <f t="shared" ca="1" si="112"/>
        <v>10.999999999999979</v>
      </c>
      <c r="AD204" s="323">
        <f t="shared" ca="1" si="113"/>
        <v>379.50909398815458</v>
      </c>
      <c r="AE204" s="324">
        <f t="shared" ca="1" si="92"/>
        <v>1277.5162519593375</v>
      </c>
      <c r="AG204" s="306">
        <f t="shared" ca="1" si="114"/>
        <v>-3.0106072569628521</v>
      </c>
      <c r="AH204" s="304">
        <f t="shared" ca="1" si="115"/>
        <v>-0.30173738515683135</v>
      </c>
    </row>
    <row r="205" spans="1:34" x14ac:dyDescent="0.2">
      <c r="A205" s="347">
        <f t="shared" ca="1" si="93"/>
        <v>0.1</v>
      </c>
      <c r="B205" s="304">
        <f t="shared" ca="1" si="94"/>
        <v>11.099999999999978</v>
      </c>
      <c r="D205" s="306">
        <f t="shared" ca="1" si="95"/>
        <v>-0.2858140773329691</v>
      </c>
      <c r="E205" s="307">
        <f t="shared" ca="1" si="96"/>
        <v>-9.878541855985576</v>
      </c>
      <c r="F205" s="304">
        <f t="shared" ca="1" si="97"/>
        <v>9.8826756947327095</v>
      </c>
      <c r="G205" s="306">
        <f t="shared" ca="1" si="98"/>
        <v>20.62779980925276</v>
      </c>
      <c r="H205" s="307">
        <f t="shared" ca="1" si="99"/>
        <v>3.9658091180755264</v>
      </c>
      <c r="I205" s="304">
        <f t="shared" ca="1" si="100"/>
        <v>21.005565141924155</v>
      </c>
      <c r="J205" s="306">
        <f t="shared" ca="1" si="101"/>
        <v>381.57330303946651</v>
      </c>
      <c r="K205" s="307">
        <f t="shared" ca="1" si="102"/>
        <v>1277.962225580425</v>
      </c>
      <c r="L205" s="304">
        <f t="shared" ca="1" si="87"/>
        <v>1333.7112264665548</v>
      </c>
      <c r="M205" s="306">
        <f t="shared" ca="1" si="103"/>
        <v>0.18993801032501967</v>
      </c>
      <c r="N205" s="304">
        <f t="shared" ca="1" si="104"/>
        <v>10.882646360735881</v>
      </c>
      <c r="P205" s="310">
        <f t="shared" ca="1" si="105"/>
        <v>23</v>
      </c>
      <c r="Q205" s="304">
        <f t="shared" ca="1" si="106"/>
        <v>0</v>
      </c>
      <c r="R205" s="306">
        <f t="shared" ca="1" si="107"/>
        <v>0</v>
      </c>
      <c r="S205" s="307">
        <f t="shared" ca="1" si="108"/>
        <v>5.0810000000000022</v>
      </c>
      <c r="T205" s="304">
        <f t="shared" ca="1" si="88"/>
        <v>49.844610000000024</v>
      </c>
      <c r="U205" s="311">
        <f t="shared" ca="1" si="89"/>
        <v>0</v>
      </c>
      <c r="V205" s="306">
        <f t="shared" ca="1" si="90"/>
        <v>1.0778521002397528</v>
      </c>
      <c r="W205" s="304">
        <f t="shared" ca="1" si="91"/>
        <v>1.460263909358378</v>
      </c>
      <c r="Y205" s="314" t="str">
        <f t="shared" ca="1" si="109"/>
        <v/>
      </c>
      <c r="Z205" s="315" t="str">
        <f t="shared" ca="1" si="110"/>
        <v>Para</v>
      </c>
      <c r="AA205" s="316" t="str">
        <f t="shared" ca="1" si="111"/>
        <v/>
      </c>
      <c r="AC205" s="310" t="e">
        <f t="shared" ca="1" si="112"/>
        <v>#N/A</v>
      </c>
      <c r="AD205" s="323" t="e">
        <f t="shared" ca="1" si="113"/>
        <v>#N/A</v>
      </c>
      <c r="AE205" s="324" t="e">
        <f t="shared" ca="1" si="92"/>
        <v>#N/A</v>
      </c>
      <c r="AG205" s="306">
        <f t="shared" ca="1" si="114"/>
        <v>-2.5816173144513335</v>
      </c>
      <c r="AH205" s="304">
        <f t="shared" ca="1" si="115"/>
        <v>-0.29391779943318125</v>
      </c>
    </row>
    <row r="206" spans="1:34" x14ac:dyDescent="0.2">
      <c r="A206" s="347">
        <f t="shared" ca="1" si="93"/>
        <v>0.1</v>
      </c>
      <c r="B206" s="304">
        <f t="shared" ca="1" si="94"/>
        <v>11.199999999999978</v>
      </c>
      <c r="D206" s="306">
        <f t="shared" ca="1" si="95"/>
        <v>-0.2822283873988381</v>
      </c>
      <c r="E206" s="307">
        <f t="shared" ca="1" si="96"/>
        <v>-9.8642599754930735</v>
      </c>
      <c r="F206" s="304">
        <f t="shared" ca="1" si="97"/>
        <v>9.8682965970206009</v>
      </c>
      <c r="G206" s="306">
        <f t="shared" ca="1" si="98"/>
        <v>20.599576970512878</v>
      </c>
      <c r="H206" s="307">
        <f t="shared" ca="1" si="99"/>
        <v>2.9793831205262191</v>
      </c>
      <c r="I206" s="304">
        <f t="shared" ca="1" si="100"/>
        <v>20.81392070569505</v>
      </c>
      <c r="J206" s="306">
        <f t="shared" ca="1" si="101"/>
        <v>383.63467187845481</v>
      </c>
      <c r="K206" s="307">
        <f t="shared" ca="1" si="102"/>
        <v>1278.3094851923549</v>
      </c>
      <c r="L206" s="304">
        <f t="shared" ca="1" si="87"/>
        <v>1334.6350442724158</v>
      </c>
      <c r="M206" s="306">
        <f t="shared" ca="1" si="103"/>
        <v>0.14363717446401081</v>
      </c>
      <c r="N206" s="304">
        <f t="shared" ca="1" si="104"/>
        <v>8.2298038779721026</v>
      </c>
      <c r="P206" s="310">
        <f t="shared" ca="1" si="105"/>
        <v>23</v>
      </c>
      <c r="Q206" s="304">
        <f t="shared" ca="1" si="106"/>
        <v>0</v>
      </c>
      <c r="R206" s="306">
        <f t="shared" ca="1" si="107"/>
        <v>0</v>
      </c>
      <c r="S206" s="307">
        <f t="shared" ca="1" si="108"/>
        <v>5.0810000000000022</v>
      </c>
      <c r="T206" s="304">
        <f t="shared" ca="1" si="88"/>
        <v>49.844610000000024</v>
      </c>
      <c r="U206" s="311">
        <f t="shared" ca="1" si="89"/>
        <v>0</v>
      </c>
      <c r="V206" s="306">
        <f t="shared" ca="1" si="90"/>
        <v>1.0778145179530949</v>
      </c>
      <c r="W206" s="304">
        <f t="shared" ca="1" si="91"/>
        <v>1.4336900099111352</v>
      </c>
      <c r="Y206" s="314" t="str">
        <f t="shared" ca="1" si="109"/>
        <v/>
      </c>
      <c r="Z206" s="315" t="str">
        <f t="shared" ca="1" si="110"/>
        <v/>
      </c>
      <c r="AA206" s="316" t="str">
        <f t="shared" ca="1" si="111"/>
        <v/>
      </c>
      <c r="AC206" s="310" t="e">
        <f t="shared" ca="1" si="112"/>
        <v>#N/A</v>
      </c>
      <c r="AD206" s="323" t="e">
        <f t="shared" ca="1" si="113"/>
        <v>#N/A</v>
      </c>
      <c r="AE206" s="324" t="e">
        <f t="shared" ca="1" si="92"/>
        <v>#N/A</v>
      </c>
      <c r="AG206" s="306">
        <f t="shared" ca="1" si="114"/>
        <v>-2.1395055322711789</v>
      </c>
      <c r="AH206" s="304">
        <f t="shared" ca="1" si="115"/>
        <v>-0.28739695126124332</v>
      </c>
    </row>
    <row r="207" spans="1:34" x14ac:dyDescent="0.2">
      <c r="A207" s="347">
        <f t="shared" ca="1" si="93"/>
        <v>0.1</v>
      </c>
      <c r="B207" s="304">
        <f t="shared" ca="1" si="94"/>
        <v>11.299999999999978</v>
      </c>
      <c r="D207" s="306">
        <f t="shared" ca="1" si="95"/>
        <v>-0.27926111667407361</v>
      </c>
      <c r="E207" s="307">
        <f t="shared" ca="1" si="96"/>
        <v>-9.8503904341544999</v>
      </c>
      <c r="F207" s="304">
        <f t="shared" ca="1" si="97"/>
        <v>9.8543482015082322</v>
      </c>
      <c r="G207" s="306">
        <f t="shared" ca="1" si="98"/>
        <v>20.571650858845469</v>
      </c>
      <c r="H207" s="307">
        <f t="shared" ca="1" si="99"/>
        <v>1.9943440771107692</v>
      </c>
      <c r="I207" s="304">
        <f t="shared" ca="1" si="100"/>
        <v>20.668096848915344</v>
      </c>
      <c r="J207" s="306">
        <f t="shared" ca="1" si="101"/>
        <v>385.6932332699227</v>
      </c>
      <c r="K207" s="307">
        <f t="shared" ca="1" si="102"/>
        <v>1278.5581715522369</v>
      </c>
      <c r="L207" s="304">
        <f t="shared" ca="1" si="87"/>
        <v>1335.4663111562218</v>
      </c>
      <c r="M207" s="306">
        <f t="shared" ca="1" si="103"/>
        <v>9.6644216530220928E-2</v>
      </c>
      <c r="N207" s="304">
        <f t="shared" ca="1" si="104"/>
        <v>5.5373057215301245</v>
      </c>
      <c r="P207" s="310">
        <f t="shared" ca="1" si="105"/>
        <v>23</v>
      </c>
      <c r="Q207" s="304">
        <f t="shared" ca="1" si="106"/>
        <v>0</v>
      </c>
      <c r="R207" s="306">
        <f t="shared" ca="1" si="107"/>
        <v>0</v>
      </c>
      <c r="S207" s="307">
        <f t="shared" ca="1" si="108"/>
        <v>5.0810000000000022</v>
      </c>
      <c r="T207" s="304">
        <f t="shared" ca="1" si="88"/>
        <v>49.844610000000024</v>
      </c>
      <c r="U207" s="311">
        <f t="shared" ca="1" si="89"/>
        <v>0</v>
      </c>
      <c r="V207" s="306">
        <f t="shared" ca="1" si="90"/>
        <v>1.0777876045431101</v>
      </c>
      <c r="W207" s="304">
        <f t="shared" ca="1" si="91"/>
        <v>1.4136360078417634</v>
      </c>
      <c r="Y207" s="314" t="str">
        <f t="shared" ca="1" si="109"/>
        <v/>
      </c>
      <c r="Z207" s="315" t="str">
        <f t="shared" ca="1" si="110"/>
        <v/>
      </c>
      <c r="AA207" s="316" t="str">
        <f t="shared" ca="1" si="111"/>
        <v/>
      </c>
      <c r="AC207" s="310" t="e">
        <f t="shared" ca="1" si="112"/>
        <v>#N/A</v>
      </c>
      <c r="AD207" s="323" t="e">
        <f t="shared" ca="1" si="113"/>
        <v>#N/A</v>
      </c>
      <c r="AE207" s="324" t="e">
        <f t="shared" ca="1" si="92"/>
        <v>#N/A</v>
      </c>
      <c r="AG207" s="306">
        <f t="shared" ca="1" si="114"/>
        <v>-1.6864073018356238</v>
      </c>
      <c r="AH207" s="304">
        <f t="shared" ca="1" si="115"/>
        <v>-0.28216689823088653</v>
      </c>
    </row>
    <row r="208" spans="1:34" x14ac:dyDescent="0.2">
      <c r="A208" s="347">
        <f t="shared" ca="1" si="93"/>
        <v>0.1</v>
      </c>
      <c r="B208" s="304">
        <f t="shared" ca="1" si="94"/>
        <v>11.399999999999977</v>
      </c>
      <c r="D208" s="306">
        <f t="shared" ca="1" si="95"/>
        <v>-0.27692174583413171</v>
      </c>
      <c r="E208" s="307">
        <f t="shared" ca="1" si="96"/>
        <v>-9.836846520360325</v>
      </c>
      <c r="F208" s="304">
        <f t="shared" ca="1" si="97"/>
        <v>9.8407436262937402</v>
      </c>
      <c r="G208" s="306">
        <f t="shared" ca="1" si="98"/>
        <v>20.543958684262055</v>
      </c>
      <c r="H208" s="307">
        <f t="shared" ca="1" si="99"/>
        <v>1.0106594250747367</v>
      </c>
      <c r="I208" s="304">
        <f t="shared" ca="1" si="100"/>
        <v>20.568803341326365</v>
      </c>
      <c r="J208" s="306">
        <f t="shared" ca="1" si="101"/>
        <v>387.7490137470781</v>
      </c>
      <c r="K208" s="307">
        <f t="shared" ca="1" si="102"/>
        <v>1278.7084217273461</v>
      </c>
      <c r="L208" s="304">
        <f t="shared" ca="1" si="87"/>
        <v>1336.2052707044199</v>
      </c>
      <c r="M208" s="306">
        <f t="shared" ca="1" si="103"/>
        <v>4.9155340911957952E-2</v>
      </c>
      <c r="N208" s="304">
        <f t="shared" ca="1" si="104"/>
        <v>2.8163935747819377</v>
      </c>
      <c r="P208" s="310">
        <f t="shared" ca="1" si="105"/>
        <v>23</v>
      </c>
      <c r="Q208" s="304">
        <f t="shared" ca="1" si="106"/>
        <v>0</v>
      </c>
      <c r="R208" s="306">
        <f t="shared" ca="1" si="107"/>
        <v>0</v>
      </c>
      <c r="S208" s="307">
        <f t="shared" ca="1" si="108"/>
        <v>5.0810000000000022</v>
      </c>
      <c r="T208" s="304">
        <f t="shared" ca="1" si="88"/>
        <v>49.844610000000024</v>
      </c>
      <c r="U208" s="311">
        <f t="shared" ca="1" si="89"/>
        <v>0</v>
      </c>
      <c r="V208" s="306">
        <f t="shared" ca="1" si="90"/>
        <v>1.077771344428353</v>
      </c>
      <c r="W208" s="304">
        <f t="shared" ca="1" si="91"/>
        <v>1.4000647545613181</v>
      </c>
      <c r="Y208" s="314" t="str">
        <f t="shared" ca="1" si="109"/>
        <v/>
      </c>
      <c r="Z208" s="315" t="str">
        <f t="shared" ca="1" si="110"/>
        <v/>
      </c>
      <c r="AA208" s="316" t="str">
        <f t="shared" ca="1" si="111"/>
        <v/>
      </c>
      <c r="AC208" s="310" t="e">
        <f t="shared" ca="1" si="112"/>
        <v>#N/A</v>
      </c>
      <c r="AD208" s="323" t="e">
        <f t="shared" ca="1" si="113"/>
        <v>#N/A</v>
      </c>
      <c r="AE208" s="324" t="e">
        <f t="shared" ca="1" si="92"/>
        <v>#N/A</v>
      </c>
      <c r="AG208" s="306">
        <f t="shared" ca="1" si="114"/>
        <v>-1.2248246295196989</v>
      </c>
      <c r="AH208" s="304">
        <f t="shared" ca="1" si="115"/>
        <v>-0.27822003696944753</v>
      </c>
    </row>
    <row r="209" spans="1:34" x14ac:dyDescent="0.2">
      <c r="A209" s="347">
        <f t="shared" ca="1" si="93"/>
        <v>0.1</v>
      </c>
      <c r="B209" s="304">
        <f t="shared" ca="1" si="94"/>
        <v>11.499999999999977</v>
      </c>
      <c r="D209" s="306">
        <f t="shared" ca="1" si="95"/>
        <v>-0.27521622586197714</v>
      </c>
      <c r="E209" s="307">
        <f t="shared" ca="1" si="96"/>
        <v>-9.8235392538933599</v>
      </c>
      <c r="F209" s="304">
        <f t="shared" ca="1" si="97"/>
        <v>9.8273937258950514</v>
      </c>
      <c r="G209" s="306">
        <f t="shared" ca="1" si="98"/>
        <v>20.516437061675859</v>
      </c>
      <c r="H209" s="307">
        <f t="shared" ca="1" si="99"/>
        <v>2.8305499685400637E-2</v>
      </c>
      <c r="I209" s="304">
        <f t="shared" ca="1" si="100"/>
        <v>20.516456587506021</v>
      </c>
      <c r="J209" s="306">
        <f t="shared" ca="1" si="101"/>
        <v>389.80203353437497</v>
      </c>
      <c r="K209" s="307">
        <f t="shared" ca="1" si="102"/>
        <v>1278.7603699735841</v>
      </c>
      <c r="L209" s="304">
        <f t="shared" ca="1" si="87"/>
        <v>1336.8521642883748</v>
      </c>
      <c r="M209" s="306">
        <f t="shared" ca="1" si="103"/>
        <v>1.3796489927132844E-3</v>
      </c>
      <c r="N209" s="304">
        <f t="shared" ca="1" si="104"/>
        <v>7.9048064491946471E-2</v>
      </c>
      <c r="P209" s="310">
        <f t="shared" ca="1" si="105"/>
        <v>23</v>
      </c>
      <c r="Q209" s="304">
        <f t="shared" ca="1" si="106"/>
        <v>0</v>
      </c>
      <c r="R209" s="306">
        <f t="shared" ca="1" si="107"/>
        <v>0</v>
      </c>
      <c r="S209" s="307">
        <f t="shared" ca="1" si="108"/>
        <v>5.0810000000000022</v>
      </c>
      <c r="T209" s="304">
        <f t="shared" ca="1" si="88"/>
        <v>49.844610000000024</v>
      </c>
      <c r="U209" s="311">
        <f t="shared" ca="1" si="89"/>
        <v>0</v>
      </c>
      <c r="V209" s="306">
        <f t="shared" ca="1" si="90"/>
        <v>1.0777657226284574</v>
      </c>
      <c r="W209" s="304">
        <f t="shared" ca="1" si="91"/>
        <v>1.3929403429263125</v>
      </c>
      <c r="Y209" s="314" t="str">
        <f t="shared" ca="1" si="109"/>
        <v>Apogée</v>
      </c>
      <c r="Z209" s="315" t="str">
        <f t="shared" ca="1" si="110"/>
        <v/>
      </c>
      <c r="AA209" s="316" t="str">
        <f t="shared" ca="1" si="111"/>
        <v/>
      </c>
      <c r="AC209" s="310" t="e">
        <f t="shared" ca="1" si="112"/>
        <v>#N/A</v>
      </c>
      <c r="AD209" s="323" t="e">
        <f t="shared" ca="1" si="113"/>
        <v>#N/A</v>
      </c>
      <c r="AE209" s="324" t="e">
        <f t="shared" ca="1" si="92"/>
        <v>#N/A</v>
      </c>
      <c r="AG209" s="306">
        <f t="shared" ca="1" si="114"/>
        <v>-0.75756878265146321</v>
      </c>
      <c r="AH209" s="304">
        <f t="shared" ca="1" si="115"/>
        <v>-0.27554905620179443</v>
      </c>
    </row>
    <row r="210" spans="1:34" x14ac:dyDescent="0.2">
      <c r="A210" s="347">
        <f t="shared" ca="1" si="93"/>
        <v>0.1</v>
      </c>
      <c r="B210" s="304">
        <f t="shared" ca="1" si="94"/>
        <v>11.599999999999977</v>
      </c>
      <c r="D210" s="306">
        <f t="shared" ca="1" si="95"/>
        <v>-0.27414662807387685</v>
      </c>
      <c r="E210" s="307">
        <f t="shared" ca="1" si="96"/>
        <v>-9.8103782263592549</v>
      </c>
      <c r="F210" s="304">
        <f t="shared" ca="1" si="97"/>
        <v>9.814207931254975</v>
      </c>
      <c r="G210" s="306">
        <f t="shared" ca="1" si="98"/>
        <v>20.489022398868471</v>
      </c>
      <c r="H210" s="307">
        <f t="shared" ca="1" si="99"/>
        <v>-0.9527323229505249</v>
      </c>
      <c r="I210" s="304">
        <f t="shared" ca="1" si="100"/>
        <v>20.511161296731313</v>
      </c>
      <c r="J210" s="306">
        <f t="shared" ca="1" si="101"/>
        <v>391.8523065074022</v>
      </c>
      <c r="K210" s="307">
        <f t="shared" ca="1" si="102"/>
        <v>1278.7141486324208</v>
      </c>
      <c r="L210" s="304">
        <f t="shared" ca="1" si="87"/>
        <v>1337.4072319334555</v>
      </c>
      <c r="M210" s="306">
        <f t="shared" ca="1" si="103"/>
        <v>-4.646617698328781E-2</v>
      </c>
      <c r="N210" s="304">
        <f t="shared" ca="1" si="104"/>
        <v>-2.6623158312503192</v>
      </c>
      <c r="P210" s="310">
        <f t="shared" ca="1" si="105"/>
        <v>23</v>
      </c>
      <c r="Q210" s="304">
        <f t="shared" ca="1" si="106"/>
        <v>0</v>
      </c>
      <c r="R210" s="306">
        <f t="shared" ca="1" si="107"/>
        <v>0</v>
      </c>
      <c r="S210" s="307">
        <f t="shared" ca="1" si="108"/>
        <v>5.0810000000000022</v>
      </c>
      <c r="T210" s="304">
        <f t="shared" ca="1" si="88"/>
        <v>49.844610000000024</v>
      </c>
      <c r="U210" s="311">
        <f t="shared" ca="1" si="89"/>
        <v>0</v>
      </c>
      <c r="V210" s="306">
        <f t="shared" ca="1" si="90"/>
        <v>1.0777707246656736</v>
      </c>
      <c r="W210" s="304">
        <f t="shared" ca="1" si="91"/>
        <v>1.3922278622813322</v>
      </c>
      <c r="Y210" s="314" t="str">
        <f t="shared" ca="1" si="109"/>
        <v/>
      </c>
      <c r="Z210" s="315" t="str">
        <f t="shared" ca="1" si="110"/>
        <v/>
      </c>
      <c r="AA210" s="316" t="str">
        <f t="shared" ca="1" si="111"/>
        <v/>
      </c>
      <c r="AC210" s="310" t="e">
        <f t="shared" ca="1" si="112"/>
        <v>#N/A</v>
      </c>
      <c r="AD210" s="323" t="e">
        <f t="shared" ca="1" si="113"/>
        <v>#N/A</v>
      </c>
      <c r="AE210" s="324" t="e">
        <f t="shared" ca="1" si="92"/>
        <v>#N/A</v>
      </c>
      <c r="AG210" s="306">
        <f t="shared" ca="1" si="114"/>
        <v>-0.28768124130862399</v>
      </c>
      <c r="AH210" s="304">
        <f t="shared" ca="1" si="115"/>
        <v>-0.27414688898372602</v>
      </c>
    </row>
    <row r="211" spans="1:34" x14ac:dyDescent="0.2">
      <c r="A211" s="347">
        <f t="shared" ca="1" si="93"/>
        <v>0.1</v>
      </c>
      <c r="B211" s="304">
        <f t="shared" ca="1" si="94"/>
        <v>11.699999999999976</v>
      </c>
      <c r="D211" s="306">
        <f t="shared" ca="1" si="95"/>
        <v>-0.27371091304812356</v>
      </c>
      <c r="E211" s="307">
        <f t="shared" ca="1" si="96"/>
        <v>-9.7972725389758164</v>
      </c>
      <c r="F211" s="304">
        <f t="shared" ca="1" si="97"/>
        <v>9.8010951871151253</v>
      </c>
      <c r="G211" s="306">
        <f t="shared" ca="1" si="98"/>
        <v>20.46165130756366</v>
      </c>
      <c r="H211" s="307">
        <f t="shared" ca="1" si="99"/>
        <v>-1.9324595768481065</v>
      </c>
      <c r="I211" s="304">
        <f t="shared" ca="1" si="100"/>
        <v>20.552702358776898</v>
      </c>
      <c r="J211" s="306">
        <f t="shared" ca="1" si="101"/>
        <v>393.89984019272379</v>
      </c>
      <c r="K211" s="307">
        <f t="shared" ca="1" si="102"/>
        <v>1278.5698890374308</v>
      </c>
      <c r="L211" s="304">
        <f t="shared" ca="1" si="87"/>
        <v>1337.8707132070131</v>
      </c>
      <c r="M211" s="306">
        <f t="shared" ca="1" si="103"/>
        <v>-9.4163691423312046E-2</v>
      </c>
      <c r="N211" s="304">
        <f t="shared" ca="1" si="104"/>
        <v>-5.3951821019280075</v>
      </c>
      <c r="P211" s="310">
        <f t="shared" ca="1" si="105"/>
        <v>23</v>
      </c>
      <c r="Q211" s="304">
        <f t="shared" ca="1" si="106"/>
        <v>0</v>
      </c>
      <c r="R211" s="306">
        <f t="shared" ca="1" si="107"/>
        <v>0</v>
      </c>
      <c r="S211" s="307">
        <f t="shared" ca="1" si="108"/>
        <v>5.0810000000000022</v>
      </c>
      <c r="T211" s="304">
        <f t="shared" ca="1" si="88"/>
        <v>49.844610000000024</v>
      </c>
      <c r="U211" s="311">
        <f t="shared" ca="1" si="89"/>
        <v>0</v>
      </c>
      <c r="V211" s="306">
        <f t="shared" ca="1" si="90"/>
        <v>1.0777863364654245</v>
      </c>
      <c r="W211" s="304">
        <f t="shared" ca="1" si="91"/>
        <v>1.3978931534788213</v>
      </c>
      <c r="Y211" s="314" t="str">
        <f t="shared" ca="1" si="109"/>
        <v/>
      </c>
      <c r="Z211" s="315" t="str">
        <f t="shared" ca="1" si="110"/>
        <v/>
      </c>
      <c r="AA211" s="316" t="str">
        <f t="shared" ca="1" si="111"/>
        <v/>
      </c>
      <c r="AC211" s="310" t="e">
        <f t="shared" ca="1" si="112"/>
        <v>#N/A</v>
      </c>
      <c r="AD211" s="323" t="e">
        <f t="shared" ca="1" si="113"/>
        <v>#N/A</v>
      </c>
      <c r="AE211" s="324" t="e">
        <f t="shared" ca="1" si="92"/>
        <v>#N/A</v>
      </c>
      <c r="AG211" s="306">
        <f t="shared" ca="1" si="114"/>
        <v>0.18166251742039929</v>
      </c>
      <c r="AH211" s="304">
        <f t="shared" ca="1" si="115"/>
        <v>-0.27400666449150396</v>
      </c>
    </row>
    <row r="212" spans="1:34" x14ac:dyDescent="0.2">
      <c r="A212" s="347">
        <f t="shared" ca="1" si="93"/>
        <v>0.1</v>
      </c>
      <c r="B212" s="304">
        <f t="shared" ca="1" si="94"/>
        <v>11.799999999999976</v>
      </c>
      <c r="D212" s="306">
        <f t="shared" ca="1" si="95"/>
        <v>-0.27390283632082901</v>
      </c>
      <c r="E212" s="307">
        <f t="shared" ca="1" si="96"/>
        <v>-9.7841317965389045</v>
      </c>
      <c r="F212" s="304">
        <f t="shared" ca="1" si="97"/>
        <v>9.7879649455741422</v>
      </c>
      <c r="G212" s="306">
        <f t="shared" ca="1" si="98"/>
        <v>20.434261023931576</v>
      </c>
      <c r="H212" s="307">
        <f t="shared" ca="1" si="99"/>
        <v>-2.9108727565019969</v>
      </c>
      <c r="I212" s="304">
        <f t="shared" ca="1" si="100"/>
        <v>20.640547565380011</v>
      </c>
      <c r="J212" s="306">
        <f t="shared" ca="1" si="101"/>
        <v>395.94463580929857</v>
      </c>
      <c r="K212" s="307">
        <f t="shared" ca="1" si="102"/>
        <v>1278.3277224207634</v>
      </c>
      <c r="L212" s="304">
        <f t="shared" ca="1" si="87"/>
        <v>1338.242848116744</v>
      </c>
      <c r="M212" s="306">
        <f t="shared" ca="1" si="103"/>
        <v>-0.14149862057561402</v>
      </c>
      <c r="N212" s="304">
        <f t="shared" ca="1" si="104"/>
        <v>-8.1072737659056742</v>
      </c>
      <c r="P212" s="310">
        <f t="shared" ca="1" si="105"/>
        <v>23</v>
      </c>
      <c r="Q212" s="304">
        <f t="shared" ca="1" si="106"/>
        <v>0</v>
      </c>
      <c r="R212" s="306">
        <f t="shared" ca="1" si="107"/>
        <v>0</v>
      </c>
      <c r="S212" s="307">
        <f t="shared" ca="1" si="108"/>
        <v>5.0810000000000022</v>
      </c>
      <c r="T212" s="304">
        <f t="shared" ca="1" si="88"/>
        <v>49.844610000000024</v>
      </c>
      <c r="U212" s="311">
        <f t="shared" ca="1" si="89"/>
        <v>0</v>
      </c>
      <c r="V212" s="306">
        <f t="shared" ca="1" si="90"/>
        <v>1.0778125442569055</v>
      </c>
      <c r="W212" s="304">
        <f t="shared" ca="1" si="91"/>
        <v>1.4099025662979803</v>
      </c>
      <c r="Y212" s="314" t="str">
        <f t="shared" ca="1" si="109"/>
        <v/>
      </c>
      <c r="Z212" s="315" t="str">
        <f t="shared" ca="1" si="110"/>
        <v/>
      </c>
      <c r="AA212" s="316" t="str">
        <f t="shared" ca="1" si="111"/>
        <v/>
      </c>
      <c r="AC212" s="310" t="e">
        <f t="shared" ca="1" si="112"/>
        <v>#N/A</v>
      </c>
      <c r="AD212" s="323" t="e">
        <f t="shared" ca="1" si="113"/>
        <v>#N/A</v>
      </c>
      <c r="AE212" s="324" t="e">
        <f t="shared" ca="1" si="92"/>
        <v>#N/A</v>
      </c>
      <c r="AG212" s="306">
        <f t="shared" ca="1" si="114"/>
        <v>0.64725964645399814</v>
      </c>
      <c r="AH212" s="304">
        <f t="shared" ca="1" si="115"/>
        <v>-0.27512165980689246</v>
      </c>
    </row>
    <row r="213" spans="1:34" x14ac:dyDescent="0.2">
      <c r="A213" s="347">
        <f t="shared" ca="1" si="93"/>
        <v>0.1</v>
      </c>
      <c r="B213" s="304">
        <f t="shared" ca="1" si="94"/>
        <v>11.899999999999975</v>
      </c>
      <c r="D213" s="306">
        <f t="shared" ca="1" si="95"/>
        <v>-0.27471199856795964</v>
      </c>
      <c r="E213" s="307">
        <f t="shared" ca="1" si="96"/>
        <v>-9.7708671108008662</v>
      </c>
      <c r="F213" s="304">
        <f t="shared" ca="1" si="97"/>
        <v>9.7747281690636925</v>
      </c>
      <c r="G213" s="306">
        <f t="shared" ca="1" si="98"/>
        <v>20.406789824074782</v>
      </c>
      <c r="H213" s="307">
        <f t="shared" ca="1" si="99"/>
        <v>-3.8879594675820837</v>
      </c>
      <c r="I213" s="304">
        <f t="shared" ca="1" si="100"/>
        <v>20.773860973481149</v>
      </c>
      <c r="J213" s="306">
        <f t="shared" ca="1" si="101"/>
        <v>397.98668835169889</v>
      </c>
      <c r="K213" s="307">
        <f t="shared" ca="1" si="102"/>
        <v>1277.9877808095591</v>
      </c>
      <c r="L213" s="304">
        <f t="shared" ca="1" si="87"/>
        <v>1338.5238780102857</v>
      </c>
      <c r="M213" s="306">
        <f t="shared" ca="1" si="103"/>
        <v>-0.18826651718022544</v>
      </c>
      <c r="N213" s="304">
        <f t="shared" ca="1" si="104"/>
        <v>-10.786876858054121</v>
      </c>
      <c r="P213" s="310">
        <f t="shared" ca="1" si="105"/>
        <v>23</v>
      </c>
      <c r="Q213" s="304">
        <f t="shared" ca="1" si="106"/>
        <v>0</v>
      </c>
      <c r="R213" s="306">
        <f t="shared" ca="1" si="107"/>
        <v>0</v>
      </c>
      <c r="S213" s="307">
        <f t="shared" ca="1" si="108"/>
        <v>5.0810000000000022</v>
      </c>
      <c r="T213" s="304">
        <f t="shared" ca="1" si="88"/>
        <v>49.844610000000024</v>
      </c>
      <c r="U213" s="311">
        <f t="shared" ca="1" si="89"/>
        <v>0</v>
      </c>
      <c r="V213" s="306">
        <f t="shared" ca="1" si="90"/>
        <v>1.0778493344747897</v>
      </c>
      <c r="W213" s="304">
        <f t="shared" ca="1" si="91"/>
        <v>1.428222721758206</v>
      </c>
      <c r="Y213" s="314" t="str">
        <f t="shared" ca="1" si="109"/>
        <v/>
      </c>
      <c r="Z213" s="315" t="str">
        <f t="shared" ca="1" si="110"/>
        <v/>
      </c>
      <c r="AA213" s="316" t="str">
        <f t="shared" ca="1" si="111"/>
        <v/>
      </c>
      <c r="AC213" s="310" t="e">
        <f t="shared" ca="1" si="112"/>
        <v>#N/A</v>
      </c>
      <c r="AD213" s="323" t="e">
        <f t="shared" ca="1" si="113"/>
        <v>#N/A</v>
      </c>
      <c r="AE213" s="324" t="e">
        <f t="shared" ca="1" si="92"/>
        <v>#N/A</v>
      </c>
      <c r="AG213" s="306">
        <f t="shared" ca="1" si="114"/>
        <v>1.1059887884649602</v>
      </c>
      <c r="AH213" s="304">
        <f t="shared" ca="1" si="115"/>
        <v>-0.27748525217437114</v>
      </c>
    </row>
    <row r="214" spans="1:34" x14ac:dyDescent="0.2">
      <c r="A214" s="347">
        <f t="shared" ca="1" si="93"/>
        <v>0.1</v>
      </c>
      <c r="B214" s="304">
        <f t="shared" ca="1" si="94"/>
        <v>11.999999999999975</v>
      </c>
      <c r="D214" s="306">
        <f t="shared" ca="1" si="95"/>
        <v>-0.27612403675058628</v>
      </c>
      <c r="E214" s="307">
        <f t="shared" ca="1" si="96"/>
        <v>-9.7573920654759281</v>
      </c>
      <c r="F214" s="304">
        <f t="shared" ca="1" si="97"/>
        <v>9.7612982949546243</v>
      </c>
      <c r="G214" s="306">
        <f t="shared" ca="1" si="98"/>
        <v>20.379177420399724</v>
      </c>
      <c r="H214" s="307">
        <f t="shared" ca="1" si="99"/>
        <v>-4.8636986741296768</v>
      </c>
      <c r="I214" s="304">
        <f t="shared" ca="1" si="100"/>
        <v>20.951525890131744</v>
      </c>
      <c r="J214" s="306">
        <f t="shared" ca="1" si="101"/>
        <v>400.02598671392263</v>
      </c>
      <c r="K214" s="307">
        <f t="shared" ca="1" si="102"/>
        <v>1277.5501979024734</v>
      </c>
      <c r="L214" s="304">
        <f t="shared" ca="1" si="87"/>
        <v>1338.7140464666443</v>
      </c>
      <c r="M214" s="306">
        <f t="shared" ca="1" si="103"/>
        <v>-0.23427777090144758</v>
      </c>
      <c r="N214" s="304">
        <f t="shared" ca="1" si="104"/>
        <v>-13.423127506385754</v>
      </c>
      <c r="P214" s="310">
        <f t="shared" ca="1" si="105"/>
        <v>23</v>
      </c>
      <c r="Q214" s="304">
        <f t="shared" ca="1" si="106"/>
        <v>0</v>
      </c>
      <c r="R214" s="306">
        <f t="shared" ca="1" si="107"/>
        <v>0</v>
      </c>
      <c r="S214" s="307">
        <f t="shared" ca="1" si="108"/>
        <v>5.0810000000000022</v>
      </c>
      <c r="T214" s="304">
        <f t="shared" ca="1" si="88"/>
        <v>49.844610000000024</v>
      </c>
      <c r="U214" s="311">
        <f t="shared" ca="1" si="89"/>
        <v>0</v>
      </c>
      <c r="V214" s="306">
        <f t="shared" ca="1" si="90"/>
        <v>1.0778966936630885</v>
      </c>
      <c r="W214" s="304">
        <f t="shared" ca="1" si="91"/>
        <v>1.4528202817727431</v>
      </c>
      <c r="Y214" s="314" t="str">
        <f t="shared" ca="1" si="109"/>
        <v/>
      </c>
      <c r="Z214" s="315" t="str">
        <f t="shared" ca="1" si="110"/>
        <v/>
      </c>
      <c r="AA214" s="316" t="str">
        <f t="shared" ca="1" si="111"/>
        <v/>
      </c>
      <c r="AC214" s="310">
        <f t="shared" ca="1" si="112"/>
        <v>11.999999999999975</v>
      </c>
      <c r="AD214" s="323">
        <f t="shared" ca="1" si="113"/>
        <v>400.02598671392263</v>
      </c>
      <c r="AE214" s="324" t="e">
        <f t="shared" ca="1" si="92"/>
        <v>#N/A</v>
      </c>
      <c r="AG214" s="306">
        <f t="shared" ca="1" si="114"/>
        <v>1.5549126721203927</v>
      </c>
      <c r="AH214" s="304">
        <f t="shared" ca="1" si="115"/>
        <v>-0.28109087222165036</v>
      </c>
    </row>
    <row r="215" spans="1:34" x14ac:dyDescent="0.2">
      <c r="A215" s="347">
        <f t="shared" ca="1" si="93"/>
        <v>0.1</v>
      </c>
      <c r="B215" s="304">
        <f t="shared" ca="1" si="94"/>
        <v>12.099999999999975</v>
      </c>
      <c r="D215" s="306">
        <f t="shared" ca="1" si="95"/>
        <v>-0.27812094190821196</v>
      </c>
      <c r="E215" s="307">
        <f t="shared" ca="1" si="96"/>
        <v>-9.7436235988086253</v>
      </c>
      <c r="F215" s="304">
        <f t="shared" ca="1" si="97"/>
        <v>9.7475921177277556</v>
      </c>
      <c r="G215" s="306">
        <f t="shared" ca="1" si="98"/>
        <v>20.351365326208903</v>
      </c>
      <c r="H215" s="307">
        <f t="shared" ca="1" si="99"/>
        <v>-5.8380610340105399</v>
      </c>
      <c r="I215" s="304">
        <f t="shared" ca="1" si="100"/>
        <v>21.172175780435278</v>
      </c>
      <c r="J215" s="306">
        <f t="shared" ca="1" si="101"/>
        <v>402.06251385125307</v>
      </c>
      <c r="K215" s="307">
        <f t="shared" ca="1" si="102"/>
        <v>1277.0151099170664</v>
      </c>
      <c r="L215" s="304">
        <f t="shared" ca="1" si="87"/>
        <v>1338.8136001702726</v>
      </c>
      <c r="M215" s="306">
        <f t="shared" ca="1" si="103"/>
        <v>-0.27936168776315085</v>
      </c>
      <c r="N215" s="304">
        <f t="shared" ca="1" si="104"/>
        <v>-16.006245666480037</v>
      </c>
      <c r="P215" s="310">
        <f t="shared" ca="1" si="105"/>
        <v>23</v>
      </c>
      <c r="Q215" s="304">
        <f t="shared" ca="1" si="106"/>
        <v>0</v>
      </c>
      <c r="R215" s="306">
        <f t="shared" ca="1" si="107"/>
        <v>0</v>
      </c>
      <c r="S215" s="307">
        <f t="shared" ca="1" si="108"/>
        <v>5.0810000000000022</v>
      </c>
      <c r="T215" s="304">
        <f t="shared" ca="1" si="88"/>
        <v>49.844610000000024</v>
      </c>
      <c r="U215" s="311">
        <f t="shared" ca="1" si="89"/>
        <v>0</v>
      </c>
      <c r="V215" s="306">
        <f t="shared" ca="1" si="90"/>
        <v>1.0779546083821434</v>
      </c>
      <c r="W215" s="304">
        <f t="shared" ca="1" si="91"/>
        <v>1.4836617284203411</v>
      </c>
      <c r="Y215" s="314" t="str">
        <f t="shared" ca="1" si="109"/>
        <v/>
      </c>
      <c r="Z215" s="315" t="str">
        <f t="shared" ca="1" si="110"/>
        <v/>
      </c>
      <c r="AA215" s="316" t="str">
        <f t="shared" ca="1" si="111"/>
        <v/>
      </c>
      <c r="AC215" s="310" t="e">
        <f t="shared" ca="1" si="112"/>
        <v>#N/A</v>
      </c>
      <c r="AD215" s="323" t="e">
        <f t="shared" ca="1" si="113"/>
        <v>#N/A</v>
      </c>
      <c r="AE215" s="324" t="e">
        <f t="shared" ca="1" si="92"/>
        <v>#N/A</v>
      </c>
      <c r="AG215" s="306">
        <f t="shared" ca="1" si="114"/>
        <v>1.9913668044063235</v>
      </c>
      <c r="AH215" s="304">
        <f t="shared" ca="1" si="115"/>
        <v>-0.28593195862482634</v>
      </c>
    </row>
    <row r="216" spans="1:34" x14ac:dyDescent="0.2">
      <c r="A216" s="347">
        <f t="shared" ca="1" si="93"/>
        <v>0.1</v>
      </c>
      <c r="B216" s="304">
        <f t="shared" ca="1" si="94"/>
        <v>12.199999999999974</v>
      </c>
      <c r="D216" s="306">
        <f t="shared" ca="1" si="95"/>
        <v>-0.28068148039944429</v>
      </c>
      <c r="E216" s="307">
        <f t="shared" ca="1" si="96"/>
        <v>-9.7294827674987427</v>
      </c>
      <c r="F216" s="304">
        <f t="shared" ca="1" si="97"/>
        <v>9.7335305525022218</v>
      </c>
      <c r="G216" s="306">
        <f t="shared" ca="1" si="98"/>
        <v>20.323297178168957</v>
      </c>
      <c r="H216" s="307">
        <f t="shared" ca="1" si="99"/>
        <v>-6.8110093107604142</v>
      </c>
      <c r="I216" s="304">
        <f t="shared" ca="1" si="100"/>
        <v>21.43423094079737</v>
      </c>
      <c r="J216" s="306">
        <f t="shared" ca="1" si="101"/>
        <v>404.09624697647195</v>
      </c>
      <c r="K216" s="307">
        <f t="shared" ca="1" si="102"/>
        <v>1276.382656399828</v>
      </c>
      <c r="L216" s="304">
        <f t="shared" ca="1" si="87"/>
        <v>1338.822789759254</v>
      </c>
      <c r="M216" s="306">
        <f t="shared" ca="1" si="103"/>
        <v>-0.32336945672578565</v>
      </c>
      <c r="N216" s="304">
        <f t="shared" ca="1" si="104"/>
        <v>-18.52770509382583</v>
      </c>
      <c r="P216" s="310">
        <f t="shared" ca="1" si="105"/>
        <v>23</v>
      </c>
      <c r="Q216" s="304">
        <f t="shared" ca="1" si="106"/>
        <v>0</v>
      </c>
      <c r="R216" s="306">
        <f t="shared" ca="1" si="107"/>
        <v>0</v>
      </c>
      <c r="S216" s="307">
        <f t="shared" ca="1" si="108"/>
        <v>5.0810000000000022</v>
      </c>
      <c r="T216" s="304">
        <f t="shared" ca="1" si="88"/>
        <v>49.844610000000024</v>
      </c>
      <c r="U216" s="311">
        <f t="shared" ca="1" si="89"/>
        <v>0</v>
      </c>
      <c r="V216" s="306">
        <f t="shared" ca="1" si="90"/>
        <v>1.0780230651196272</v>
      </c>
      <c r="W216" s="304">
        <f t="shared" ca="1" si="91"/>
        <v>1.5207131548431581</v>
      </c>
      <c r="Y216" s="314" t="str">
        <f t="shared" ca="1" si="109"/>
        <v/>
      </c>
      <c r="Z216" s="315" t="str">
        <f t="shared" ca="1" si="110"/>
        <v/>
      </c>
      <c r="AA216" s="316" t="str">
        <f t="shared" ca="1" si="111"/>
        <v/>
      </c>
      <c r="AC216" s="310" t="e">
        <f t="shared" ca="1" si="112"/>
        <v>#N/A</v>
      </c>
      <c r="AD216" s="323" t="e">
        <f t="shared" ca="1" si="113"/>
        <v>#N/A</v>
      </c>
      <c r="AE216" s="324" t="e">
        <f t="shared" ca="1" si="92"/>
        <v>#N/A</v>
      </c>
      <c r="AG216" s="306">
        <f t="shared" ca="1" si="114"/>
        <v>2.413028467547083</v>
      </c>
      <c r="AH216" s="304">
        <f t="shared" ca="1" si="115"/>
        <v>-0.29200191466647124</v>
      </c>
    </row>
    <row r="217" spans="1:34" x14ac:dyDescent="0.2">
      <c r="A217" s="347">
        <f t="shared" ca="1" si="93"/>
        <v>0.1</v>
      </c>
      <c r="B217" s="304">
        <f t="shared" ca="1" si="94"/>
        <v>12.299999999999974</v>
      </c>
      <c r="D217" s="306">
        <f t="shared" ca="1" si="95"/>
        <v>-0.28378168947460747</v>
      </c>
      <c r="E217" s="307">
        <f t="shared" ca="1" si="96"/>
        <v>-9.7148953665200004</v>
      </c>
      <c r="F217" s="304">
        <f t="shared" ca="1" si="97"/>
        <v>9.7190392544588917</v>
      </c>
      <c r="G217" s="306">
        <f t="shared" ca="1" si="98"/>
        <v>20.294919009221495</v>
      </c>
      <c r="H217" s="307">
        <f t="shared" ca="1" si="99"/>
        <v>-7.7824988474124144</v>
      </c>
      <c r="I217" s="304">
        <f t="shared" ca="1" si="100"/>
        <v>21.735938578787795</v>
      </c>
      <c r="J217" s="306">
        <f t="shared" ca="1" si="101"/>
        <v>406.12715778584146</v>
      </c>
      <c r="K217" s="307">
        <f t="shared" ca="1" si="102"/>
        <v>1275.6529809919193</v>
      </c>
      <c r="L217" s="304">
        <f t="shared" ca="1" si="87"/>
        <v>1338.7418706400335</v>
      </c>
      <c r="M217" s="306">
        <f t="shared" ca="1" si="103"/>
        <v>-0.36617593627692474</v>
      </c>
      <c r="N217" s="304">
        <f t="shared" ca="1" si="104"/>
        <v>-20.980335707919163</v>
      </c>
      <c r="P217" s="310">
        <f t="shared" ca="1" si="105"/>
        <v>23</v>
      </c>
      <c r="Q217" s="304">
        <f t="shared" ca="1" si="106"/>
        <v>0</v>
      </c>
      <c r="R217" s="306">
        <f t="shared" ca="1" si="107"/>
        <v>0</v>
      </c>
      <c r="S217" s="307">
        <f t="shared" ca="1" si="108"/>
        <v>5.0810000000000022</v>
      </c>
      <c r="T217" s="304">
        <f t="shared" ca="1" si="88"/>
        <v>49.844610000000024</v>
      </c>
      <c r="U217" s="311">
        <f t="shared" ca="1" si="89"/>
        <v>0</v>
      </c>
      <c r="V217" s="306">
        <f t="shared" ca="1" si="90"/>
        <v>1.0781020502062877</v>
      </c>
      <c r="W217" s="304">
        <f t="shared" ca="1" si="91"/>
        <v>1.5639400694330434</v>
      </c>
      <c r="Y217" s="314" t="str">
        <f t="shared" ca="1" si="109"/>
        <v/>
      </c>
      <c r="Z217" s="315" t="str">
        <f t="shared" ca="1" si="110"/>
        <v/>
      </c>
      <c r="AA217" s="316" t="str">
        <f t="shared" ca="1" si="111"/>
        <v/>
      </c>
      <c r="AC217" s="310" t="e">
        <f t="shared" ca="1" si="112"/>
        <v>#N/A</v>
      </c>
      <c r="AD217" s="323" t="e">
        <f t="shared" ca="1" si="113"/>
        <v>#N/A</v>
      </c>
      <c r="AE217" s="324" t="e">
        <f t="shared" ca="1" si="92"/>
        <v>#N/A</v>
      </c>
      <c r="AG217" s="306">
        <f t="shared" ca="1" si="114"/>
        <v>2.8179626949222683</v>
      </c>
      <c r="AH217" s="304">
        <f t="shared" ca="1" si="115"/>
        <v>-0.29929406708190465</v>
      </c>
    </row>
    <row r="218" spans="1:34" x14ac:dyDescent="0.2">
      <c r="A218" s="347">
        <f t="shared" ca="1" si="93"/>
        <v>0.1</v>
      </c>
      <c r="B218" s="304">
        <f t="shared" ca="1" si="94"/>
        <v>12.399999999999974</v>
      </c>
      <c r="D218" s="306">
        <f t="shared" ca="1" si="95"/>
        <v>-0.2873954156061575</v>
      </c>
      <c r="E218" s="307">
        <f t="shared" ca="1" si="96"/>
        <v>-9.6997923914015001</v>
      </c>
      <c r="F218" s="304">
        <f t="shared" ca="1" si="97"/>
        <v>9.7040490807292326</v>
      </c>
      <c r="G218" s="306">
        <f t="shared" ca="1" si="98"/>
        <v>20.26617946766088</v>
      </c>
      <c r="H218" s="307">
        <f t="shared" ca="1" si="99"/>
        <v>-8.7524780865525642</v>
      </c>
      <c r="I218" s="304">
        <f t="shared" ca="1" si="100"/>
        <v>22.075413990931683</v>
      </c>
      <c r="J218" s="306">
        <f t="shared" ca="1" si="101"/>
        <v>408.1552127096856</v>
      </c>
      <c r="K218" s="307">
        <f t="shared" ca="1" si="102"/>
        <v>1274.8262321452212</v>
      </c>
      <c r="L218" s="304">
        <f t="shared" ca="1" si="87"/>
        <v>1338.5711037623926</v>
      </c>
      <c r="M218" s="306">
        <f t="shared" ca="1" si="103"/>
        <v>-0.40768030081161749</v>
      </c>
      <c r="N218" s="304">
        <f t="shared" ca="1" si="104"/>
        <v>-23.358360627129514</v>
      </c>
      <c r="P218" s="310">
        <f t="shared" ca="1" si="105"/>
        <v>23</v>
      </c>
      <c r="Q218" s="304">
        <f t="shared" ca="1" si="106"/>
        <v>0</v>
      </c>
      <c r="R218" s="306">
        <f t="shared" ca="1" si="107"/>
        <v>0</v>
      </c>
      <c r="S218" s="307">
        <f t="shared" ca="1" si="108"/>
        <v>5.0810000000000022</v>
      </c>
      <c r="T218" s="304">
        <f t="shared" ca="1" si="88"/>
        <v>49.844610000000024</v>
      </c>
      <c r="U218" s="311">
        <f t="shared" ca="1" si="89"/>
        <v>0</v>
      </c>
      <c r="V218" s="306">
        <f t="shared" ca="1" si="90"/>
        <v>1.0781915497370034</v>
      </c>
      <c r="W218" s="304">
        <f t="shared" ca="1" si="91"/>
        <v>1.6133072145758065</v>
      </c>
      <c r="Y218" s="314" t="str">
        <f t="shared" ca="1" si="109"/>
        <v/>
      </c>
      <c r="Z218" s="315" t="str">
        <f t="shared" ca="1" si="110"/>
        <v/>
      </c>
      <c r="AA218" s="316" t="str">
        <f t="shared" ca="1" si="111"/>
        <v/>
      </c>
      <c r="AC218" s="310" t="e">
        <f t="shared" ca="1" si="112"/>
        <v>#N/A</v>
      </c>
      <c r="AD218" s="323" t="e">
        <f t="shared" ca="1" si="113"/>
        <v>#N/A</v>
      </c>
      <c r="AE218" s="324" t="e">
        <f t="shared" ca="1" si="92"/>
        <v>#N/A</v>
      </c>
      <c r="AG218" s="306">
        <f t="shared" ca="1" si="114"/>
        <v>3.2046445185877985</v>
      </c>
      <c r="AH218" s="304">
        <f t="shared" ca="1" si="115"/>
        <v>-0.30780162752077206</v>
      </c>
    </row>
    <row r="219" spans="1:34" x14ac:dyDescent="0.2">
      <c r="A219" s="347">
        <f t="shared" ca="1" si="93"/>
        <v>0.1</v>
      </c>
      <c r="B219" s="304">
        <f t="shared" ca="1" si="94"/>
        <v>12.499999999999973</v>
      </c>
      <c r="D219" s="306">
        <f t="shared" ca="1" si="95"/>
        <v>-0.29149486487542559</v>
      </c>
      <c r="E219" s="307">
        <f t="shared" ca="1" si="96"/>
        <v>-9.6841103412591441</v>
      </c>
      <c r="F219" s="304">
        <f t="shared" ca="1" si="97"/>
        <v>9.6884963930390686</v>
      </c>
      <c r="G219" s="306">
        <f t="shared" ca="1" si="98"/>
        <v>20.237029981173336</v>
      </c>
      <c r="H219" s="307">
        <f t="shared" ca="1" si="99"/>
        <v>-9.7208891206784784</v>
      </c>
      <c r="I219" s="304">
        <f t="shared" ca="1" si="100"/>
        <v>22.450680786012565</v>
      </c>
      <c r="J219" s="306">
        <f t="shared" ca="1" si="101"/>
        <v>410.18037318212731</v>
      </c>
      <c r="K219" s="307">
        <f t="shared" ca="1" si="102"/>
        <v>1273.9025637848597</v>
      </c>
      <c r="L219" s="304">
        <f t="shared" ca="1" si="87"/>
        <v>1338.3107563497604</v>
      </c>
      <c r="M219" s="306">
        <f t="shared" ca="1" si="103"/>
        <v>-0.44780567219390427</v>
      </c>
      <c r="N219" s="304">
        <f t="shared" ca="1" si="104"/>
        <v>-25.65737505872956</v>
      </c>
      <c r="P219" s="310">
        <f t="shared" ca="1" si="105"/>
        <v>23</v>
      </c>
      <c r="Q219" s="304">
        <f t="shared" ca="1" si="106"/>
        <v>0</v>
      </c>
      <c r="R219" s="306">
        <f t="shared" ca="1" si="107"/>
        <v>0</v>
      </c>
      <c r="S219" s="307">
        <f t="shared" ca="1" si="108"/>
        <v>5.0810000000000022</v>
      </c>
      <c r="T219" s="304">
        <f t="shared" ca="1" si="88"/>
        <v>49.844610000000024</v>
      </c>
      <c r="U219" s="311">
        <f t="shared" ca="1" si="89"/>
        <v>0</v>
      </c>
      <c r="V219" s="306">
        <f t="shared" ca="1" si="90"/>
        <v>1.0782915494975531</v>
      </c>
      <c r="W219" s="304">
        <f t="shared" ca="1" si="91"/>
        <v>1.668778400814892</v>
      </c>
      <c r="Y219" s="314" t="str">
        <f t="shared" ca="1" si="109"/>
        <v/>
      </c>
      <c r="Z219" s="315" t="str">
        <f t="shared" ca="1" si="110"/>
        <v/>
      </c>
      <c r="AA219" s="316" t="str">
        <f t="shared" ca="1" si="111"/>
        <v/>
      </c>
      <c r="AC219" s="310" t="e">
        <f t="shared" ca="1" si="112"/>
        <v>#N/A</v>
      </c>
      <c r="AD219" s="323" t="e">
        <f t="shared" ca="1" si="113"/>
        <v>#N/A</v>
      </c>
      <c r="AE219" s="324" t="e">
        <f t="shared" ca="1" si="92"/>
        <v>#N/A</v>
      </c>
      <c r="AG219" s="306">
        <f t="shared" ca="1" si="114"/>
        <v>3.5719591187079192</v>
      </c>
      <c r="AH219" s="304">
        <f t="shared" ca="1" si="115"/>
        <v>-0.31751765687380551</v>
      </c>
    </row>
    <row r="220" spans="1:34" x14ac:dyDescent="0.2">
      <c r="A220" s="347">
        <f t="shared" ca="1" si="93"/>
        <v>0.1</v>
      </c>
      <c r="B220" s="304">
        <f t="shared" ca="1" si="94"/>
        <v>12.599999999999973</v>
      </c>
      <c r="D220" s="306">
        <f t="shared" ca="1" si="95"/>
        <v>-0.29605113829906754</v>
      </c>
      <c r="E220" s="307">
        <f t="shared" ca="1" si="96"/>
        <v>-9.6677913709604031</v>
      </c>
      <c r="F220" s="304">
        <f t="shared" ca="1" si="97"/>
        <v>9.6723232094933955</v>
      </c>
      <c r="G220" s="306">
        <f t="shared" ca="1" si="98"/>
        <v>20.20742486734343</v>
      </c>
      <c r="H220" s="307">
        <f t="shared" ca="1" si="99"/>
        <v>-10.687668257774519</v>
      </c>
      <c r="I220" s="304">
        <f t="shared" ca="1" si="100"/>
        <v>22.859708496775951</v>
      </c>
      <c r="J220" s="306">
        <f t="shared" ca="1" si="101"/>
        <v>412.20259592455312</v>
      </c>
      <c r="K220" s="307">
        <f t="shared" ca="1" si="102"/>
        <v>1272.8821359159369</v>
      </c>
      <c r="L220" s="304">
        <f t="shared" ca="1" si="87"/>
        <v>1337.9611025814083</v>
      </c>
      <c r="M220" s="306">
        <f t="shared" ca="1" si="103"/>
        <v>-0.48649791887149302</v>
      </c>
      <c r="N220" s="304">
        <f t="shared" ca="1" si="104"/>
        <v>-27.874277493234477</v>
      </c>
      <c r="P220" s="310">
        <f t="shared" ca="1" si="105"/>
        <v>23</v>
      </c>
      <c r="Q220" s="304">
        <f t="shared" ca="1" si="106"/>
        <v>0</v>
      </c>
      <c r="R220" s="306">
        <f t="shared" ca="1" si="107"/>
        <v>0</v>
      </c>
      <c r="S220" s="307">
        <f t="shared" ca="1" si="108"/>
        <v>5.0810000000000022</v>
      </c>
      <c r="T220" s="304">
        <f t="shared" ca="1" si="88"/>
        <v>49.844610000000024</v>
      </c>
      <c r="U220" s="311">
        <f t="shared" ca="1" si="89"/>
        <v>0</v>
      </c>
      <c r="V220" s="306">
        <f t="shared" ca="1" si="90"/>
        <v>1.0784020348973382</v>
      </c>
      <c r="W220" s="304">
        <f t="shared" ca="1" si="91"/>
        <v>1.7303163568997946</v>
      </c>
      <c r="Y220" s="314" t="str">
        <f t="shared" ca="1" si="109"/>
        <v/>
      </c>
      <c r="Z220" s="315" t="str">
        <f t="shared" ca="1" si="110"/>
        <v/>
      </c>
      <c r="AA220" s="316" t="str">
        <f t="shared" ca="1" si="111"/>
        <v/>
      </c>
      <c r="AC220" s="310" t="e">
        <f t="shared" ca="1" si="112"/>
        <v>#N/A</v>
      </c>
      <c r="AD220" s="323" t="e">
        <f t="shared" ca="1" si="113"/>
        <v>#N/A</v>
      </c>
      <c r="AE220" s="324" t="e">
        <f t="shared" ca="1" si="92"/>
        <v>#N/A</v>
      </c>
      <c r="AG220" s="306">
        <f t="shared" ca="1" si="114"/>
        <v>3.9191832548819128</v>
      </c>
      <c r="AH220" s="304">
        <f t="shared" ca="1" si="115"/>
        <v>-0.32843503263430257</v>
      </c>
    </row>
    <row r="221" spans="1:34" x14ac:dyDescent="0.2">
      <c r="A221" s="347">
        <f t="shared" ca="1" si="93"/>
        <v>0.1</v>
      </c>
      <c r="B221" s="304">
        <f t="shared" ca="1" si="94"/>
        <v>12.699999999999973</v>
      </c>
      <c r="D221" s="306">
        <f t="shared" ca="1" si="95"/>
        <v>-0.30103473036649148</v>
      </c>
      <c r="E221" s="307">
        <f t="shared" ca="1" si="96"/>
        <v>-9.6507833084449501</v>
      </c>
      <c r="F221" s="304">
        <f t="shared" ca="1" si="97"/>
        <v>9.655477221528022</v>
      </c>
      <c r="G221" s="306">
        <f t="shared" ca="1" si="98"/>
        <v>20.17732139430678</v>
      </c>
      <c r="H221" s="307">
        <f t="shared" ca="1" si="99"/>
        <v>-11.652746588619014</v>
      </c>
      <c r="I221" s="304">
        <f t="shared" ca="1" si="100"/>
        <v>23.300446384301786</v>
      </c>
      <c r="J221" s="306">
        <f t="shared" ca="1" si="101"/>
        <v>414.22183323763562</v>
      </c>
      <c r="K221" s="307">
        <f t="shared" ca="1" si="102"/>
        <v>1271.7651151736172</v>
      </c>
      <c r="L221" s="304">
        <f t="shared" ca="1" si="87"/>
        <v>1337.5224242244731</v>
      </c>
      <c r="M221" s="306">
        <f t="shared" ca="1" si="103"/>
        <v>-0.52372383210634454</v>
      </c>
      <c r="N221" s="304">
        <f t="shared" ca="1" si="104"/>
        <v>-30.007165210111662</v>
      </c>
      <c r="P221" s="310">
        <f t="shared" ca="1" si="105"/>
        <v>23</v>
      </c>
      <c r="Q221" s="304">
        <f t="shared" ca="1" si="106"/>
        <v>0</v>
      </c>
      <c r="R221" s="306">
        <f t="shared" ca="1" si="107"/>
        <v>0</v>
      </c>
      <c r="S221" s="307">
        <f t="shared" ca="1" si="108"/>
        <v>5.0810000000000022</v>
      </c>
      <c r="T221" s="304">
        <f t="shared" ca="1" si="88"/>
        <v>49.844610000000024</v>
      </c>
      <c r="U221" s="311">
        <f t="shared" ca="1" si="89"/>
        <v>0</v>
      </c>
      <c r="V221" s="306">
        <f t="shared" ca="1" si="90"/>
        <v>1.0785229909081324</v>
      </c>
      <c r="W221" s="304">
        <f t="shared" ca="1" si="91"/>
        <v>1.7978825958227775</v>
      </c>
      <c r="Y221" s="314" t="str">
        <f t="shared" ca="1" si="109"/>
        <v/>
      </c>
      <c r="Z221" s="315" t="str">
        <f t="shared" ca="1" si="110"/>
        <v/>
      </c>
      <c r="AA221" s="316" t="str">
        <f t="shared" ca="1" si="111"/>
        <v/>
      </c>
      <c r="AC221" s="310" t="e">
        <f t="shared" ca="1" si="112"/>
        <v>#N/A</v>
      </c>
      <c r="AD221" s="323" t="e">
        <f t="shared" ca="1" si="113"/>
        <v>#N/A</v>
      </c>
      <c r="AE221" s="324" t="e">
        <f t="shared" ca="1" si="92"/>
        <v>#N/A</v>
      </c>
      <c r="AG221" s="306">
        <f t="shared" ca="1" si="114"/>
        <v>4.2459523814870401</v>
      </c>
      <c r="AH221" s="304">
        <f t="shared" ca="1" si="115"/>
        <v>-0.34054641938590707</v>
      </c>
    </row>
    <row r="222" spans="1:34" x14ac:dyDescent="0.2">
      <c r="A222" s="347">
        <f t="shared" ca="1" si="93"/>
        <v>0.1</v>
      </c>
      <c r="B222" s="304">
        <f t="shared" ca="1" si="94"/>
        <v>12.799999999999972</v>
      </c>
      <c r="D222" s="306">
        <f t="shared" ca="1" si="95"/>
        <v>-0.30641597527453585</v>
      </c>
      <c r="E222" s="307">
        <f t="shared" ca="1" si="96"/>
        <v>-9.6330395580859314</v>
      </c>
      <c r="F222" s="304">
        <f t="shared" ca="1" si="97"/>
        <v>9.637911696916083</v>
      </c>
      <c r="G222" s="306">
        <f t="shared" ca="1" si="98"/>
        <v>20.146679796779328</v>
      </c>
      <c r="H222" s="307">
        <f t="shared" ca="1" si="99"/>
        <v>-12.616050544427607</v>
      </c>
      <c r="I222" s="304">
        <f t="shared" ca="1" si="100"/>
        <v>23.770852701859653</v>
      </c>
      <c r="J222" s="306">
        <f t="shared" ca="1" si="101"/>
        <v>416.23803329718993</v>
      </c>
      <c r="K222" s="307">
        <f t="shared" ca="1" si="102"/>
        <v>1270.551675316965</v>
      </c>
      <c r="L222" s="304">
        <f t="shared" ca="1" si="87"/>
        <v>1336.9950112150227</v>
      </c>
      <c r="M222" s="306">
        <f t="shared" ca="1" si="103"/>
        <v>-0.55946888998208488</v>
      </c>
      <c r="N222" s="304">
        <f t="shared" ca="1" si="104"/>
        <v>-32.055206164842446</v>
      </c>
      <c r="P222" s="310">
        <f t="shared" ca="1" si="105"/>
        <v>23</v>
      </c>
      <c r="Q222" s="304">
        <f t="shared" ca="1" si="106"/>
        <v>0</v>
      </c>
      <c r="R222" s="306">
        <f t="shared" ca="1" si="107"/>
        <v>0</v>
      </c>
      <c r="S222" s="307">
        <f t="shared" ca="1" si="108"/>
        <v>5.0810000000000022</v>
      </c>
      <c r="T222" s="304">
        <f t="shared" ca="1" si="88"/>
        <v>49.844610000000024</v>
      </c>
      <c r="U222" s="311">
        <f t="shared" ca="1" si="89"/>
        <v>0</v>
      </c>
      <c r="V222" s="306">
        <f t="shared" ca="1" si="90"/>
        <v>1.0786544020088196</v>
      </c>
      <c r="W222" s="304">
        <f t="shared" ca="1" si="91"/>
        <v>1.871437296635186</v>
      </c>
      <c r="Y222" s="314" t="str">
        <f t="shared" ca="1" si="109"/>
        <v/>
      </c>
      <c r="Z222" s="315" t="str">
        <f t="shared" ca="1" si="110"/>
        <v/>
      </c>
      <c r="AA222" s="316" t="str">
        <f t="shared" ca="1" si="111"/>
        <v/>
      </c>
      <c r="AC222" s="310" t="e">
        <f t="shared" ca="1" si="112"/>
        <v>#N/A</v>
      </c>
      <c r="AD222" s="323" t="e">
        <f t="shared" ca="1" si="113"/>
        <v>#N/A</v>
      </c>
      <c r="AE222" s="324" t="e">
        <f t="shared" ca="1" si="92"/>
        <v>#N/A</v>
      </c>
      <c r="AG222" s="306">
        <f t="shared" ca="1" si="114"/>
        <v>4.5522181629325047</v>
      </c>
      <c r="AH222" s="304">
        <f t="shared" ca="1" si="115"/>
        <v>-0.35384424243707474</v>
      </c>
    </row>
    <row r="223" spans="1:34" x14ac:dyDescent="0.2">
      <c r="A223" s="347">
        <f t="shared" ca="1" si="93"/>
        <v>0.1</v>
      </c>
      <c r="B223" s="304">
        <f t="shared" ca="1" si="94"/>
        <v>12.899999999999972</v>
      </c>
      <c r="D223" s="306">
        <f t="shared" ca="1" si="95"/>
        <v>-0.31216543152740439</v>
      </c>
      <c r="E223" s="307">
        <f t="shared" ca="1" si="96"/>
        <v>-9.6145189131857673</v>
      </c>
      <c r="F223" s="304">
        <f t="shared" ca="1" si="97"/>
        <v>9.6195852919264411</v>
      </c>
      <c r="G223" s="306">
        <f t="shared" ca="1" si="98"/>
        <v>20.115463253626586</v>
      </c>
      <c r="H223" s="307">
        <f t="shared" ca="1" si="99"/>
        <v>-13.577502435746183</v>
      </c>
      <c r="I223" s="304">
        <f t="shared" ca="1" si="100"/>
        <v>24.26891910037806</v>
      </c>
      <c r="J223" s="306">
        <f t="shared" ca="1" si="101"/>
        <v>418.25114044971025</v>
      </c>
      <c r="K223" s="307">
        <f t="shared" ca="1" si="102"/>
        <v>1269.2419976679562</v>
      </c>
      <c r="L223" s="304">
        <f t="shared" ca="1" si="87"/>
        <v>1336.3791621884964</v>
      </c>
      <c r="M223" s="306">
        <f t="shared" ca="1" si="103"/>
        <v>-0.59373480139901813</v>
      </c>
      <c r="N223" s="304">
        <f t="shared" ca="1" si="104"/>
        <v>-34.018498270201867</v>
      </c>
      <c r="P223" s="310">
        <f t="shared" ca="1" si="105"/>
        <v>23</v>
      </c>
      <c r="Q223" s="304">
        <f t="shared" ca="1" si="106"/>
        <v>0</v>
      </c>
      <c r="R223" s="306">
        <f t="shared" ca="1" si="107"/>
        <v>0</v>
      </c>
      <c r="S223" s="307">
        <f t="shared" ca="1" si="108"/>
        <v>5.0810000000000022</v>
      </c>
      <c r="T223" s="304">
        <f t="shared" ca="1" si="88"/>
        <v>49.844610000000024</v>
      </c>
      <c r="U223" s="311">
        <f t="shared" ca="1" si="89"/>
        <v>0</v>
      </c>
      <c r="V223" s="306">
        <f t="shared" ca="1" si="90"/>
        <v>1.0787962521359509</v>
      </c>
      <c r="W223" s="304">
        <f t="shared" ca="1" si="91"/>
        <v>1.9509392015800622</v>
      </c>
      <c r="Y223" s="314" t="str">
        <f t="shared" ca="1" si="109"/>
        <v/>
      </c>
      <c r="Z223" s="315" t="str">
        <f t="shared" ca="1" si="110"/>
        <v/>
      </c>
      <c r="AA223" s="316" t="str">
        <f t="shared" ca="1" si="111"/>
        <v/>
      </c>
      <c r="AC223" s="310" t="e">
        <f t="shared" ca="1" si="112"/>
        <v>#N/A</v>
      </c>
      <c r="AD223" s="323" t="e">
        <f t="shared" ca="1" si="113"/>
        <v>#N/A</v>
      </c>
      <c r="AE223" s="324" t="e">
        <f t="shared" ca="1" si="92"/>
        <v>#N/A</v>
      </c>
      <c r="AG223" s="306">
        <f t="shared" ca="1" si="114"/>
        <v>4.8382008428121459</v>
      </c>
      <c r="AH223" s="304">
        <f t="shared" ca="1" si="115"/>
        <v>-0.36832066456114648</v>
      </c>
    </row>
    <row r="224" spans="1:34" x14ac:dyDescent="0.2">
      <c r="A224" s="347">
        <f t="shared" ca="1" si="93"/>
        <v>0.1</v>
      </c>
      <c r="B224" s="304">
        <f t="shared" ca="1" si="94"/>
        <v>12.999999999999972</v>
      </c>
      <c r="D224" s="306">
        <f t="shared" ca="1" si="95"/>
        <v>-0.31825420108328284</v>
      </c>
      <c r="E224" s="307">
        <f t="shared" ca="1" si="96"/>
        <v>-9.5951853006857455</v>
      </c>
      <c r="F224" s="304">
        <f t="shared" ca="1" si="97"/>
        <v>9.6004617957160256</v>
      </c>
      <c r="G224" s="306">
        <f t="shared" ca="1" si="98"/>
        <v>20.083637833518257</v>
      </c>
      <c r="H224" s="307">
        <f t="shared" ca="1" si="99"/>
        <v>-14.537020965814758</v>
      </c>
      <c r="I224" s="304">
        <f t="shared" ca="1" si="100"/>
        <v>24.792690196678208</v>
      </c>
      <c r="J224" s="306">
        <f t="shared" ca="1" si="101"/>
        <v>420.2610955040675</v>
      </c>
      <c r="K224" s="307">
        <f t="shared" ca="1" si="102"/>
        <v>1267.8362714978782</v>
      </c>
      <c r="L224" s="304">
        <f t="shared" ca="1" si="87"/>
        <v>1335.6751849607451</v>
      </c>
      <c r="M224" s="306">
        <f t="shared" ca="1" si="103"/>
        <v>-0.62653699168325339</v>
      </c>
      <c r="N224" s="304">
        <f t="shared" ca="1" si="104"/>
        <v>-35.89792533227358</v>
      </c>
      <c r="P224" s="310">
        <f t="shared" ca="1" si="105"/>
        <v>23</v>
      </c>
      <c r="Q224" s="304">
        <f t="shared" ca="1" si="106"/>
        <v>0</v>
      </c>
      <c r="R224" s="306">
        <f t="shared" ca="1" si="107"/>
        <v>0</v>
      </c>
      <c r="S224" s="307">
        <f t="shared" ca="1" si="108"/>
        <v>5.0810000000000022</v>
      </c>
      <c r="T224" s="304">
        <f t="shared" ca="1" si="88"/>
        <v>49.844610000000024</v>
      </c>
      <c r="U224" s="311">
        <f t="shared" ca="1" si="89"/>
        <v>0</v>
      </c>
      <c r="V224" s="306">
        <f t="shared" ca="1" si="90"/>
        <v>1.0789485246398771</v>
      </c>
      <c r="W224" s="304">
        <f t="shared" ca="1" si="91"/>
        <v>2.0363455278828915</v>
      </c>
      <c r="Y224" s="314" t="str">
        <f t="shared" ca="1" si="109"/>
        <v/>
      </c>
      <c r="Z224" s="315" t="str">
        <f t="shared" ca="1" si="110"/>
        <v/>
      </c>
      <c r="AA224" s="316" t="str">
        <f t="shared" ca="1" si="111"/>
        <v/>
      </c>
      <c r="AC224" s="310">
        <f t="shared" ca="1" si="112"/>
        <v>12.999999999999972</v>
      </c>
      <c r="AD224" s="323">
        <f t="shared" ca="1" si="113"/>
        <v>420.2610955040675</v>
      </c>
      <c r="AE224" s="324" t="e">
        <f t="shared" ca="1" si="92"/>
        <v>#N/A</v>
      </c>
      <c r="AG224" s="306">
        <f t="shared" ca="1" si="114"/>
        <v>5.1043402712716563</v>
      </c>
      <c r="AH224" s="304">
        <f t="shared" ca="1" si="115"/>
        <v>-0.38396756575084851</v>
      </c>
    </row>
    <row r="225" spans="1:34" x14ac:dyDescent="0.2">
      <c r="A225" s="347">
        <f t="shared" ca="1" si="93"/>
        <v>0.1</v>
      </c>
      <c r="B225" s="304">
        <f t="shared" ca="1" si="94"/>
        <v>13.099999999999971</v>
      </c>
      <c r="D225" s="306">
        <f t="shared" ca="1" si="95"/>
        <v>-0.32465418369886367</v>
      </c>
      <c r="E225" s="307">
        <f t="shared" ca="1" si="96"/>
        <v>-9.5750074795118394</v>
      </c>
      <c r="F225" s="304">
        <f t="shared" ca="1" si="97"/>
        <v>9.5805098283807855</v>
      </c>
      <c r="G225" s="306">
        <f t="shared" ca="1" si="98"/>
        <v>20.051172415148372</v>
      </c>
      <c r="H225" s="307">
        <f t="shared" ca="1" si="99"/>
        <v>-15.494521713765941</v>
      </c>
      <c r="I225" s="304">
        <f t="shared" ca="1" si="100"/>
        <v>25.340278577008014</v>
      </c>
      <c r="J225" s="306">
        <f t="shared" ca="1" si="101"/>
        <v>422.26783601650084</v>
      </c>
      <c r="K225" s="307">
        <f t="shared" ca="1" si="102"/>
        <v>1266.3346943638992</v>
      </c>
      <c r="L225" s="304">
        <f t="shared" ca="1" si="87"/>
        <v>1334.8833969616105</v>
      </c>
      <c r="M225" s="306">
        <f t="shared" ca="1" si="103"/>
        <v>-0.65790215550547981</v>
      </c>
      <c r="N225" s="304">
        <f t="shared" ca="1" si="104"/>
        <v>-37.695016843023573</v>
      </c>
      <c r="P225" s="310">
        <f t="shared" ca="1" si="105"/>
        <v>23</v>
      </c>
      <c r="Q225" s="304">
        <f t="shared" ca="1" si="106"/>
        <v>0</v>
      </c>
      <c r="R225" s="306">
        <f t="shared" ca="1" si="107"/>
        <v>0</v>
      </c>
      <c r="S225" s="307">
        <f t="shared" ca="1" si="108"/>
        <v>5.0810000000000022</v>
      </c>
      <c r="T225" s="304">
        <f t="shared" ca="1" si="88"/>
        <v>49.844610000000024</v>
      </c>
      <c r="U225" s="311">
        <f t="shared" ca="1" si="89"/>
        <v>0</v>
      </c>
      <c r="V225" s="306">
        <f t="shared" ca="1" si="90"/>
        <v>1.0791112022461586</v>
      </c>
      <c r="W225" s="304">
        <f t="shared" ca="1" si="91"/>
        <v>2.1276118934043526</v>
      </c>
      <c r="Y225" s="314" t="str">
        <f t="shared" ca="1" si="109"/>
        <v/>
      </c>
      <c r="Z225" s="315" t="str">
        <f t="shared" ca="1" si="110"/>
        <v/>
      </c>
      <c r="AA225" s="316" t="str">
        <f t="shared" ca="1" si="111"/>
        <v/>
      </c>
      <c r="AC225" s="310" t="e">
        <f t="shared" ca="1" si="112"/>
        <v>#N/A</v>
      </c>
      <c r="AD225" s="323" t="e">
        <f t="shared" ca="1" si="113"/>
        <v>#N/A</v>
      </c>
      <c r="AE225" s="324" t="e">
        <f t="shared" ca="1" si="92"/>
        <v>#N/A</v>
      </c>
      <c r="AG225" s="306">
        <f t="shared" ca="1" si="114"/>
        <v>5.3512485486035715</v>
      </c>
      <c r="AH225" s="304">
        <f t="shared" ca="1" si="115"/>
        <v>-0.40077652585768364</v>
      </c>
    </row>
    <row r="226" spans="1:34" x14ac:dyDescent="0.2">
      <c r="A226" s="347">
        <f t="shared" ca="1" si="93"/>
        <v>0.1</v>
      </c>
      <c r="B226" s="304">
        <f t="shared" ca="1" si="94"/>
        <v>13.199999999999971</v>
      </c>
      <c r="D226" s="306">
        <f t="shared" ca="1" si="95"/>
        <v>-0.33133827040996422</v>
      </c>
      <c r="E226" s="307">
        <f t="shared" ca="1" si="96"/>
        <v>-9.5539587112826272</v>
      </c>
      <c r="F226" s="304">
        <f t="shared" ca="1" si="97"/>
        <v>9.5597025113928868</v>
      </c>
      <c r="G226" s="306">
        <f t="shared" ca="1" si="98"/>
        <v>20.018038588107377</v>
      </c>
      <c r="H226" s="307">
        <f t="shared" ca="1" si="99"/>
        <v>-16.449917584894205</v>
      </c>
      <c r="I226" s="304">
        <f t="shared" ca="1" si="100"/>
        <v>25.909875674436719</v>
      </c>
      <c r="J226" s="306">
        <f t="shared" ca="1" si="101"/>
        <v>424.27129656666364</v>
      </c>
      <c r="K226" s="307">
        <f t="shared" ca="1" si="102"/>
        <v>1264.7374723989662</v>
      </c>
      <c r="L226" s="304">
        <f t="shared" ca="1" si="87"/>
        <v>1334.004125623487</v>
      </c>
      <c r="M226" s="306">
        <f t="shared" ca="1" si="103"/>
        <v>-0.68786596683184842</v>
      </c>
      <c r="N226" s="304">
        <f t="shared" ca="1" si="104"/>
        <v>-39.411816770150786</v>
      </c>
      <c r="P226" s="310">
        <f t="shared" ca="1" si="105"/>
        <v>23</v>
      </c>
      <c r="Q226" s="304">
        <f t="shared" ca="1" si="106"/>
        <v>0</v>
      </c>
      <c r="R226" s="306">
        <f t="shared" ca="1" si="107"/>
        <v>0</v>
      </c>
      <c r="S226" s="307">
        <f t="shared" ca="1" si="108"/>
        <v>5.0810000000000022</v>
      </c>
      <c r="T226" s="304">
        <f t="shared" ca="1" si="88"/>
        <v>49.844610000000024</v>
      </c>
      <c r="U226" s="311">
        <f t="shared" ca="1" si="89"/>
        <v>0</v>
      </c>
      <c r="V226" s="306">
        <f t="shared" ca="1" si="90"/>
        <v>1.0792842670219007</v>
      </c>
      <c r="W226" s="304">
        <f t="shared" ca="1" si="91"/>
        <v>2.2246922552717341</v>
      </c>
      <c r="Y226" s="314" t="str">
        <f t="shared" ca="1" si="109"/>
        <v/>
      </c>
      <c r="Z226" s="315" t="str">
        <f t="shared" ca="1" si="110"/>
        <v/>
      </c>
      <c r="AA226" s="316" t="str">
        <f t="shared" ca="1" si="111"/>
        <v/>
      </c>
      <c r="AC226" s="310" t="e">
        <f t="shared" ca="1" si="112"/>
        <v>#N/A</v>
      </c>
      <c r="AD226" s="323" t="e">
        <f t="shared" ca="1" si="113"/>
        <v>#N/A</v>
      </c>
      <c r="AE226" s="324" t="e">
        <f t="shared" ca="1" si="92"/>
        <v>#N/A</v>
      </c>
      <c r="AG226" s="306">
        <f t="shared" ca="1" si="114"/>
        <v>5.5796663595068887</v>
      </c>
      <c r="AH226" s="304">
        <f t="shared" ca="1" si="115"/>
        <v>-0.418738809959526</v>
      </c>
    </row>
    <row r="227" spans="1:34" x14ac:dyDescent="0.2">
      <c r="A227" s="347">
        <f t="shared" ca="1" si="93"/>
        <v>0.1</v>
      </c>
      <c r="B227" s="304">
        <f t="shared" ca="1" si="94"/>
        <v>13.299999999999971</v>
      </c>
      <c r="D227" s="306">
        <f t="shared" ca="1" si="95"/>
        <v>-0.33828048223078311</v>
      </c>
      <c r="E227" s="307">
        <f t="shared" ca="1" si="96"/>
        <v>-9.5320164189022698</v>
      </c>
      <c r="F227" s="304">
        <f t="shared" ca="1" si="97"/>
        <v>9.5380171259481781</v>
      </c>
      <c r="G227" s="306">
        <f t="shared" ca="1" si="98"/>
        <v>19.984210539884298</v>
      </c>
      <c r="H227" s="307">
        <f t="shared" ca="1" si="99"/>
        <v>-17.403119226784433</v>
      </c>
      <c r="I227" s="304">
        <f t="shared" ca="1" si="100"/>
        <v>26.499759050302639</v>
      </c>
      <c r="J227" s="306">
        <f t="shared" ca="1" si="101"/>
        <v>426.2714090230632</v>
      </c>
      <c r="K227" s="307">
        <f t="shared" ca="1" si="102"/>
        <v>1263.0448205583823</v>
      </c>
      <c r="L227" s="304">
        <f t="shared" ca="1" si="87"/>
        <v>1333.0377087276502</v>
      </c>
      <c r="M227" s="306">
        <f t="shared" ca="1" si="103"/>
        <v>-0.71647100316034218</v>
      </c>
      <c r="N227" s="304">
        <f t="shared" ca="1" si="104"/>
        <v>-41.050764624591871</v>
      </c>
      <c r="P227" s="310">
        <f t="shared" ca="1" si="105"/>
        <v>23</v>
      </c>
      <c r="Q227" s="304">
        <f t="shared" ca="1" si="106"/>
        <v>0</v>
      </c>
      <c r="R227" s="306">
        <f t="shared" ca="1" si="107"/>
        <v>0</v>
      </c>
      <c r="S227" s="307">
        <f t="shared" ca="1" si="108"/>
        <v>5.0810000000000022</v>
      </c>
      <c r="T227" s="304">
        <f t="shared" ca="1" si="88"/>
        <v>49.844610000000024</v>
      </c>
      <c r="U227" s="311">
        <f t="shared" ca="1" si="89"/>
        <v>0</v>
      </c>
      <c r="V227" s="306">
        <f t="shared" ca="1" si="90"/>
        <v>1.0794677003466537</v>
      </c>
      <c r="W227" s="304">
        <f t="shared" ca="1" si="91"/>
        <v>2.3275388605615221</v>
      </c>
      <c r="Y227" s="314" t="str">
        <f t="shared" ca="1" si="109"/>
        <v/>
      </c>
      <c r="Z227" s="315" t="str">
        <f t="shared" ca="1" si="110"/>
        <v/>
      </c>
      <c r="AA227" s="316" t="str">
        <f t="shared" ca="1" si="111"/>
        <v/>
      </c>
      <c r="AC227" s="310" t="e">
        <f t="shared" ca="1" si="112"/>
        <v>#N/A</v>
      </c>
      <c r="AD227" s="323" t="e">
        <f t="shared" ca="1" si="113"/>
        <v>#N/A</v>
      </c>
      <c r="AE227" s="324" t="e">
        <f t="shared" ca="1" si="92"/>
        <v>#N/A</v>
      </c>
      <c r="AG227" s="306">
        <f t="shared" ca="1" si="114"/>
        <v>5.7904242632056926</v>
      </c>
      <c r="AH227" s="304">
        <f t="shared" ca="1" si="115"/>
        <v>-0.43784535628256899</v>
      </c>
    </row>
    <row r="228" spans="1:34" x14ac:dyDescent="0.2">
      <c r="A228" s="347">
        <f t="shared" ca="1" si="93"/>
        <v>0.1</v>
      </c>
      <c r="B228" s="304">
        <f t="shared" ca="1" si="94"/>
        <v>13.39999999999997</v>
      </c>
      <c r="D228" s="306">
        <f t="shared" ca="1" si="95"/>
        <v>-0.34545606130966022</v>
      </c>
      <c r="E228" s="307">
        <f t="shared" ca="1" si="96"/>
        <v>-9.5091618452683608</v>
      </c>
      <c r="F228" s="304">
        <f t="shared" ca="1" si="97"/>
        <v>9.5154347714543857</v>
      </c>
      <c r="G228" s="306">
        <f t="shared" ca="1" si="98"/>
        <v>19.949664933753333</v>
      </c>
      <c r="H228" s="307">
        <f t="shared" ca="1" si="99"/>
        <v>-18.354035411311269</v>
      </c>
      <c r="I228" s="304">
        <f t="shared" ca="1" si="100"/>
        <v>27.108296642332498</v>
      </c>
      <c r="J228" s="306">
        <f t="shared" ca="1" si="101"/>
        <v>428.2681027967451</v>
      </c>
      <c r="K228" s="307">
        <f t="shared" ca="1" si="102"/>
        <v>1261.2569628264775</v>
      </c>
      <c r="L228" s="304">
        <f t="shared" ca="1" si="87"/>
        <v>1331.9844947113288</v>
      </c>
      <c r="M228" s="306">
        <f t="shared" ca="1" si="103"/>
        <v>-0.74376491424961388</v>
      </c>
      <c r="N228" s="304">
        <f t="shared" ca="1" si="104"/>
        <v>-42.614590536412457</v>
      </c>
      <c r="P228" s="310">
        <f t="shared" ca="1" si="105"/>
        <v>23</v>
      </c>
      <c r="Q228" s="304">
        <f t="shared" ca="1" si="106"/>
        <v>0</v>
      </c>
      <c r="R228" s="306">
        <f t="shared" ca="1" si="107"/>
        <v>0</v>
      </c>
      <c r="S228" s="307">
        <f t="shared" ca="1" si="108"/>
        <v>5.0810000000000022</v>
      </c>
      <c r="T228" s="304">
        <f t="shared" ca="1" si="88"/>
        <v>49.844610000000024</v>
      </c>
      <c r="U228" s="311">
        <f t="shared" ca="1" si="89"/>
        <v>0</v>
      </c>
      <c r="V228" s="306">
        <f t="shared" ca="1" si="90"/>
        <v>1.0796614828875066</v>
      </c>
      <c r="W228" s="304">
        <f t="shared" ca="1" si="91"/>
        <v>2.4361022080959636</v>
      </c>
      <c r="Y228" s="314" t="str">
        <f t="shared" ca="1" si="109"/>
        <v/>
      </c>
      <c r="Z228" s="315" t="str">
        <f t="shared" ca="1" si="110"/>
        <v/>
      </c>
      <c r="AA228" s="316" t="str">
        <f t="shared" ca="1" si="111"/>
        <v/>
      </c>
      <c r="AC228" s="310" t="e">
        <f t="shared" ca="1" si="112"/>
        <v>#N/A</v>
      </c>
      <c r="AD228" s="323" t="e">
        <f t="shared" ca="1" si="113"/>
        <v>#N/A</v>
      </c>
      <c r="AE228" s="324" t="e">
        <f t="shared" ca="1" si="92"/>
        <v>#N/A</v>
      </c>
      <c r="AG228" s="306">
        <f t="shared" ca="1" si="114"/>
        <v>5.9844095328365716</v>
      </c>
      <c r="AH228" s="304">
        <f t="shared" ca="1" si="115"/>
        <v>-0.4580867664950839</v>
      </c>
    </row>
    <row r="229" spans="1:34" x14ac:dyDescent="0.2">
      <c r="A229" s="347">
        <f t="shared" ca="1" si="93"/>
        <v>0.1</v>
      </c>
      <c r="B229" s="304">
        <f t="shared" ca="1" si="94"/>
        <v>13.49999999999997</v>
      </c>
      <c r="D229" s="306">
        <f t="shared" ca="1" si="95"/>
        <v>-0.35284152215257952</v>
      </c>
      <c r="E229" s="307">
        <f t="shared" ca="1" si="96"/>
        <v>-9.485379721229684</v>
      </c>
      <c r="F229" s="304">
        <f t="shared" ca="1" si="97"/>
        <v>9.4919400332951049</v>
      </c>
      <c r="G229" s="306">
        <f t="shared" ca="1" si="98"/>
        <v>19.914380781538075</v>
      </c>
      <c r="H229" s="307">
        <f t="shared" ca="1" si="99"/>
        <v>-19.302573383434236</v>
      </c>
      <c r="I229" s="304">
        <f t="shared" ca="1" si="100"/>
        <v>27.733948531266819</v>
      </c>
      <c r="J229" s="306">
        <f t="shared" ca="1" si="101"/>
        <v>430.26130508250969</v>
      </c>
      <c r="K229" s="307">
        <f t="shared" ca="1" si="102"/>
        <v>1259.3741323867403</v>
      </c>
      <c r="L229" s="304">
        <f t="shared" ca="1" si="87"/>
        <v>1330.8448429385594</v>
      </c>
      <c r="M229" s="306">
        <f t="shared" ca="1" si="103"/>
        <v>-0.76979884456092706</v>
      </c>
      <c r="N229" s="304">
        <f t="shared" ca="1" si="104"/>
        <v>-44.106224867388406</v>
      </c>
      <c r="P229" s="310">
        <f t="shared" ca="1" si="105"/>
        <v>23</v>
      </c>
      <c r="Q229" s="304">
        <f t="shared" ca="1" si="106"/>
        <v>0</v>
      </c>
      <c r="R229" s="306">
        <f t="shared" ca="1" si="107"/>
        <v>0</v>
      </c>
      <c r="S229" s="307">
        <f t="shared" ca="1" si="108"/>
        <v>5.0810000000000022</v>
      </c>
      <c r="T229" s="304">
        <f t="shared" ca="1" si="88"/>
        <v>49.844610000000024</v>
      </c>
      <c r="U229" s="311">
        <f t="shared" ca="1" si="89"/>
        <v>0</v>
      </c>
      <c r="V229" s="306">
        <f t="shared" ca="1" si="90"/>
        <v>1.0798655945780136</v>
      </c>
      <c r="W229" s="304">
        <f t="shared" ca="1" si="91"/>
        <v>2.5503310204329708</v>
      </c>
      <c r="Y229" s="314" t="str">
        <f t="shared" ca="1" si="109"/>
        <v/>
      </c>
      <c r="Z229" s="315" t="str">
        <f t="shared" ca="1" si="110"/>
        <v/>
      </c>
      <c r="AA229" s="316" t="str">
        <f t="shared" ca="1" si="111"/>
        <v/>
      </c>
      <c r="AC229" s="310" t="e">
        <f t="shared" ca="1" si="112"/>
        <v>#N/A</v>
      </c>
      <c r="AD229" s="323" t="e">
        <f t="shared" ca="1" si="113"/>
        <v>#N/A</v>
      </c>
      <c r="AE229" s="324" t="e">
        <f t="shared" ca="1" si="92"/>
        <v>#N/A</v>
      </c>
      <c r="AG229" s="306">
        <f t="shared" ca="1" si="114"/>
        <v>6.1625386262982058</v>
      </c>
      <c r="AH229" s="304">
        <f t="shared" ca="1" si="115"/>
        <v>-0.47945329818853816</v>
      </c>
    </row>
    <row r="230" spans="1:34" x14ac:dyDescent="0.2">
      <c r="A230" s="347">
        <f t="shared" ca="1" si="93"/>
        <v>0.1</v>
      </c>
      <c r="B230" s="304">
        <f t="shared" ca="1" si="94"/>
        <v>13.599999999999969</v>
      </c>
      <c r="D230" s="306">
        <f t="shared" ca="1" si="95"/>
        <v>-0.36041467033267977</v>
      </c>
      <c r="E230" s="307">
        <f t="shared" ca="1" si="96"/>
        <v>-9.4606579492036058</v>
      </c>
      <c r="F230" s="304">
        <f t="shared" ca="1" si="97"/>
        <v>9.4675206662790234</v>
      </c>
      <c r="G230" s="306">
        <f t="shared" ca="1" si="98"/>
        <v>19.878339314504807</v>
      </c>
      <c r="H230" s="307">
        <f t="shared" ca="1" si="99"/>
        <v>-20.248639178354598</v>
      </c>
      <c r="I230" s="304">
        <f t="shared" ca="1" si="100"/>
        <v>28.375266738442903</v>
      </c>
      <c r="J230" s="306">
        <f t="shared" ca="1" si="101"/>
        <v>432.25094108731184</v>
      </c>
      <c r="K230" s="307">
        <f t="shared" ca="1" si="102"/>
        <v>1257.3965717586509</v>
      </c>
      <c r="L230" s="304">
        <f t="shared" ca="1" si="87"/>
        <v>1329.6191239378572</v>
      </c>
      <c r="M230" s="306">
        <f t="shared" ca="1" si="103"/>
        <v>-0.79462610347047025</v>
      </c>
      <c r="N230" s="304">
        <f t="shared" ca="1" si="104"/>
        <v>-45.528722019783807</v>
      </c>
      <c r="P230" s="310">
        <f t="shared" ca="1" si="105"/>
        <v>23</v>
      </c>
      <c r="Q230" s="304">
        <f t="shared" ca="1" si="106"/>
        <v>0</v>
      </c>
      <c r="R230" s="306">
        <f t="shared" ca="1" si="107"/>
        <v>0</v>
      </c>
      <c r="S230" s="307">
        <f t="shared" ca="1" si="108"/>
        <v>5.0810000000000022</v>
      </c>
      <c r="T230" s="304">
        <f t="shared" ca="1" si="88"/>
        <v>49.844610000000024</v>
      </c>
      <c r="U230" s="311">
        <f t="shared" ca="1" si="89"/>
        <v>0</v>
      </c>
      <c r="V230" s="306">
        <f t="shared" ca="1" si="90"/>
        <v>1.0800800146005918</v>
      </c>
      <c r="W230" s="304">
        <f t="shared" ca="1" si="91"/>
        <v>2.6701722251642503</v>
      </c>
      <c r="Y230" s="314" t="str">
        <f t="shared" ca="1" si="109"/>
        <v/>
      </c>
      <c r="Z230" s="315" t="str">
        <f t="shared" ca="1" si="110"/>
        <v/>
      </c>
      <c r="AA230" s="316" t="str">
        <f t="shared" ca="1" si="111"/>
        <v/>
      </c>
      <c r="AC230" s="310" t="e">
        <f t="shared" ca="1" si="112"/>
        <v>#N/A</v>
      </c>
      <c r="AD230" s="323" t="e">
        <f t="shared" ca="1" si="113"/>
        <v>#N/A</v>
      </c>
      <c r="AE230" s="324" t="e">
        <f t="shared" ca="1" si="92"/>
        <v>#N/A</v>
      </c>
      <c r="AG230" s="306">
        <f t="shared" ca="1" si="114"/>
        <v>6.325735015265856</v>
      </c>
      <c r="AH230" s="304">
        <f t="shared" ca="1" si="115"/>
        <v>-0.5019348593648828</v>
      </c>
    </row>
    <row r="231" spans="1:34" x14ac:dyDescent="0.2">
      <c r="A231" s="347">
        <f t="shared" ca="1" si="93"/>
        <v>0.1</v>
      </c>
      <c r="B231" s="304">
        <f t="shared" ca="1" si="94"/>
        <v>13.699999999999969</v>
      </c>
      <c r="D231" s="306">
        <f t="shared" ca="1" si="95"/>
        <v>-0.3681545955401529</v>
      </c>
      <c r="E231" s="307">
        <f t="shared" ca="1" si="96"/>
        <v>-9.4349873065852066</v>
      </c>
      <c r="F231" s="304">
        <f t="shared" ca="1" si="97"/>
        <v>9.4421672979057778</v>
      </c>
      <c r="G231" s="306">
        <f t="shared" ca="1" si="98"/>
        <v>19.84152385495079</v>
      </c>
      <c r="H231" s="307">
        <f t="shared" ca="1" si="99"/>
        <v>-21.19213790901312</v>
      </c>
      <c r="I231" s="304">
        <f t="shared" ca="1" si="100"/>
        <v>29.03089351089994</v>
      </c>
      <c r="J231" s="306">
        <f t="shared" ca="1" si="101"/>
        <v>434.2369342457846</v>
      </c>
      <c r="K231" s="307">
        <f t="shared" ca="1" si="102"/>
        <v>1255.3245329042825</v>
      </c>
      <c r="L231" s="304">
        <f t="shared" ca="1" si="87"/>
        <v>1328.3077196096292</v>
      </c>
      <c r="M231" s="306">
        <f t="shared" ca="1" si="103"/>
        <v>-0.81830106722723983</v>
      </c>
      <c r="N231" s="304">
        <f t="shared" ca="1" si="104"/>
        <v>-46.88519752317189</v>
      </c>
      <c r="P231" s="310">
        <f t="shared" ca="1" si="105"/>
        <v>23</v>
      </c>
      <c r="Q231" s="304">
        <f t="shared" ca="1" si="106"/>
        <v>0</v>
      </c>
      <c r="R231" s="306">
        <f t="shared" ca="1" si="107"/>
        <v>0</v>
      </c>
      <c r="S231" s="307">
        <f t="shared" ca="1" si="108"/>
        <v>5.0810000000000022</v>
      </c>
      <c r="T231" s="304">
        <f t="shared" ca="1" si="88"/>
        <v>49.844610000000024</v>
      </c>
      <c r="U231" s="311">
        <f t="shared" ca="1" si="89"/>
        <v>0</v>
      </c>
      <c r="V231" s="306">
        <f t="shared" ca="1" si="90"/>
        <v>1.0803047213720778</v>
      </c>
      <c r="W231" s="304">
        <f t="shared" ca="1" si="91"/>
        <v>2.7955709446846226</v>
      </c>
      <c r="Y231" s="314" t="str">
        <f t="shared" ca="1" si="109"/>
        <v/>
      </c>
      <c r="Z231" s="315" t="str">
        <f t="shared" ca="1" si="110"/>
        <v/>
      </c>
      <c r="AA231" s="316" t="str">
        <f t="shared" ca="1" si="111"/>
        <v/>
      </c>
      <c r="AC231" s="310" t="e">
        <f t="shared" ca="1" si="112"/>
        <v>#N/A</v>
      </c>
      <c r="AD231" s="323" t="e">
        <f t="shared" ca="1" si="113"/>
        <v>#N/A</v>
      </c>
      <c r="AE231" s="324" t="e">
        <f t="shared" ca="1" si="92"/>
        <v>#N/A</v>
      </c>
      <c r="AG231" s="306">
        <f t="shared" ca="1" si="114"/>
        <v>6.4749118782430228</v>
      </c>
      <c r="AH231" s="304">
        <f t="shared" ca="1" si="115"/>
        <v>-0.52552100475580577</v>
      </c>
    </row>
    <row r="232" spans="1:34" x14ac:dyDescent="0.2">
      <c r="A232" s="347">
        <f t="shared" ca="1" si="93"/>
        <v>0.1</v>
      </c>
      <c r="B232" s="304">
        <f t="shared" ca="1" si="94"/>
        <v>13.799999999999969</v>
      </c>
      <c r="D232" s="306">
        <f t="shared" ca="1" si="95"/>
        <v>-0.37604164505280929</v>
      </c>
      <c r="E232" s="307">
        <f t="shared" ca="1" si="96"/>
        <v>-9.4083611712614079</v>
      </c>
      <c r="F232" s="304">
        <f t="shared" ca="1" si="97"/>
        <v>9.4158731537607991</v>
      </c>
      <c r="G232" s="306">
        <f t="shared" ca="1" si="98"/>
        <v>19.803919690445507</v>
      </c>
      <c r="H232" s="307">
        <f t="shared" ca="1" si="99"/>
        <v>-22.132974026139259</v>
      </c>
      <c r="I232" s="304">
        <f t="shared" ca="1" si="100"/>
        <v>29.699558487414762</v>
      </c>
      <c r="J232" s="306">
        <f t="shared" ca="1" si="101"/>
        <v>436.2192064230544</v>
      </c>
      <c r="K232" s="307">
        <f t="shared" ca="1" si="102"/>
        <v>1253.1582773075249</v>
      </c>
      <c r="L232" s="304">
        <f t="shared" ca="1" si="87"/>
        <v>1326.9110234061375</v>
      </c>
      <c r="M232" s="306">
        <f t="shared" ca="1" si="103"/>
        <v>-0.84087829067149866</v>
      </c>
      <c r="N232" s="304">
        <f t="shared" ca="1" si="104"/>
        <v>-48.178777139651736</v>
      </c>
      <c r="P232" s="310">
        <f t="shared" ca="1" si="105"/>
        <v>23</v>
      </c>
      <c r="Q232" s="304">
        <f t="shared" ca="1" si="106"/>
        <v>0</v>
      </c>
      <c r="R232" s="306">
        <f t="shared" ca="1" si="107"/>
        <v>0</v>
      </c>
      <c r="S232" s="307">
        <f t="shared" ca="1" si="108"/>
        <v>5.0810000000000022</v>
      </c>
      <c r="T232" s="304">
        <f t="shared" ca="1" si="88"/>
        <v>49.844610000000024</v>
      </c>
      <c r="U232" s="311">
        <f t="shared" ca="1" si="89"/>
        <v>0</v>
      </c>
      <c r="V232" s="306">
        <f t="shared" ca="1" si="90"/>
        <v>1.0805396925321167</v>
      </c>
      <c r="W232" s="304">
        <f t="shared" ca="1" si="91"/>
        <v>2.9264704936510308</v>
      </c>
      <c r="Y232" s="314" t="str">
        <f t="shared" ca="1" si="109"/>
        <v/>
      </c>
      <c r="Z232" s="315" t="str">
        <f t="shared" ca="1" si="110"/>
        <v/>
      </c>
      <c r="AA232" s="316" t="str">
        <f t="shared" ca="1" si="111"/>
        <v/>
      </c>
      <c r="AC232" s="310" t="e">
        <f t="shared" ca="1" si="112"/>
        <v>#N/A</v>
      </c>
      <c r="AD232" s="323" t="e">
        <f t="shared" ca="1" si="113"/>
        <v>#N/A</v>
      </c>
      <c r="AE232" s="324" t="e">
        <f t="shared" ca="1" si="92"/>
        <v>#N/A</v>
      </c>
      <c r="AG232" s="306">
        <f t="shared" ca="1" si="114"/>
        <v>6.6109590494121937</v>
      </c>
      <c r="AH232" s="304">
        <f t="shared" ca="1" si="115"/>
        <v>-0.55020093380921498</v>
      </c>
    </row>
    <row r="233" spans="1:34" x14ac:dyDescent="0.2">
      <c r="A233" s="347">
        <f t="shared" ca="1" si="93"/>
        <v>0.1</v>
      </c>
      <c r="B233" s="304">
        <f t="shared" ca="1" si="94"/>
        <v>13.899999999999968</v>
      </c>
      <c r="D233" s="306">
        <f t="shared" ca="1" si="95"/>
        <v>-0.38405738284520008</v>
      </c>
      <c r="E233" s="307">
        <f t="shared" ca="1" si="96"/>
        <v>-9.3807752701521583</v>
      </c>
      <c r="F233" s="304">
        <f t="shared" ca="1" si="97"/>
        <v>9.3886338059600654</v>
      </c>
      <c r="G233" s="306">
        <f t="shared" ca="1" si="98"/>
        <v>19.765513952160987</v>
      </c>
      <c r="H233" s="307">
        <f t="shared" ca="1" si="99"/>
        <v>-23.071051553154476</v>
      </c>
      <c r="I233" s="304">
        <f t="shared" ca="1" si="100"/>
        <v>30.380075074979363</v>
      </c>
      <c r="J233" s="306">
        <f t="shared" ca="1" si="101"/>
        <v>438.19767810518471</v>
      </c>
      <c r="K233" s="307">
        <f t="shared" ca="1" si="102"/>
        <v>1250.8980760285604</v>
      </c>
      <c r="L233" s="304">
        <f t="shared" ca="1" si="87"/>
        <v>1325.4294404866405</v>
      </c>
      <c r="M233" s="306">
        <f t="shared" ca="1" si="103"/>
        <v>-0.86241180390855154</v>
      </c>
      <c r="N233" s="304">
        <f t="shared" ca="1" si="104"/>
        <v>-49.412556566223955</v>
      </c>
      <c r="P233" s="310">
        <f t="shared" ca="1" si="105"/>
        <v>23</v>
      </c>
      <c r="Q233" s="304">
        <f t="shared" ca="1" si="106"/>
        <v>0</v>
      </c>
      <c r="R233" s="306">
        <f t="shared" ca="1" si="107"/>
        <v>0</v>
      </c>
      <c r="S233" s="307">
        <f t="shared" ca="1" si="108"/>
        <v>5.0810000000000022</v>
      </c>
      <c r="T233" s="304">
        <f t="shared" ca="1" si="88"/>
        <v>49.844610000000024</v>
      </c>
      <c r="U233" s="311">
        <f t="shared" ca="1" si="89"/>
        <v>0</v>
      </c>
      <c r="V233" s="306">
        <f t="shared" ca="1" si="90"/>
        <v>1.0807849049341114</v>
      </c>
      <c r="W233" s="304">
        <f t="shared" ca="1" si="91"/>
        <v>3.0628123834088838</v>
      </c>
      <c r="Y233" s="314" t="str">
        <f t="shared" ca="1" si="109"/>
        <v/>
      </c>
      <c r="Z233" s="315" t="str">
        <f t="shared" ca="1" si="110"/>
        <v/>
      </c>
      <c r="AA233" s="316" t="str">
        <f t="shared" ca="1" si="111"/>
        <v/>
      </c>
      <c r="AC233" s="310" t="e">
        <f t="shared" ca="1" si="112"/>
        <v>#N/A</v>
      </c>
      <c r="AD233" s="323" t="e">
        <f t="shared" ca="1" si="113"/>
        <v>#N/A</v>
      </c>
      <c r="AE233" s="324" t="e">
        <f t="shared" ca="1" si="92"/>
        <v>#N/A</v>
      </c>
      <c r="AG233" s="306">
        <f t="shared" ca="1" si="114"/>
        <v>6.7347335792111656</v>
      </c>
      <c r="AH233" s="304">
        <f t="shared" ca="1" si="115"/>
        <v>-0.57596349018914184</v>
      </c>
    </row>
    <row r="234" spans="1:34" x14ac:dyDescent="0.2">
      <c r="A234" s="347">
        <f t="shared" ca="1" si="93"/>
        <v>0.1</v>
      </c>
      <c r="B234" s="304">
        <f t="shared" ca="1" si="94"/>
        <v>13.999999999999968</v>
      </c>
      <c r="D234" s="306">
        <f t="shared" ca="1" si="95"/>
        <v>-0.39218453868907655</v>
      </c>
      <c r="E234" s="307">
        <f t="shared" ca="1" si="96"/>
        <v>-9.3522274506827809</v>
      </c>
      <c r="F234" s="304">
        <f t="shared" ca="1" si="97"/>
        <v>9.3604469445476433</v>
      </c>
      <c r="G234" s="306">
        <f t="shared" ca="1" si="98"/>
        <v>19.726295498292078</v>
      </c>
      <c r="H234" s="307">
        <f t="shared" ca="1" si="99"/>
        <v>-24.006274298222753</v>
      </c>
      <c r="I234" s="304">
        <f t="shared" ca="1" si="100"/>
        <v>31.071336304823593</v>
      </c>
      <c r="J234" s="306">
        <f t="shared" ca="1" si="101"/>
        <v>440.17226857770737</v>
      </c>
      <c r="K234" s="307">
        <f t="shared" ca="1" si="102"/>
        <v>1248.5442097359914</v>
      </c>
      <c r="L234" s="304">
        <f t="shared" ca="1" si="87"/>
        <v>1323.8633878501651</v>
      </c>
      <c r="M234" s="306">
        <f t="shared" ca="1" si="103"/>
        <v>-0.88295456856241872</v>
      </c>
      <c r="N234" s="304">
        <f t="shared" ca="1" si="104"/>
        <v>-50.589570280421071</v>
      </c>
      <c r="P234" s="310">
        <f t="shared" ca="1" si="105"/>
        <v>23</v>
      </c>
      <c r="Q234" s="304">
        <f t="shared" ca="1" si="106"/>
        <v>0</v>
      </c>
      <c r="R234" s="306">
        <f t="shared" ca="1" si="107"/>
        <v>0</v>
      </c>
      <c r="S234" s="307">
        <f t="shared" ca="1" si="108"/>
        <v>5.0810000000000022</v>
      </c>
      <c r="T234" s="304">
        <f t="shared" ca="1" si="88"/>
        <v>49.844610000000024</v>
      </c>
      <c r="U234" s="311">
        <f t="shared" ca="1" si="89"/>
        <v>0</v>
      </c>
      <c r="V234" s="306">
        <f t="shared" ca="1" si="90"/>
        <v>1.0810403346384743</v>
      </c>
      <c r="W234" s="304">
        <f t="shared" ca="1" si="91"/>
        <v>3.2045363327229395</v>
      </c>
      <c r="Y234" s="314" t="str">
        <f t="shared" ca="1" si="109"/>
        <v/>
      </c>
      <c r="Z234" s="315" t="str">
        <f t="shared" ca="1" si="110"/>
        <v/>
      </c>
      <c r="AA234" s="316" t="str">
        <f t="shared" ca="1" si="111"/>
        <v/>
      </c>
      <c r="AC234" s="310">
        <f t="shared" ca="1" si="112"/>
        <v>13.999999999999968</v>
      </c>
      <c r="AD234" s="323">
        <f t="shared" ca="1" si="113"/>
        <v>440.17226857770737</v>
      </c>
      <c r="AE234" s="324" t="e">
        <f t="shared" ca="1" si="92"/>
        <v>#N/A</v>
      </c>
      <c r="AG234" s="306">
        <f t="shared" ca="1" si="114"/>
        <v>6.8470532797190424</v>
      </c>
      <c r="AH234" s="304">
        <f t="shared" ca="1" si="115"/>
        <v>-0.60279716264689676</v>
      </c>
    </row>
    <row r="235" spans="1:34" x14ac:dyDescent="0.2">
      <c r="A235" s="347">
        <f t="shared" ca="1" si="93"/>
        <v>0.1</v>
      </c>
      <c r="B235" s="304">
        <f t="shared" ca="1" si="94"/>
        <v>14.099999999999968</v>
      </c>
      <c r="D235" s="306">
        <f t="shared" ca="1" si="95"/>
        <v>-0.40040695078500305</v>
      </c>
      <c r="E235" s="307">
        <f t="shared" ca="1" si="96"/>
        <v>-9.322717474383774</v>
      </c>
      <c r="F235" s="304">
        <f t="shared" ca="1" si="97"/>
        <v>9.3313121710409792</v>
      </c>
      <c r="G235" s="306">
        <f t="shared" ca="1" si="98"/>
        <v>19.686254803213579</v>
      </c>
      <c r="H235" s="307">
        <f t="shared" ca="1" si="99"/>
        <v>-24.938546045661131</v>
      </c>
      <c r="I235" s="304">
        <f t="shared" ca="1" si="100"/>
        <v>31.772310382605326</v>
      </c>
      <c r="J235" s="306">
        <f t="shared" ca="1" si="101"/>
        <v>442.14289609278268</v>
      </c>
      <c r="K235" s="307">
        <f t="shared" ca="1" si="102"/>
        <v>1246.0969687187971</v>
      </c>
      <c r="L235" s="304">
        <f t="shared" ca="1" si="87"/>
        <v>1322.2132944481718</v>
      </c>
      <c r="M235" s="306">
        <f t="shared" ca="1" si="103"/>
        <v>-0.90255806917034409</v>
      </c>
      <c r="N235" s="304">
        <f t="shared" ca="1" si="104"/>
        <v>-51.712768128937341</v>
      </c>
      <c r="P235" s="310">
        <f t="shared" ca="1" si="105"/>
        <v>23</v>
      </c>
      <c r="Q235" s="304">
        <f t="shared" ca="1" si="106"/>
        <v>0</v>
      </c>
      <c r="R235" s="306">
        <f t="shared" ca="1" si="107"/>
        <v>0</v>
      </c>
      <c r="S235" s="307">
        <f t="shared" ca="1" si="108"/>
        <v>5.0810000000000022</v>
      </c>
      <c r="T235" s="304">
        <f t="shared" ca="1" si="88"/>
        <v>49.844610000000024</v>
      </c>
      <c r="U235" s="311">
        <f t="shared" ca="1" si="89"/>
        <v>0</v>
      </c>
      <c r="V235" s="306">
        <f t="shared" ca="1" si="90"/>
        <v>1.0813059569079453</v>
      </c>
      <c r="W235" s="304">
        <f t="shared" ca="1" si="91"/>
        <v>3.3515802842081723</v>
      </c>
      <c r="Y235" s="314" t="str">
        <f t="shared" ca="1" si="109"/>
        <v/>
      </c>
      <c r="Z235" s="315" t="str">
        <f t="shared" ca="1" si="110"/>
        <v/>
      </c>
      <c r="AA235" s="316" t="str">
        <f t="shared" ca="1" si="111"/>
        <v/>
      </c>
      <c r="AC235" s="310" t="e">
        <f t="shared" ca="1" si="112"/>
        <v>#N/A</v>
      </c>
      <c r="AD235" s="323" t="e">
        <f t="shared" ca="1" si="113"/>
        <v>#N/A</v>
      </c>
      <c r="AE235" s="324" t="e">
        <f t="shared" ca="1" si="92"/>
        <v>#N/A</v>
      </c>
      <c r="AG235" s="306">
        <f t="shared" ca="1" si="114"/>
        <v>6.9486926775858882</v>
      </c>
      <c r="AH235" s="304">
        <f t="shared" ca="1" si="115"/>
        <v>-0.63069008713303254</v>
      </c>
    </row>
    <row r="236" spans="1:34" x14ac:dyDescent="0.2">
      <c r="A236" s="347">
        <f t="shared" ca="1" si="93"/>
        <v>0.1</v>
      </c>
      <c r="B236" s="304">
        <f t="shared" ca="1" si="94"/>
        <v>14.199999999999967</v>
      </c>
      <c r="D236" s="306">
        <f t="shared" ca="1" si="95"/>
        <v>-0.40870950473525247</v>
      </c>
      <c r="E236" s="307">
        <f t="shared" ca="1" si="96"/>
        <v>-9.2922468313538431</v>
      </c>
      <c r="F236" s="304">
        <f t="shared" ca="1" si="97"/>
        <v>9.301230812858396</v>
      </c>
      <c r="G236" s="306">
        <f t="shared" ca="1" si="98"/>
        <v>19.645383852740053</v>
      </c>
      <c r="H236" s="307">
        <f t="shared" ca="1" si="99"/>
        <v>-25.867770728796515</v>
      </c>
      <c r="I236" s="304">
        <f t="shared" ca="1" si="100"/>
        <v>32.482036099959643</v>
      </c>
      <c r="J236" s="306">
        <f t="shared" ca="1" si="101"/>
        <v>444.10947802558036</v>
      </c>
      <c r="K236" s="307">
        <f t="shared" ca="1" si="102"/>
        <v>1243.5566528800744</v>
      </c>
      <c r="L236" s="304">
        <f t="shared" ca="1" si="87"/>
        <v>1320.4796012791894</v>
      </c>
      <c r="M236" s="306">
        <f t="shared" ca="1" si="103"/>
        <v>-0.92127201713819551</v>
      </c>
      <c r="N236" s="304">
        <f t="shared" ca="1" si="104"/>
        <v>-52.784998365522647</v>
      </c>
      <c r="P236" s="310">
        <f t="shared" ca="1" si="105"/>
        <v>23</v>
      </c>
      <c r="Q236" s="304">
        <f t="shared" ca="1" si="106"/>
        <v>0</v>
      </c>
      <c r="R236" s="306">
        <f t="shared" ca="1" si="107"/>
        <v>0</v>
      </c>
      <c r="S236" s="307">
        <f t="shared" ca="1" si="108"/>
        <v>5.0810000000000022</v>
      </c>
      <c r="T236" s="304">
        <f t="shared" ca="1" si="88"/>
        <v>49.844610000000024</v>
      </c>
      <c r="U236" s="311">
        <f t="shared" ca="1" si="89"/>
        <v>0</v>
      </c>
      <c r="V236" s="306">
        <f t="shared" ca="1" si="90"/>
        <v>1.0815817462047663</v>
      </c>
      <c r="W236" s="304">
        <f t="shared" ca="1" si="91"/>
        <v>3.5038804259111029</v>
      </c>
      <c r="Y236" s="314" t="str">
        <f t="shared" ca="1" si="109"/>
        <v/>
      </c>
      <c r="Z236" s="315" t="str">
        <f t="shared" ca="1" si="110"/>
        <v/>
      </c>
      <c r="AA236" s="316" t="str">
        <f t="shared" ca="1" si="111"/>
        <v/>
      </c>
      <c r="AC236" s="310" t="e">
        <f t="shared" ca="1" si="112"/>
        <v>#N/A</v>
      </c>
      <c r="AD236" s="323" t="e">
        <f t="shared" ca="1" si="113"/>
        <v>#N/A</v>
      </c>
      <c r="AE236" s="324" t="e">
        <f t="shared" ca="1" si="92"/>
        <v>#N/A</v>
      </c>
      <c r="AG236" s="306">
        <f t="shared" ca="1" si="114"/>
        <v>7.0403808639335939</v>
      </c>
      <c r="AH236" s="304">
        <f t="shared" ca="1" si="115"/>
        <v>-0.65963005003112984</v>
      </c>
    </row>
    <row r="237" spans="1:34" x14ac:dyDescent="0.2">
      <c r="A237" s="347">
        <f t="shared" ca="1" si="93"/>
        <v>0.1</v>
      </c>
      <c r="B237" s="304">
        <f t="shared" ca="1" si="94"/>
        <v>14.299999999999967</v>
      </c>
      <c r="D237" s="306">
        <f t="shared" ca="1" si="95"/>
        <v>-0.41707807103545558</v>
      </c>
      <c r="E237" s="307">
        <f t="shared" ca="1" si="96"/>
        <v>-9.260818574051477</v>
      </c>
      <c r="F237" s="304">
        <f t="shared" ca="1" si="97"/>
        <v>9.2702057570927447</v>
      </c>
      <c r="G237" s="306">
        <f t="shared" ca="1" si="98"/>
        <v>19.603676045636508</v>
      </c>
      <c r="H237" s="307">
        <f t="shared" ca="1" si="99"/>
        <v>-26.793852586201663</v>
      </c>
      <c r="I237" s="304">
        <f t="shared" ca="1" si="100"/>
        <v>33.19961823445216</v>
      </c>
      <c r="J237" s="306">
        <f t="shared" ca="1" si="101"/>
        <v>446.07193102049916</v>
      </c>
      <c r="K237" s="307">
        <f t="shared" ca="1" si="102"/>
        <v>1240.9235717143245</v>
      </c>
      <c r="L237" s="304">
        <f t="shared" ca="1" si="87"/>
        <v>1318.6627614673107</v>
      </c>
      <c r="M237" s="306">
        <f t="shared" ca="1" si="103"/>
        <v>-0.93914414702454285</v>
      </c>
      <c r="N237" s="304">
        <f t="shared" ca="1" si="104"/>
        <v>-53.808995978919974</v>
      </c>
      <c r="P237" s="310">
        <f t="shared" ca="1" si="105"/>
        <v>23</v>
      </c>
      <c r="Q237" s="304">
        <f t="shared" ca="1" si="106"/>
        <v>0</v>
      </c>
      <c r="R237" s="306">
        <f t="shared" ca="1" si="107"/>
        <v>0</v>
      </c>
      <c r="S237" s="307">
        <f t="shared" ca="1" si="108"/>
        <v>5.0810000000000022</v>
      </c>
      <c r="T237" s="304">
        <f t="shared" ca="1" si="88"/>
        <v>49.844610000000024</v>
      </c>
      <c r="U237" s="311">
        <f t="shared" ca="1" si="89"/>
        <v>0</v>
      </c>
      <c r="V237" s="306">
        <f t="shared" ca="1" si="90"/>
        <v>1.0818676761895285</v>
      </c>
      <c r="W237" s="304">
        <f t="shared" ca="1" si="91"/>
        <v>3.6613712175436572</v>
      </c>
      <c r="Y237" s="314" t="str">
        <f t="shared" ca="1" si="109"/>
        <v/>
      </c>
      <c r="Z237" s="315" t="str">
        <f t="shared" ca="1" si="110"/>
        <v/>
      </c>
      <c r="AA237" s="316" t="str">
        <f t="shared" ca="1" si="111"/>
        <v/>
      </c>
      <c r="AC237" s="310" t="e">
        <f t="shared" ca="1" si="112"/>
        <v>#N/A</v>
      </c>
      <c r="AD237" s="323" t="e">
        <f t="shared" ca="1" si="113"/>
        <v>#N/A</v>
      </c>
      <c r="AE237" s="324" t="e">
        <f t="shared" ca="1" si="92"/>
        <v>#N/A</v>
      </c>
      <c r="AG237" s="306">
        <f t="shared" ca="1" si="114"/>
        <v>7.1228008035118044</v>
      </c>
      <c r="AH237" s="304">
        <f t="shared" ca="1" si="115"/>
        <v>-0.68960449240525512</v>
      </c>
    </row>
    <row r="238" spans="1:34" x14ac:dyDescent="0.2">
      <c r="A238" s="347">
        <f t="shared" ca="1" si="93"/>
        <v>0.1</v>
      </c>
      <c r="B238" s="304">
        <f t="shared" ca="1" si="94"/>
        <v>14.399999999999967</v>
      </c>
      <c r="D238" s="306">
        <f t="shared" ca="1" si="95"/>
        <v>-0.42549944272903123</v>
      </c>
      <c r="E238" s="307">
        <f t="shared" ca="1" si="96"/>
        <v>-9.2284371687507942</v>
      </c>
      <c r="F238" s="304">
        <f t="shared" ca="1" si="97"/>
        <v>9.238241301965644</v>
      </c>
      <c r="G238" s="306">
        <f t="shared" ca="1" si="98"/>
        <v>19.561126101363605</v>
      </c>
      <c r="H238" s="307">
        <f t="shared" ca="1" si="99"/>
        <v>-27.716696303076741</v>
      </c>
      <c r="I238" s="304">
        <f t="shared" ca="1" si="100"/>
        <v>33.924223031787129</v>
      </c>
      <c r="J238" s="306">
        <f t="shared" ca="1" si="101"/>
        <v>448.03017112784914</v>
      </c>
      <c r="K238" s="307">
        <f t="shared" ca="1" si="102"/>
        <v>1238.1980442698605</v>
      </c>
      <c r="L238" s="304">
        <f t="shared" ca="1" si="87"/>
        <v>1316.7632403262771</v>
      </c>
      <c r="M238" s="306">
        <f t="shared" ca="1" si="103"/>
        <v>-0.95622008745112885</v>
      </c>
      <c r="N238" s="304">
        <f t="shared" ca="1" si="104"/>
        <v>-54.787375296580173</v>
      </c>
      <c r="P238" s="310">
        <f t="shared" ca="1" si="105"/>
        <v>23</v>
      </c>
      <c r="Q238" s="304">
        <f t="shared" ca="1" si="106"/>
        <v>0</v>
      </c>
      <c r="R238" s="306">
        <f t="shared" ca="1" si="107"/>
        <v>0</v>
      </c>
      <c r="S238" s="307">
        <f t="shared" ca="1" si="108"/>
        <v>5.0810000000000022</v>
      </c>
      <c r="T238" s="304">
        <f t="shared" ca="1" si="88"/>
        <v>49.844610000000024</v>
      </c>
      <c r="U238" s="311">
        <f t="shared" ca="1" si="89"/>
        <v>0</v>
      </c>
      <c r="V238" s="306">
        <f t="shared" ca="1" si="90"/>
        <v>1.0821637197215217</v>
      </c>
      <c r="W238" s="304">
        <f t="shared" ca="1" si="91"/>
        <v>3.8239854209187016</v>
      </c>
      <c r="Y238" s="314" t="str">
        <f t="shared" ca="1" si="109"/>
        <v/>
      </c>
      <c r="Z238" s="315" t="str">
        <f t="shared" ca="1" si="110"/>
        <v/>
      </c>
      <c r="AA238" s="316" t="str">
        <f t="shared" ca="1" si="111"/>
        <v/>
      </c>
      <c r="AC238" s="310" t="e">
        <f t="shared" ca="1" si="112"/>
        <v>#N/A</v>
      </c>
      <c r="AD238" s="323" t="e">
        <f t="shared" ca="1" si="113"/>
        <v>#N/A</v>
      </c>
      <c r="AE238" s="324" t="e">
        <f t="shared" ca="1" si="92"/>
        <v>#N/A</v>
      </c>
      <c r="AG238" s="306">
        <f t="shared" ca="1" si="114"/>
        <v>7.196589737280056</v>
      </c>
      <c r="AH238" s="304">
        <f t="shared" ca="1" si="115"/>
        <v>-0.72060051516308909</v>
      </c>
    </row>
    <row r="239" spans="1:34" x14ac:dyDescent="0.2">
      <c r="A239" s="347">
        <f t="shared" ca="1" si="93"/>
        <v>0.1</v>
      </c>
      <c r="B239" s="304">
        <f t="shared" ca="1" si="94"/>
        <v>14.499999999999966</v>
      </c>
      <c r="D239" s="306">
        <f t="shared" ca="1" si="95"/>
        <v>-0.4339612744289702</v>
      </c>
      <c r="E239" s="307">
        <f t="shared" ca="1" si="96"/>
        <v>-9.1951083629686625</v>
      </c>
      <c r="F239" s="304">
        <f t="shared" ca="1" si="97"/>
        <v>9.2053430242680392</v>
      </c>
      <c r="G239" s="306">
        <f t="shared" ca="1" si="98"/>
        <v>19.517729973920709</v>
      </c>
      <c r="H239" s="307">
        <f t="shared" ca="1" si="99"/>
        <v>-28.636207139373607</v>
      </c>
      <c r="I239" s="304">
        <f t="shared" ca="1" si="100"/>
        <v>34.655073837231896</v>
      </c>
      <c r="J239" s="306">
        <f t="shared" ca="1" si="101"/>
        <v>449.98411393161336</v>
      </c>
      <c r="K239" s="307">
        <f t="shared" ca="1" si="102"/>
        <v>1235.3803990977381</v>
      </c>
      <c r="L239" s="304">
        <f t="shared" ca="1" si="87"/>
        <v>1314.7815154107186</v>
      </c>
      <c r="M239" s="306">
        <f t="shared" ca="1" si="103"/>
        <v>-0.97254329144544249</v>
      </c>
      <c r="N239" s="304">
        <f t="shared" ca="1" si="104"/>
        <v>-55.722625993585432</v>
      </c>
      <c r="P239" s="310">
        <f t="shared" ca="1" si="105"/>
        <v>23</v>
      </c>
      <c r="Q239" s="304">
        <f t="shared" ca="1" si="106"/>
        <v>0</v>
      </c>
      <c r="R239" s="306">
        <f t="shared" ca="1" si="107"/>
        <v>0</v>
      </c>
      <c r="S239" s="307">
        <f t="shared" ca="1" si="108"/>
        <v>5.0810000000000022</v>
      </c>
      <c r="T239" s="304">
        <f t="shared" ca="1" si="88"/>
        <v>49.844610000000024</v>
      </c>
      <c r="U239" s="311">
        <f t="shared" ca="1" si="89"/>
        <v>0</v>
      </c>
      <c r="V239" s="306">
        <f t="shared" ca="1" si="90"/>
        <v>1.0824698488604396</v>
      </c>
      <c r="W239" s="304">
        <f t="shared" ca="1" si="91"/>
        <v>3.991654134179337</v>
      </c>
      <c r="Y239" s="314" t="str">
        <f t="shared" ca="1" si="109"/>
        <v/>
      </c>
      <c r="Z239" s="315" t="str">
        <f t="shared" ca="1" si="110"/>
        <v/>
      </c>
      <c r="AA239" s="316" t="str">
        <f t="shared" ca="1" si="111"/>
        <v/>
      </c>
      <c r="AC239" s="310" t="e">
        <f t="shared" ca="1" si="112"/>
        <v>#N/A</v>
      </c>
      <c r="AD239" s="323" t="e">
        <f t="shared" ca="1" si="113"/>
        <v>#N/A</v>
      </c>
      <c r="AE239" s="324" t="e">
        <f t="shared" ca="1" si="92"/>
        <v>#N/A</v>
      </c>
      <c r="AG239" s="306">
        <f t="shared" ca="1" si="114"/>
        <v>7.2623403792393715</v>
      </c>
      <c r="AH239" s="304">
        <f t="shared" ca="1" si="115"/>
        <v>-0.75260488504599488</v>
      </c>
    </row>
    <row r="240" spans="1:34" x14ac:dyDescent="0.2">
      <c r="A240" s="347">
        <f t="shared" ca="1" si="93"/>
        <v>0.1</v>
      </c>
      <c r="B240" s="304">
        <f t="shared" ca="1" si="94"/>
        <v>14.599999999999966</v>
      </c>
      <c r="D240" s="306">
        <f t="shared" ca="1" si="95"/>
        <v>-0.4424520235569101</v>
      </c>
      <c r="E240" s="307">
        <f t="shared" ca="1" si="96"/>
        <v>-9.160839067210155</v>
      </c>
      <c r="F240" s="304">
        <f t="shared" ca="1" si="97"/>
        <v>9.1715176611329401</v>
      </c>
      <c r="G240" s="306">
        <f t="shared" ca="1" si="98"/>
        <v>19.473484771565019</v>
      </c>
      <c r="H240" s="307">
        <f t="shared" ca="1" si="99"/>
        <v>-29.552291046094624</v>
      </c>
      <c r="I240" s="304">
        <f t="shared" ca="1" si="100"/>
        <v>35.391446921840583</v>
      </c>
      <c r="J240" s="306">
        <f t="shared" ca="1" si="101"/>
        <v>451.93367466888765</v>
      </c>
      <c r="K240" s="307">
        <f t="shared" ca="1" si="102"/>
        <v>1232.4709741884647</v>
      </c>
      <c r="L240" s="304">
        <f t="shared" ca="1" si="87"/>
        <v>1312.7180765559631</v>
      </c>
      <c r="M240" s="306">
        <f t="shared" ca="1" si="103"/>
        <v>-0.98815501338075351</v>
      </c>
      <c r="N240" s="304">
        <f t="shared" ca="1" si="104"/>
        <v>-56.617111771410563</v>
      </c>
      <c r="P240" s="310">
        <f t="shared" ca="1" si="105"/>
        <v>23</v>
      </c>
      <c r="Q240" s="304">
        <f t="shared" ca="1" si="106"/>
        <v>0</v>
      </c>
      <c r="R240" s="306">
        <f t="shared" ca="1" si="107"/>
        <v>0</v>
      </c>
      <c r="S240" s="307">
        <f t="shared" ca="1" si="108"/>
        <v>5.0810000000000022</v>
      </c>
      <c r="T240" s="304">
        <f t="shared" ca="1" si="88"/>
        <v>49.844610000000024</v>
      </c>
      <c r="U240" s="311">
        <f t="shared" ca="1" si="89"/>
        <v>0</v>
      </c>
      <c r="V240" s="306">
        <f t="shared" ca="1" si="90"/>
        <v>1.0827860348693048</v>
      </c>
      <c r="W240" s="304">
        <f t="shared" ca="1" si="91"/>
        <v>4.1643068294524941</v>
      </c>
      <c r="Y240" s="314" t="str">
        <f t="shared" ca="1" si="109"/>
        <v/>
      </c>
      <c r="Z240" s="315" t="str">
        <f t="shared" ca="1" si="110"/>
        <v/>
      </c>
      <c r="AA240" s="316" t="str">
        <f t="shared" ca="1" si="111"/>
        <v/>
      </c>
      <c r="AC240" s="310" t="e">
        <f t="shared" ca="1" si="112"/>
        <v>#N/A</v>
      </c>
      <c r="AD240" s="323" t="e">
        <f t="shared" ca="1" si="113"/>
        <v>#N/A</v>
      </c>
      <c r="AE240" s="324" t="e">
        <f t="shared" ca="1" si="92"/>
        <v>#N/A</v>
      </c>
      <c r="AG240" s="306">
        <f t="shared" ca="1" si="114"/>
        <v>7.3206026675475613</v>
      </c>
      <c r="AH240" s="304">
        <f t="shared" ca="1" si="115"/>
        <v>-0.78560404136574202</v>
      </c>
    </row>
    <row r="241" spans="1:34" x14ac:dyDescent="0.2">
      <c r="A241" s="347">
        <f t="shared" ca="1" si="93"/>
        <v>0.1</v>
      </c>
      <c r="B241" s="304">
        <f t="shared" ca="1" si="94"/>
        <v>14.699999999999966</v>
      </c>
      <c r="D241" s="306">
        <f t="shared" ca="1" si="95"/>
        <v>-0.45096089436860187</v>
      </c>
      <c r="E241" s="307">
        <f t="shared" ca="1" si="96"/>
        <v>-9.1256372494640559</v>
      </c>
      <c r="F241" s="304">
        <f t="shared" ca="1" si="97"/>
        <v>9.1367730045709052</v>
      </c>
      <c r="G241" s="306">
        <f t="shared" ca="1" si="98"/>
        <v>19.428388682128158</v>
      </c>
      <c r="H241" s="307">
        <f t="shared" ca="1" si="99"/>
        <v>-30.464854771041029</v>
      </c>
      <c r="I241" s="304">
        <f t="shared" ca="1" si="100"/>
        <v>36.132667532365595</v>
      </c>
      <c r="J241" s="306">
        <f t="shared" ca="1" si="101"/>
        <v>453.87876834157231</v>
      </c>
      <c r="K241" s="307">
        <f t="shared" ca="1" si="102"/>
        <v>1229.4701168976078</v>
      </c>
      <c r="L241" s="304">
        <f t="shared" ca="1" si="87"/>
        <v>1310.5734259077133</v>
      </c>
      <c r="M241" s="306">
        <f t="shared" ca="1" si="103"/>
        <v>-1.0030943218203014</v>
      </c>
      <c r="N241" s="304">
        <f t="shared" ca="1" si="104"/>
        <v>-57.473071093840836</v>
      </c>
      <c r="P241" s="310">
        <f t="shared" ca="1" si="105"/>
        <v>23</v>
      </c>
      <c r="Q241" s="304">
        <f t="shared" ca="1" si="106"/>
        <v>0</v>
      </c>
      <c r="R241" s="306">
        <f t="shared" ca="1" si="107"/>
        <v>0</v>
      </c>
      <c r="S241" s="307">
        <f t="shared" ca="1" si="108"/>
        <v>5.0810000000000022</v>
      </c>
      <c r="T241" s="304">
        <f t="shared" ca="1" si="88"/>
        <v>49.844610000000024</v>
      </c>
      <c r="U241" s="311">
        <f t="shared" ca="1" si="89"/>
        <v>0</v>
      </c>
      <c r="V241" s="306">
        <f t="shared" ca="1" si="90"/>
        <v>1.0831122482185003</v>
      </c>
      <c r="W241" s="304">
        <f t="shared" ca="1" si="91"/>
        <v>4.3418713935918847</v>
      </c>
      <c r="Y241" s="314" t="str">
        <f t="shared" ca="1" si="109"/>
        <v/>
      </c>
      <c r="Z241" s="315" t="str">
        <f t="shared" ca="1" si="110"/>
        <v/>
      </c>
      <c r="AA241" s="316" t="str">
        <f t="shared" ca="1" si="111"/>
        <v/>
      </c>
      <c r="AC241" s="310" t="e">
        <f t="shared" ca="1" si="112"/>
        <v>#N/A</v>
      </c>
      <c r="AD241" s="323" t="e">
        <f t="shared" ca="1" si="113"/>
        <v>#N/A</v>
      </c>
      <c r="AE241" s="324" t="e">
        <f t="shared" ca="1" si="92"/>
        <v>#N/A</v>
      </c>
      <c r="AG241" s="306">
        <f t="shared" ca="1" si="114"/>
        <v>7.3718858809126466</v>
      </c>
      <c r="AH241" s="304">
        <f t="shared" ca="1" si="115"/>
        <v>-0.81958410341517263</v>
      </c>
    </row>
    <row r="242" spans="1:34" x14ac:dyDescent="0.2">
      <c r="A242" s="347">
        <f t="shared" ca="1" si="93"/>
        <v>0.1</v>
      </c>
      <c r="B242" s="304">
        <f t="shared" ca="1" si="94"/>
        <v>14.799999999999965</v>
      </c>
      <c r="D242" s="306">
        <f t="shared" ca="1" si="95"/>
        <v>-0.4594777851165413</v>
      </c>
      <c r="E242" s="307">
        <f t="shared" ca="1" si="96"/>
        <v>-9.0895118409911433</v>
      </c>
      <c r="F242" s="304">
        <f t="shared" ca="1" si="97"/>
        <v>9.1011178073099241</v>
      </c>
      <c r="G242" s="306">
        <f t="shared" ca="1" si="98"/>
        <v>19.382440903616505</v>
      </c>
      <c r="H242" s="307">
        <f t="shared" ca="1" si="99"/>
        <v>-31.373805955140142</v>
      </c>
      <c r="I242" s="304">
        <f t="shared" ca="1" si="100"/>
        <v>36.878106180943909</v>
      </c>
      <c r="J242" s="306">
        <f t="shared" ca="1" si="101"/>
        <v>455.81930982085953</v>
      </c>
      <c r="K242" s="307">
        <f t="shared" ca="1" si="102"/>
        <v>1226.3781838612988</v>
      </c>
      <c r="L242" s="304">
        <f t="shared" ca="1" si="87"/>
        <v>1308.3480779427555</v>
      </c>
      <c r="M242" s="306">
        <f t="shared" ca="1" si="103"/>
        <v>-1.0173981394645373</v>
      </c>
      <c r="N242" s="304">
        <f t="shared" ca="1" si="104"/>
        <v>-58.292619475780306</v>
      </c>
      <c r="P242" s="310">
        <f t="shared" ca="1" si="105"/>
        <v>23</v>
      </c>
      <c r="Q242" s="304">
        <f t="shared" ca="1" si="106"/>
        <v>0</v>
      </c>
      <c r="R242" s="306">
        <f t="shared" ca="1" si="107"/>
        <v>0</v>
      </c>
      <c r="S242" s="307">
        <f t="shared" ca="1" si="108"/>
        <v>5.0810000000000022</v>
      </c>
      <c r="T242" s="304">
        <f t="shared" ca="1" si="88"/>
        <v>49.844610000000024</v>
      </c>
      <c r="U242" s="311">
        <f t="shared" ca="1" si="89"/>
        <v>0</v>
      </c>
      <c r="V242" s="306">
        <f t="shared" ca="1" si="90"/>
        <v>1.0834484585908</v>
      </c>
      <c r="W242" s="304">
        <f t="shared" ca="1" si="91"/>
        <v>4.5242741717059243</v>
      </c>
      <c r="Y242" s="314" t="str">
        <f t="shared" ca="1" si="109"/>
        <v/>
      </c>
      <c r="Z242" s="315" t="str">
        <f t="shared" ca="1" si="110"/>
        <v/>
      </c>
      <c r="AA242" s="316" t="str">
        <f t="shared" ca="1" si="111"/>
        <v/>
      </c>
      <c r="AC242" s="310" t="e">
        <f t="shared" ca="1" si="112"/>
        <v>#N/A</v>
      </c>
      <c r="AD242" s="323" t="e">
        <f t="shared" ca="1" si="113"/>
        <v>#N/A</v>
      </c>
      <c r="AE242" s="324" t="e">
        <f t="shared" ca="1" si="92"/>
        <v>#N/A</v>
      </c>
      <c r="AG242" s="306">
        <f t="shared" ca="1" si="114"/>
        <v>7.4166609740440776</v>
      </c>
      <c r="AH242" s="304">
        <f t="shared" ca="1" si="115"/>
        <v>-0.85453087848688891</v>
      </c>
    </row>
    <row r="243" spans="1:34" x14ac:dyDescent="0.2">
      <c r="A243" s="347">
        <f t="shared" ca="1" si="93"/>
        <v>0.1</v>
      </c>
      <c r="B243" s="304">
        <f t="shared" ca="1" si="94"/>
        <v>14.899999999999965</v>
      </c>
      <c r="D243" s="306">
        <f t="shared" ca="1" si="95"/>
        <v>-0.46799323853396252</v>
      </c>
      <c r="E243" s="307">
        <f t="shared" ca="1" si="96"/>
        <v>-9.0524726520722911</v>
      </c>
      <c r="F243" s="304">
        <f t="shared" ca="1" si="97"/>
        <v>9.0645616986057433</v>
      </c>
      <c r="G243" s="306">
        <f t="shared" ca="1" si="98"/>
        <v>19.335641579763109</v>
      </c>
      <c r="H243" s="307">
        <f t="shared" ca="1" si="99"/>
        <v>-32.279053220347372</v>
      </c>
      <c r="I243" s="304">
        <f t="shared" ca="1" si="100"/>
        <v>37.627175181018863</v>
      </c>
      <c r="J243" s="306">
        <f t="shared" ca="1" si="101"/>
        <v>457.75521394502852</v>
      </c>
      <c r="K243" s="307">
        <f t="shared" ca="1" si="102"/>
        <v>1223.1955409025245</v>
      </c>
      <c r="L243" s="304">
        <f t="shared" ca="1" si="87"/>
        <v>1306.0425594817646</v>
      </c>
      <c r="M243" s="306">
        <f t="shared" ca="1" si="103"/>
        <v>-1.0311013030384613</v>
      </c>
      <c r="N243" s="304">
        <f t="shared" ca="1" si="104"/>
        <v>-59.077752914543559</v>
      </c>
      <c r="P243" s="310">
        <f t="shared" ca="1" si="105"/>
        <v>23</v>
      </c>
      <c r="Q243" s="304">
        <f t="shared" ca="1" si="106"/>
        <v>0</v>
      </c>
      <c r="R243" s="306">
        <f t="shared" ca="1" si="107"/>
        <v>0</v>
      </c>
      <c r="S243" s="307">
        <f t="shared" ca="1" si="108"/>
        <v>5.0810000000000022</v>
      </c>
      <c r="T243" s="304">
        <f t="shared" ca="1" si="88"/>
        <v>49.844610000000024</v>
      </c>
      <c r="U243" s="311">
        <f t="shared" ca="1" si="89"/>
        <v>0</v>
      </c>
      <c r="V243" s="306">
        <f t="shared" ca="1" si="90"/>
        <v>1.0837946348873086</v>
      </c>
      <c r="W243" s="304">
        <f t="shared" ca="1" si="91"/>
        <v>4.7114400131933047</v>
      </c>
      <c r="Y243" s="314" t="str">
        <f t="shared" ca="1" si="109"/>
        <v/>
      </c>
      <c r="Z243" s="315" t="str">
        <f t="shared" ca="1" si="110"/>
        <v/>
      </c>
      <c r="AA243" s="316" t="str">
        <f t="shared" ca="1" si="111"/>
        <v/>
      </c>
      <c r="AC243" s="310" t="e">
        <f t="shared" ca="1" si="112"/>
        <v>#N/A</v>
      </c>
      <c r="AD243" s="323" t="e">
        <f t="shared" ca="1" si="113"/>
        <v>#N/A</v>
      </c>
      <c r="AE243" s="324" t="e">
        <f t="shared" ca="1" si="92"/>
        <v>#N/A</v>
      </c>
      <c r="AG243" s="306">
        <f t="shared" ca="1" si="114"/>
        <v>7.45536302114186</v>
      </c>
      <c r="AH243" s="304">
        <f t="shared" ca="1" si="115"/>
        <v>-0.89042987044005562</v>
      </c>
    </row>
    <row r="244" spans="1:34" x14ac:dyDescent="0.2">
      <c r="A244" s="347">
        <f t="shared" ca="1" si="93"/>
        <v>0.1</v>
      </c>
      <c r="B244" s="304">
        <f t="shared" ca="1" si="94"/>
        <v>14.999999999999964</v>
      </c>
      <c r="D244" s="306">
        <f t="shared" ca="1" si="95"/>
        <v>-0.47649839569990371</v>
      </c>
      <c r="E244" s="307">
        <f t="shared" ca="1" si="96"/>
        <v>-9.0145302965118486</v>
      </c>
      <c r="F244" s="304">
        <f t="shared" ca="1" si="97"/>
        <v>9.0271151088171333</v>
      </c>
      <c r="G244" s="306">
        <f t="shared" ca="1" si="98"/>
        <v>19.287991740193117</v>
      </c>
      <c r="H244" s="307">
        <f t="shared" ca="1" si="99"/>
        <v>-33.180506249998558</v>
      </c>
      <c r="I244" s="304">
        <f t="shared" ca="1" si="100"/>
        <v>38.379325428880996</v>
      </c>
      <c r="J244" s="306">
        <f t="shared" ca="1" si="101"/>
        <v>459.68639561102634</v>
      </c>
      <c r="K244" s="307">
        <f t="shared" ca="1" si="102"/>
        <v>1219.9225629290072</v>
      </c>
      <c r="L244" s="304">
        <f t="shared" ca="1" si="87"/>
        <v>1303.6574096951754</v>
      </c>
      <c r="M244" s="306">
        <f t="shared" ca="1" si="103"/>
        <v>-1.0442366373512784</v>
      </c>
      <c r="N244" s="304">
        <f t="shared" ca="1" si="104"/>
        <v>-59.830352133161348</v>
      </c>
      <c r="P244" s="310">
        <f t="shared" ca="1" si="105"/>
        <v>23</v>
      </c>
      <c r="Q244" s="304">
        <f t="shared" ca="1" si="106"/>
        <v>0</v>
      </c>
      <c r="R244" s="306">
        <f t="shared" ca="1" si="107"/>
        <v>0</v>
      </c>
      <c r="S244" s="307">
        <f t="shared" ca="1" si="108"/>
        <v>5.0810000000000022</v>
      </c>
      <c r="T244" s="304">
        <f t="shared" ca="1" si="88"/>
        <v>49.844610000000024</v>
      </c>
      <c r="U244" s="311">
        <f t="shared" ca="1" si="89"/>
        <v>0</v>
      </c>
      <c r="V244" s="306">
        <f t="shared" ca="1" si="90"/>
        <v>1.0841507452342221</v>
      </c>
      <c r="W244" s="304">
        <f t="shared" ca="1" si="91"/>
        <v>4.9032923200328424</v>
      </c>
      <c r="Y244" s="314" t="str">
        <f t="shared" ca="1" si="109"/>
        <v/>
      </c>
      <c r="Z244" s="315" t="str">
        <f t="shared" ca="1" si="110"/>
        <v/>
      </c>
      <c r="AA244" s="316" t="str">
        <f t="shared" ca="1" si="111"/>
        <v/>
      </c>
      <c r="AC244" s="310">
        <f t="shared" ca="1" si="112"/>
        <v>14.999999999999964</v>
      </c>
      <c r="AD244" s="323">
        <f t="shared" ca="1" si="113"/>
        <v>459.68639561102634</v>
      </c>
      <c r="AE244" s="324" t="e">
        <f t="shared" ca="1" si="92"/>
        <v>#N/A</v>
      </c>
      <c r="AG244" s="306">
        <f t="shared" ca="1" si="114"/>
        <v>7.488393684867753</v>
      </c>
      <c r="AH244" s="304">
        <f t="shared" ca="1" si="115"/>
        <v>-0.92726628876073658</v>
      </c>
    </row>
    <row r="245" spans="1:34" x14ac:dyDescent="0.2">
      <c r="A245" s="347">
        <f t="shared" ca="1" si="93"/>
        <v>0.1</v>
      </c>
      <c r="B245" s="304">
        <f t="shared" ca="1" si="94"/>
        <v>15.099999999999964</v>
      </c>
      <c r="D245" s="306">
        <f t="shared" ca="1" si="95"/>
        <v>-0.48498495325422325</v>
      </c>
      <c r="E245" s="307">
        <f t="shared" ca="1" si="96"/>
        <v>-8.9756961238181301</v>
      </c>
      <c r="F245" s="304">
        <f t="shared" ca="1" si="97"/>
        <v>8.9887892016670854</v>
      </c>
      <c r="G245" s="306">
        <f t="shared" ca="1" si="98"/>
        <v>19.239493244867695</v>
      </c>
      <c r="H245" s="307">
        <f t="shared" ca="1" si="99"/>
        <v>-34.078075862380373</v>
      </c>
      <c r="I245" s="304">
        <f t="shared" ca="1" si="100"/>
        <v>39.134043425149173</v>
      </c>
      <c r="J245" s="306">
        <f t="shared" ca="1" si="101"/>
        <v>461.6127698602794</v>
      </c>
      <c r="K245" s="307">
        <f t="shared" ca="1" si="102"/>
        <v>1216.5596338233881</v>
      </c>
      <c r="L245" s="304">
        <f t="shared" ca="1" si="87"/>
        <v>1301.1931801030066</v>
      </c>
      <c r="M245" s="306">
        <f t="shared" ca="1" si="103"/>
        <v>-1.0568350389329535</v>
      </c>
      <c r="N245" s="304">
        <f t="shared" ca="1" si="104"/>
        <v>-60.552187372402273</v>
      </c>
      <c r="P245" s="310">
        <f t="shared" ca="1" si="105"/>
        <v>23</v>
      </c>
      <c r="Q245" s="304">
        <f t="shared" ca="1" si="106"/>
        <v>0</v>
      </c>
      <c r="R245" s="306">
        <f t="shared" ca="1" si="107"/>
        <v>0</v>
      </c>
      <c r="S245" s="307">
        <f t="shared" ca="1" si="108"/>
        <v>5.0810000000000022</v>
      </c>
      <c r="T245" s="304">
        <f t="shared" ca="1" si="88"/>
        <v>49.844610000000024</v>
      </c>
      <c r="U245" s="311">
        <f t="shared" ca="1" si="89"/>
        <v>0</v>
      </c>
      <c r="V245" s="306">
        <f t="shared" ca="1" si="90"/>
        <v>1.0845167569903427</v>
      </c>
      <c r="W245" s="304">
        <f t="shared" ca="1" si="91"/>
        <v>5.099753097095272</v>
      </c>
      <c r="Y245" s="314" t="str">
        <f t="shared" ca="1" si="109"/>
        <v/>
      </c>
      <c r="Z245" s="315" t="str">
        <f t="shared" ca="1" si="110"/>
        <v/>
      </c>
      <c r="AA245" s="316" t="str">
        <f t="shared" ca="1" si="111"/>
        <v/>
      </c>
      <c r="AC245" s="310" t="e">
        <f t="shared" ca="1" si="112"/>
        <v>#N/A</v>
      </c>
      <c r="AD245" s="323" t="e">
        <f t="shared" ca="1" si="113"/>
        <v>#N/A</v>
      </c>
      <c r="AE245" s="324" t="e">
        <f t="shared" ca="1" si="92"/>
        <v>#N/A</v>
      </c>
      <c r="AG245" s="306">
        <f t="shared" ca="1" si="114"/>
        <v>7.5161236509091109</v>
      </c>
      <c r="AH245" s="304">
        <f t="shared" ca="1" si="115"/>
        <v>-0.96502505806590044</v>
      </c>
    </row>
    <row r="246" spans="1:34" x14ac:dyDescent="0.2">
      <c r="A246" s="347">
        <f t="shared" ca="1" si="93"/>
        <v>0.1</v>
      </c>
      <c r="B246" s="304">
        <f t="shared" ca="1" si="94"/>
        <v>15.199999999999964</v>
      </c>
      <c r="D246" s="306">
        <f t="shared" ca="1" si="95"/>
        <v>-0.49344512386714401</v>
      </c>
      <c r="E246" s="307">
        <f t="shared" ca="1" si="96"/>
        <v>-8.9359821581032577</v>
      </c>
      <c r="F246" s="304">
        <f t="shared" ca="1" si="97"/>
        <v>8.949595813231344</v>
      </c>
      <c r="G246" s="306">
        <f t="shared" ca="1" si="98"/>
        <v>19.190148732480981</v>
      </c>
      <c r="H246" s="307">
        <f t="shared" ca="1" si="99"/>
        <v>-34.971674078190702</v>
      </c>
      <c r="I246" s="304">
        <f t="shared" ca="1" si="100"/>
        <v>39.89084852702355</v>
      </c>
      <c r="J246" s="306">
        <f t="shared" ca="1" si="101"/>
        <v>463.53425195914684</v>
      </c>
      <c r="K246" s="307">
        <f t="shared" ca="1" si="102"/>
        <v>1213.1071463263595</v>
      </c>
      <c r="L246" s="304">
        <f t="shared" ca="1" si="87"/>
        <v>1298.6504345694452</v>
      </c>
      <c r="M246" s="306">
        <f t="shared" ca="1" si="103"/>
        <v>-1.0689255656262291</v>
      </c>
      <c r="N246" s="304">
        <f t="shared" ca="1" si="104"/>
        <v>-61.244923524017231</v>
      </c>
      <c r="P246" s="310">
        <f t="shared" ca="1" si="105"/>
        <v>23</v>
      </c>
      <c r="Q246" s="304">
        <f t="shared" ca="1" si="106"/>
        <v>0</v>
      </c>
      <c r="R246" s="306">
        <f t="shared" ca="1" si="107"/>
        <v>0</v>
      </c>
      <c r="S246" s="307">
        <f t="shared" ca="1" si="108"/>
        <v>5.0810000000000022</v>
      </c>
      <c r="T246" s="304">
        <f t="shared" ca="1" si="88"/>
        <v>49.844610000000024</v>
      </c>
      <c r="U246" s="311">
        <f t="shared" ca="1" si="89"/>
        <v>0</v>
      </c>
      <c r="V246" s="306">
        <f t="shared" ca="1" si="90"/>
        <v>1.0848926367552771</v>
      </c>
      <c r="W246" s="304">
        <f t="shared" ca="1" si="91"/>
        <v>5.3007430042632384</v>
      </c>
      <c r="Y246" s="314" t="str">
        <f t="shared" ca="1" si="109"/>
        <v/>
      </c>
      <c r="Z246" s="315" t="str">
        <f t="shared" ca="1" si="110"/>
        <v/>
      </c>
      <c r="AA246" s="316" t="str">
        <f t="shared" ca="1" si="111"/>
        <v/>
      </c>
      <c r="AC246" s="310" t="e">
        <f t="shared" ca="1" si="112"/>
        <v>#N/A</v>
      </c>
      <c r="AD246" s="323" t="e">
        <f t="shared" ca="1" si="113"/>
        <v>#N/A</v>
      </c>
      <c r="AE246" s="324" t="e">
        <f t="shared" ca="1" si="92"/>
        <v>#N/A</v>
      </c>
      <c r="AG246" s="306">
        <f t="shared" ca="1" si="114"/>
        <v>7.5388949860409395</v>
      </c>
      <c r="AH246" s="304">
        <f t="shared" ca="1" si="115"/>
        <v>-1.0036908280053671</v>
      </c>
    </row>
    <row r="247" spans="1:34" x14ac:dyDescent="0.2">
      <c r="A247" s="347">
        <f t="shared" ca="1" si="93"/>
        <v>0.1</v>
      </c>
      <c r="B247" s="304">
        <f t="shared" ca="1" si="94"/>
        <v>15.299999999999963</v>
      </c>
      <c r="D247" s="306">
        <f t="shared" ca="1" si="95"/>
        <v>-0.50187159982421037</v>
      </c>
      <c r="E247" s="307">
        <f t="shared" ca="1" si="96"/>
        <v>-8.8954010428566743</v>
      </c>
      <c r="F247" s="304">
        <f t="shared" ca="1" si="97"/>
        <v>8.9095473968078611</v>
      </c>
      <c r="G247" s="306">
        <f t="shared" ca="1" si="98"/>
        <v>19.13996157249856</v>
      </c>
      <c r="H247" s="307">
        <f t="shared" ca="1" si="99"/>
        <v>-35.861214182476367</v>
      </c>
      <c r="I247" s="304">
        <f t="shared" ca="1" si="100"/>
        <v>40.649290419860534</v>
      </c>
      <c r="J247" s="306">
        <f t="shared" ca="1" si="101"/>
        <v>465.4507574743958</v>
      </c>
      <c r="K247" s="307">
        <f t="shared" ca="1" si="102"/>
        <v>1209.5655019133262</v>
      </c>
      <c r="L247" s="304">
        <f t="shared" ca="1" si="87"/>
        <v>1296.0297492929417</v>
      </c>
      <c r="M247" s="306">
        <f t="shared" ca="1" si="103"/>
        <v>-1.0805355293138794</v>
      </c>
      <c r="N247" s="304">
        <f t="shared" ca="1" si="104"/>
        <v>-61.910125443619734</v>
      </c>
      <c r="P247" s="310">
        <f t="shared" ca="1" si="105"/>
        <v>23</v>
      </c>
      <c r="Q247" s="304">
        <f t="shared" ca="1" si="106"/>
        <v>0</v>
      </c>
      <c r="R247" s="306">
        <f t="shared" ca="1" si="107"/>
        <v>0</v>
      </c>
      <c r="S247" s="307">
        <f t="shared" ca="1" si="108"/>
        <v>5.0810000000000022</v>
      </c>
      <c r="T247" s="304">
        <f t="shared" ca="1" si="88"/>
        <v>49.844610000000024</v>
      </c>
      <c r="U247" s="311">
        <f t="shared" ca="1" si="89"/>
        <v>0</v>
      </c>
      <c r="V247" s="306">
        <f t="shared" ca="1" si="90"/>
        <v>1.0852783503782615</v>
      </c>
      <c r="W247" s="304">
        <f t="shared" ca="1" si="91"/>
        <v>5.5061814101619886</v>
      </c>
      <c r="Y247" s="314" t="str">
        <f t="shared" ca="1" si="109"/>
        <v/>
      </c>
      <c r="Z247" s="315" t="str">
        <f t="shared" ca="1" si="110"/>
        <v/>
      </c>
      <c r="AA247" s="316" t="str">
        <f t="shared" ca="1" si="111"/>
        <v/>
      </c>
      <c r="AC247" s="310" t="e">
        <f t="shared" ca="1" si="112"/>
        <v>#N/A</v>
      </c>
      <c r="AD247" s="323" t="e">
        <f t="shared" ca="1" si="113"/>
        <v>#N/A</v>
      </c>
      <c r="AE247" s="324" t="e">
        <f t="shared" ca="1" si="92"/>
        <v>#N/A</v>
      </c>
      <c r="AG247" s="306">
        <f t="shared" ca="1" si="114"/>
        <v>7.5570233913708034</v>
      </c>
      <c r="AH247" s="304">
        <f t="shared" ca="1" si="115"/>
        <v>-1.0432479835196293</v>
      </c>
    </row>
    <row r="248" spans="1:34" x14ac:dyDescent="0.2">
      <c r="A248" s="347">
        <f t="shared" ca="1" si="93"/>
        <v>0.1</v>
      </c>
      <c r="B248" s="304">
        <f t="shared" ca="1" si="94"/>
        <v>15.399999999999963</v>
      </c>
      <c r="D248" s="306">
        <f t="shared" ca="1" si="95"/>
        <v>-0.51025751955962872</v>
      </c>
      <c r="E248" s="307">
        <f t="shared" ca="1" si="96"/>
        <v>-8.8539659908492574</v>
      </c>
      <c r="F248" s="304">
        <f t="shared" ca="1" si="97"/>
        <v>8.8686569729233753</v>
      </c>
      <c r="G248" s="306">
        <f t="shared" ca="1" si="98"/>
        <v>19.088935820542599</v>
      </c>
      <c r="H248" s="307">
        <f t="shared" ca="1" si="99"/>
        <v>-36.746610781561294</v>
      </c>
      <c r="I248" s="304">
        <f t="shared" ca="1" si="100"/>
        <v>41.408946795256107</v>
      </c>
      <c r="J248" s="306">
        <f t="shared" ca="1" si="101"/>
        <v>467.36220234404783</v>
      </c>
      <c r="K248" s="307">
        <f t="shared" ca="1" si="102"/>
        <v>1205.9351106651243</v>
      </c>
      <c r="L248" s="304">
        <f t="shared" ca="1" si="87"/>
        <v>1293.3317127925009</v>
      </c>
      <c r="M248" s="306">
        <f t="shared" ca="1" si="103"/>
        <v>-1.0916905896142561</v>
      </c>
      <c r="N248" s="304">
        <f t="shared" ca="1" si="104"/>
        <v>-62.549263319045259</v>
      </c>
      <c r="P248" s="310">
        <f t="shared" ca="1" si="105"/>
        <v>23</v>
      </c>
      <c r="Q248" s="304">
        <f t="shared" ca="1" si="106"/>
        <v>0</v>
      </c>
      <c r="R248" s="306">
        <f t="shared" ca="1" si="107"/>
        <v>0</v>
      </c>
      <c r="S248" s="307">
        <f t="shared" ca="1" si="108"/>
        <v>5.0810000000000022</v>
      </c>
      <c r="T248" s="304">
        <f t="shared" ca="1" si="88"/>
        <v>49.844610000000024</v>
      </c>
      <c r="U248" s="311">
        <f t="shared" ca="1" si="89"/>
        <v>0</v>
      </c>
      <c r="V248" s="306">
        <f t="shared" ca="1" si="90"/>
        <v>1.0856738629675606</v>
      </c>
      <c r="W248" s="304">
        <f t="shared" ca="1" si="91"/>
        <v>5.7159864473178175</v>
      </c>
      <c r="Y248" s="314" t="str">
        <f t="shared" ca="1" si="109"/>
        <v/>
      </c>
      <c r="Z248" s="315" t="str">
        <f t="shared" ca="1" si="110"/>
        <v/>
      </c>
      <c r="AA248" s="316" t="str">
        <f t="shared" ca="1" si="111"/>
        <v/>
      </c>
      <c r="AC248" s="310" t="e">
        <f t="shared" ca="1" si="112"/>
        <v>#N/A</v>
      </c>
      <c r="AD248" s="323" t="e">
        <f t="shared" ca="1" si="113"/>
        <v>#N/A</v>
      </c>
      <c r="AE248" s="324" t="e">
        <f t="shared" ca="1" si="92"/>
        <v>#N/A</v>
      </c>
      <c r="AG248" s="306">
        <f t="shared" ca="1" si="114"/>
        <v>7.5708003329720333</v>
      </c>
      <c r="AH248" s="304">
        <f t="shared" ca="1" si="115"/>
        <v>-1.0836806554146794</v>
      </c>
    </row>
    <row r="249" spans="1:34" x14ac:dyDescent="0.2">
      <c r="A249" s="347">
        <f t="shared" ca="1" si="93"/>
        <v>0.1</v>
      </c>
      <c r="B249" s="304">
        <f t="shared" ca="1" si="94"/>
        <v>15.499999999999963</v>
      </c>
      <c r="D249" s="306">
        <f t="shared" ca="1" si="95"/>
        <v>-0.51859643695497026</v>
      </c>
      <c r="E249" s="307">
        <f t="shared" ca="1" si="96"/>
        <v>-8.8116907385177061</v>
      </c>
      <c r="F249" s="304">
        <f t="shared" ca="1" si="97"/>
        <v>8.8269380838261871</v>
      </c>
      <c r="G249" s="306">
        <f t="shared" ca="1" si="98"/>
        <v>19.037076176847101</v>
      </c>
      <c r="H249" s="307">
        <f t="shared" ca="1" si="99"/>
        <v>-37.627779855413067</v>
      </c>
      <c r="I249" s="304">
        <f t="shared" ca="1" si="100"/>
        <v>42.169421222142816</v>
      </c>
      <c r="J249" s="306">
        <f t="shared" ca="1" si="101"/>
        <v>469.26850294391733</v>
      </c>
      <c r="K249" s="307">
        <f t="shared" ca="1" si="102"/>
        <v>1202.2163911332755</v>
      </c>
      <c r="L249" s="304">
        <f t="shared" ca="1" si="87"/>
        <v>1290.5569258908117</v>
      </c>
      <c r="M249" s="306">
        <f t="shared" ca="1" si="103"/>
        <v>-1.1024148469064983</v>
      </c>
      <c r="N249" s="304">
        <f t="shared" ca="1" si="104"/>
        <v>-63.163718000303128</v>
      </c>
      <c r="P249" s="310">
        <f t="shared" ca="1" si="105"/>
        <v>23</v>
      </c>
      <c r="Q249" s="304">
        <f t="shared" ca="1" si="106"/>
        <v>0</v>
      </c>
      <c r="R249" s="306">
        <f t="shared" ca="1" si="107"/>
        <v>0</v>
      </c>
      <c r="S249" s="307">
        <f t="shared" ca="1" si="108"/>
        <v>5.0810000000000022</v>
      </c>
      <c r="T249" s="304">
        <f t="shared" ca="1" si="88"/>
        <v>49.844610000000024</v>
      </c>
      <c r="U249" s="311">
        <f t="shared" ca="1" si="89"/>
        <v>0</v>
      </c>
      <c r="V249" s="306">
        <f t="shared" ca="1" si="90"/>
        <v>1.086079138900389</v>
      </c>
      <c r="W249" s="304">
        <f t="shared" ca="1" si="91"/>
        <v>5.9300750685738315</v>
      </c>
      <c r="Y249" s="314" t="str">
        <f t="shared" ca="1" si="109"/>
        <v/>
      </c>
      <c r="Z249" s="315" t="str">
        <f t="shared" ca="1" si="110"/>
        <v/>
      </c>
      <c r="AA249" s="316" t="str">
        <f t="shared" ca="1" si="111"/>
        <v/>
      </c>
      <c r="AC249" s="310" t="e">
        <f t="shared" ca="1" si="112"/>
        <v>#N/A</v>
      </c>
      <c r="AD249" s="323" t="e">
        <f t="shared" ca="1" si="113"/>
        <v>#N/A</v>
      </c>
      <c r="AE249" s="324" t="e">
        <f t="shared" ca="1" si="92"/>
        <v>#N/A</v>
      </c>
      <c r="AG249" s="306">
        <f t="shared" ca="1" si="114"/>
        <v>7.5804950400227078</v>
      </c>
      <c r="AH249" s="304">
        <f t="shared" ca="1" si="115"/>
        <v>-1.1249727312178341</v>
      </c>
    </row>
    <row r="250" spans="1:34" x14ac:dyDescent="0.2">
      <c r="A250" s="347">
        <f t="shared" ca="1" si="93"/>
        <v>0.1</v>
      </c>
      <c r="B250" s="304">
        <f t="shared" ca="1" si="94"/>
        <v>15.599999999999962</v>
      </c>
      <c r="D250" s="306">
        <f t="shared" ca="1" si="95"/>
        <v>-0.52688229321303737</v>
      </c>
      <c r="E250" s="307">
        <f t="shared" ca="1" si="96"/>
        <v>-8.7685895042618451</v>
      </c>
      <c r="F250" s="304">
        <f t="shared" ca="1" si="97"/>
        <v>8.7844047518971031</v>
      </c>
      <c r="G250" s="306">
        <f t="shared" ca="1" si="98"/>
        <v>18.984387947525796</v>
      </c>
      <c r="H250" s="307">
        <f t="shared" ca="1" si="99"/>
        <v>-38.504638805839249</v>
      </c>
      <c r="I250" s="304">
        <f t="shared" ca="1" si="100"/>
        <v>42.930341197226753</v>
      </c>
      <c r="J250" s="306">
        <f t="shared" ca="1" si="101"/>
        <v>471.16957615013598</v>
      </c>
      <c r="K250" s="307">
        <f t="shared" ca="1" si="102"/>
        <v>1198.409770200213</v>
      </c>
      <c r="L250" s="304">
        <f t="shared" ca="1" si="87"/>
        <v>1287.7060016948069</v>
      </c>
      <c r="M250" s="306">
        <f t="shared" ca="1" si="103"/>
        <v>-1.1127309334707489</v>
      </c>
      <c r="N250" s="304">
        <f t="shared" ca="1" si="104"/>
        <v>-63.754786221526302</v>
      </c>
      <c r="P250" s="310">
        <f t="shared" ca="1" si="105"/>
        <v>23</v>
      </c>
      <c r="Q250" s="304">
        <f t="shared" ca="1" si="106"/>
        <v>0</v>
      </c>
      <c r="R250" s="306">
        <f t="shared" ca="1" si="107"/>
        <v>0</v>
      </c>
      <c r="S250" s="307">
        <f t="shared" ca="1" si="108"/>
        <v>5.0810000000000022</v>
      </c>
      <c r="T250" s="304">
        <f t="shared" ca="1" si="88"/>
        <v>49.844610000000024</v>
      </c>
      <c r="U250" s="311">
        <f t="shared" ca="1" si="89"/>
        <v>0</v>
      </c>
      <c r="V250" s="306">
        <f t="shared" ca="1" si="90"/>
        <v>1.0864941418333196</v>
      </c>
      <c r="W250" s="304">
        <f t="shared" ca="1" si="91"/>
        <v>6.1483631046040568</v>
      </c>
      <c r="Y250" s="314" t="str">
        <f t="shared" ca="1" si="109"/>
        <v/>
      </c>
      <c r="Z250" s="315" t="str">
        <f t="shared" ca="1" si="110"/>
        <v/>
      </c>
      <c r="AA250" s="316" t="str">
        <f t="shared" ca="1" si="111"/>
        <v/>
      </c>
      <c r="AC250" s="310" t="e">
        <f t="shared" ca="1" si="112"/>
        <v>#N/A</v>
      </c>
      <c r="AD250" s="323" t="e">
        <f t="shared" ca="1" si="113"/>
        <v>#N/A</v>
      </c>
      <c r="AE250" s="324" t="e">
        <f t="shared" ca="1" si="92"/>
        <v>#N/A</v>
      </c>
      <c r="AG250" s="306">
        <f t="shared" ca="1" si="114"/>
        <v>7.5863563664169646</v>
      </c>
      <c r="AH250" s="304">
        <f t="shared" ca="1" si="115"/>
        <v>-1.1671078662810133</v>
      </c>
    </row>
    <row r="251" spans="1:34" x14ac:dyDescent="0.2">
      <c r="A251" s="347">
        <f t="shared" ca="1" si="93"/>
        <v>0.1</v>
      </c>
      <c r="B251" s="304">
        <f t="shared" ca="1" si="94"/>
        <v>15.699999999999962</v>
      </c>
      <c r="D251" s="306">
        <f t="shared" ca="1" si="95"/>
        <v>-0.53510939111596478</v>
      </c>
      <c r="E251" s="307">
        <f t="shared" ca="1" si="96"/>
        <v>-8.7246769501611396</v>
      </c>
      <c r="F251" s="304">
        <f t="shared" ca="1" si="97"/>
        <v>8.7410714414843671</v>
      </c>
      <c r="G251" s="306">
        <f t="shared" ca="1" si="98"/>
        <v>18.9308770084142</v>
      </c>
      <c r="H251" s="307">
        <f t="shared" ca="1" si="99"/>
        <v>-39.377106500855362</v>
      </c>
      <c r="I251" s="304">
        <f t="shared" ca="1" si="100"/>
        <v>43.691356361269115</v>
      </c>
      <c r="J251" s="306">
        <f t="shared" ca="1" si="101"/>
        <v>473.06533939793297</v>
      </c>
      <c r="K251" s="307">
        <f t="shared" ca="1" si="102"/>
        <v>1194.5156829348782</v>
      </c>
      <c r="L251" s="304">
        <f t="shared" ca="1" si="87"/>
        <v>1284.7795655742116</v>
      </c>
      <c r="M251" s="306">
        <f t="shared" ca="1" si="103"/>
        <v>-1.1226601018662941</v>
      </c>
      <c r="N251" s="304">
        <f t="shared" ca="1" si="104"/>
        <v>-64.323685664665732</v>
      </c>
      <c r="P251" s="310">
        <f t="shared" ca="1" si="105"/>
        <v>23</v>
      </c>
      <c r="Q251" s="304">
        <f t="shared" ca="1" si="106"/>
        <v>0</v>
      </c>
      <c r="R251" s="306">
        <f t="shared" ca="1" si="107"/>
        <v>0</v>
      </c>
      <c r="S251" s="307">
        <f t="shared" ca="1" si="108"/>
        <v>5.0810000000000022</v>
      </c>
      <c r="T251" s="304">
        <f t="shared" ca="1" si="88"/>
        <v>49.844610000000024</v>
      </c>
      <c r="U251" s="311">
        <f t="shared" ca="1" si="89"/>
        <v>0</v>
      </c>
      <c r="V251" s="306">
        <f t="shared" ca="1" si="90"/>
        <v>1.0869188347131318</v>
      </c>
      <c r="W251" s="304">
        <f t="shared" ca="1" si="91"/>
        <v>6.3707653223767347</v>
      </c>
      <c r="Y251" s="314" t="str">
        <f t="shared" ca="1" si="109"/>
        <v/>
      </c>
      <c r="Z251" s="315" t="str">
        <f t="shared" ca="1" si="110"/>
        <v/>
      </c>
      <c r="AA251" s="316" t="str">
        <f t="shared" ca="1" si="111"/>
        <v/>
      </c>
      <c r="AC251" s="310" t="e">
        <f t="shared" ca="1" si="112"/>
        <v>#N/A</v>
      </c>
      <c r="AD251" s="323" t="e">
        <f t="shared" ca="1" si="113"/>
        <v>#N/A</v>
      </c>
      <c r="AE251" s="324" t="e">
        <f t="shared" ca="1" si="92"/>
        <v>#N/A</v>
      </c>
      <c r="AG251" s="306">
        <f t="shared" ca="1" si="114"/>
        <v>7.5886145160505087</v>
      </c>
      <c r="AH251" s="304">
        <f t="shared" ca="1" si="115"/>
        <v>-1.2100694951001878</v>
      </c>
    </row>
    <row r="252" spans="1:34" x14ac:dyDescent="0.2">
      <c r="A252" s="347">
        <f t="shared" ca="1" si="93"/>
        <v>0.1</v>
      </c>
      <c r="B252" s="304">
        <f t="shared" ca="1" si="94"/>
        <v>15.799999999999962</v>
      </c>
      <c r="D252" s="306">
        <f t="shared" ca="1" si="95"/>
        <v>-0.54327237148041974</v>
      </c>
      <c r="E252" s="307">
        <f t="shared" ca="1" si="96"/>
        <v>-8.6799681466818246</v>
      </c>
      <c r="F252" s="304">
        <f t="shared" ca="1" si="97"/>
        <v>8.6969530237333732</v>
      </c>
      <c r="G252" s="306">
        <f t="shared" ca="1" si="98"/>
        <v>18.876549771266159</v>
      </c>
      <c r="H252" s="307">
        <f t="shared" ca="1" si="99"/>
        <v>-40.245103315523544</v>
      </c>
      <c r="I252" s="304">
        <f t="shared" ca="1" si="100"/>
        <v>44.452136868144514</v>
      </c>
      <c r="J252" s="306">
        <f t="shared" ca="1" si="101"/>
        <v>474.95571073691701</v>
      </c>
      <c r="K252" s="307">
        <f t="shared" ca="1" si="102"/>
        <v>1190.5345724440592</v>
      </c>
      <c r="L252" s="304">
        <f t="shared" ca="1" si="87"/>
        <v>1281.7782551386058</v>
      </c>
      <c r="M252" s="306">
        <f t="shared" ca="1" si="103"/>
        <v>-1.1322223099372373</v>
      </c>
      <c r="N252" s="304">
        <f t="shared" ca="1" si="104"/>
        <v>-64.871559829956709</v>
      </c>
      <c r="P252" s="310">
        <f t="shared" ca="1" si="105"/>
        <v>23</v>
      </c>
      <c r="Q252" s="304">
        <f t="shared" ca="1" si="106"/>
        <v>0</v>
      </c>
      <c r="R252" s="306">
        <f t="shared" ca="1" si="107"/>
        <v>0</v>
      </c>
      <c r="S252" s="307">
        <f t="shared" ca="1" si="108"/>
        <v>5.0810000000000022</v>
      </c>
      <c r="T252" s="304">
        <f t="shared" ca="1" si="88"/>
        <v>49.844610000000024</v>
      </c>
      <c r="U252" s="311">
        <f t="shared" ca="1" si="89"/>
        <v>0</v>
      </c>
      <c r="V252" s="306">
        <f t="shared" ca="1" si="90"/>
        <v>1.0873531797880678</v>
      </c>
      <c r="W252" s="304">
        <f t="shared" ca="1" si="91"/>
        <v>6.5971954844266376</v>
      </c>
      <c r="Y252" s="314" t="str">
        <f t="shared" ca="1" si="109"/>
        <v/>
      </c>
      <c r="Z252" s="315" t="str">
        <f t="shared" ca="1" si="110"/>
        <v/>
      </c>
      <c r="AA252" s="316" t="str">
        <f t="shared" ca="1" si="111"/>
        <v/>
      </c>
      <c r="AC252" s="310" t="e">
        <f t="shared" ca="1" si="112"/>
        <v>#N/A</v>
      </c>
      <c r="AD252" s="323" t="e">
        <f t="shared" ca="1" si="113"/>
        <v>#N/A</v>
      </c>
      <c r="AE252" s="324" t="e">
        <f t="shared" ca="1" si="92"/>
        <v>#N/A</v>
      </c>
      <c r="AG252" s="306">
        <f t="shared" ca="1" si="114"/>
        <v>7.587482634968663</v>
      </c>
      <c r="AH252" s="304">
        <f t="shared" ca="1" si="115"/>
        <v>-1.2538408428216359</v>
      </c>
    </row>
    <row r="253" spans="1:34" x14ac:dyDescent="0.2">
      <c r="A253" s="347">
        <f t="shared" ca="1" si="93"/>
        <v>0.1</v>
      </c>
      <c r="B253" s="304">
        <f t="shared" ca="1" si="94"/>
        <v>15.899999999999961</v>
      </c>
      <c r="D253" s="306">
        <f t="shared" ca="1" si="95"/>
        <v>-0.55136619162969358</v>
      </c>
      <c r="E253" s="307">
        <f t="shared" ca="1" si="96"/>
        <v>-8.634478540003057</v>
      </c>
      <c r="F253" s="304">
        <f t="shared" ca="1" si="97"/>
        <v>8.6520647440391674</v>
      </c>
      <c r="G253" s="306">
        <f t="shared" ca="1" si="98"/>
        <v>18.82141315210319</v>
      </c>
      <c r="H253" s="307">
        <f t="shared" ca="1" si="99"/>
        <v>-41.108551169523849</v>
      </c>
      <c r="I253" s="304">
        <f t="shared" ca="1" si="100"/>
        <v>45.212371894200857</v>
      </c>
      <c r="J253" s="306">
        <f t="shared" ca="1" si="101"/>
        <v>476.84060888308545</v>
      </c>
      <c r="K253" s="307">
        <f t="shared" ca="1" si="102"/>
        <v>1186.4668897198069</v>
      </c>
      <c r="L253" s="304">
        <f t="shared" ca="1" si="87"/>
        <v>1278.7027202134921</v>
      </c>
      <c r="M253" s="306">
        <f t="shared" ca="1" si="103"/>
        <v>-1.1414363020442</v>
      </c>
      <c r="N253" s="304">
        <f t="shared" ca="1" si="104"/>
        <v>-65.399482690152524</v>
      </c>
      <c r="P253" s="310">
        <f t="shared" ca="1" si="105"/>
        <v>23</v>
      </c>
      <c r="Q253" s="304">
        <f t="shared" ca="1" si="106"/>
        <v>0</v>
      </c>
      <c r="R253" s="306">
        <f t="shared" ca="1" si="107"/>
        <v>0</v>
      </c>
      <c r="S253" s="307">
        <f t="shared" ca="1" si="108"/>
        <v>5.0810000000000022</v>
      </c>
      <c r="T253" s="304">
        <f t="shared" ca="1" si="88"/>
        <v>49.844610000000024</v>
      </c>
      <c r="U253" s="311">
        <f t="shared" ca="1" si="89"/>
        <v>0</v>
      </c>
      <c r="V253" s="306">
        <f t="shared" ca="1" si="90"/>
        <v>1.0877971386194649</v>
      </c>
      <c r="W253" s="304">
        <f t="shared" ca="1" si="91"/>
        <v>6.8275664088042145</v>
      </c>
      <c r="Y253" s="314" t="str">
        <f t="shared" ca="1" si="109"/>
        <v/>
      </c>
      <c r="Z253" s="315" t="str">
        <f t="shared" ca="1" si="110"/>
        <v/>
      </c>
      <c r="AA253" s="316" t="str">
        <f t="shared" ca="1" si="111"/>
        <v/>
      </c>
      <c r="AC253" s="310" t="e">
        <f t="shared" ca="1" si="112"/>
        <v>#N/A</v>
      </c>
      <c r="AD253" s="323" t="e">
        <f t="shared" ca="1" si="113"/>
        <v>#N/A</v>
      </c>
      <c r="AE253" s="324" t="e">
        <f t="shared" ca="1" si="92"/>
        <v>#N/A</v>
      </c>
      <c r="AG253" s="306">
        <f t="shared" ca="1" si="114"/>
        <v>7.5831582755961451</v>
      </c>
      <c r="AH253" s="304">
        <f t="shared" ca="1" si="115"/>
        <v>-1.2984049369074266</v>
      </c>
    </row>
    <row r="254" spans="1:34" x14ac:dyDescent="0.2">
      <c r="A254" s="347">
        <f t="shared" ca="1" si="93"/>
        <v>0.1</v>
      </c>
      <c r="B254" s="304">
        <f t="shared" ca="1" si="94"/>
        <v>15.999999999999961</v>
      </c>
      <c r="D254" s="306">
        <f t="shared" ca="1" si="95"/>
        <v>-0.55938610571143921</v>
      </c>
      <c r="E254" s="307">
        <f t="shared" ca="1" si="96"/>
        <v>-8.5882239216405623</v>
      </c>
      <c r="F254" s="304">
        <f t="shared" ca="1" si="97"/>
        <v>8.606422191799691</v>
      </c>
      <c r="G254" s="306">
        <f t="shared" ca="1" si="98"/>
        <v>18.765474541532047</v>
      </c>
      <c r="H254" s="307">
        <f t="shared" ca="1" si="99"/>
        <v>-41.967373561687907</v>
      </c>
      <c r="I254" s="304">
        <f t="shared" ca="1" si="100"/>
        <v>45.971768276140395</v>
      </c>
      <c r="J254" s="306">
        <f t="shared" ca="1" si="101"/>
        <v>478.71995326776721</v>
      </c>
      <c r="K254" s="307">
        <f t="shared" ca="1" si="102"/>
        <v>1182.3130934832463</v>
      </c>
      <c r="L254" s="304">
        <f t="shared" ca="1" si="87"/>
        <v>1275.5536228158412</v>
      </c>
      <c r="M254" s="306">
        <f t="shared" ca="1" si="103"/>
        <v>-1.1503196862826355</v>
      </c>
      <c r="N254" s="304">
        <f t="shared" ca="1" si="104"/>
        <v>-65.908463114807915</v>
      </c>
      <c r="P254" s="310">
        <f t="shared" ca="1" si="105"/>
        <v>23</v>
      </c>
      <c r="Q254" s="304">
        <f t="shared" ca="1" si="106"/>
        <v>0</v>
      </c>
      <c r="R254" s="306">
        <f t="shared" ca="1" si="107"/>
        <v>0</v>
      </c>
      <c r="S254" s="307">
        <f t="shared" ca="1" si="108"/>
        <v>5.0810000000000022</v>
      </c>
      <c r="T254" s="304">
        <f t="shared" ca="1" si="88"/>
        <v>49.844610000000024</v>
      </c>
      <c r="U254" s="311">
        <f t="shared" ca="1" si="89"/>
        <v>0</v>
      </c>
      <c r="V254" s="306">
        <f t="shared" ca="1" si="90"/>
        <v>1.0882506720937328</v>
      </c>
      <c r="W254" s="304">
        <f t="shared" ca="1" si="91"/>
        <v>7.061790029576513</v>
      </c>
      <c r="Y254" s="314" t="str">
        <f t="shared" ca="1" si="109"/>
        <v/>
      </c>
      <c r="Z254" s="315" t="str">
        <f t="shared" ca="1" si="110"/>
        <v/>
      </c>
      <c r="AA254" s="316" t="str">
        <f t="shared" ca="1" si="111"/>
        <v/>
      </c>
      <c r="AC254" s="310">
        <f t="shared" ca="1" si="112"/>
        <v>15.999999999999961</v>
      </c>
      <c r="AD254" s="323">
        <f t="shared" ca="1" si="113"/>
        <v>478.71995326776721</v>
      </c>
      <c r="AE254" s="324" t="e">
        <f t="shared" ca="1" si="92"/>
        <v>#N/A</v>
      </c>
      <c r="AG254" s="306">
        <f t="shared" ca="1" si="114"/>
        <v>7.575824739574923</v>
      </c>
      <c r="AH254" s="304">
        <f t="shared" ca="1" si="115"/>
        <v>-1.3437446189341098</v>
      </c>
    </row>
    <row r="255" spans="1:34" x14ac:dyDescent="0.2">
      <c r="A255" s="347">
        <f t="shared" ca="1" si="93"/>
        <v>0.1</v>
      </c>
      <c r="B255" s="304">
        <f t="shared" ca="1" si="94"/>
        <v>16.099999999999962</v>
      </c>
      <c r="D255" s="306">
        <f t="shared" ca="1" si="95"/>
        <v>-0.56732764669995983</v>
      </c>
      <c r="E255" s="307">
        <f t="shared" ca="1" si="96"/>
        <v>-8.5412204000897773</v>
      </c>
      <c r="F255" s="304">
        <f t="shared" ca="1" si="97"/>
        <v>8.5600412721913841</v>
      </c>
      <c r="G255" s="306">
        <f t="shared" ca="1" si="98"/>
        <v>18.708741776862052</v>
      </c>
      <c r="H255" s="307">
        <f t="shared" ca="1" si="99"/>
        <v>-42.821495601696881</v>
      </c>
      <c r="I255" s="304">
        <f t="shared" ca="1" si="100"/>
        <v>46.730049266392271</v>
      </c>
      <c r="J255" s="306">
        <f t="shared" ca="1" si="101"/>
        <v>480.59366408368692</v>
      </c>
      <c r="K255" s="307">
        <f t="shared" ca="1" si="102"/>
        <v>1178.0736500250771</v>
      </c>
      <c r="L255" s="304">
        <f t="shared" ca="1" si="87"/>
        <v>1272.3316371295621</v>
      </c>
      <c r="M255" s="306">
        <f t="shared" ca="1" si="103"/>
        <v>-1.1588890075727261</v>
      </c>
      <c r="N255" s="304">
        <f t="shared" ca="1" si="104"/>
        <v>-66.399449058021702</v>
      </c>
      <c r="P255" s="310">
        <f t="shared" ca="1" si="105"/>
        <v>23</v>
      </c>
      <c r="Q255" s="304">
        <f t="shared" ca="1" si="106"/>
        <v>0</v>
      </c>
      <c r="R255" s="306">
        <f t="shared" ca="1" si="107"/>
        <v>0</v>
      </c>
      <c r="S255" s="307">
        <f t="shared" ca="1" si="108"/>
        <v>5.0810000000000022</v>
      </c>
      <c r="T255" s="304">
        <f t="shared" ca="1" si="88"/>
        <v>49.844610000000024</v>
      </c>
      <c r="U255" s="311">
        <f t="shared" ca="1" si="89"/>
        <v>0</v>
      </c>
      <c r="V255" s="306">
        <f t="shared" ca="1" si="90"/>
        <v>1.088713740434649</v>
      </c>
      <c r="W255" s="304">
        <f t="shared" ca="1" si="91"/>
        <v>7.2997774577613344</v>
      </c>
      <c r="Y255" s="314" t="str">
        <f t="shared" ca="1" si="109"/>
        <v/>
      </c>
      <c r="Z255" s="315" t="str">
        <f t="shared" ca="1" si="110"/>
        <v/>
      </c>
      <c r="AA255" s="316" t="str">
        <f t="shared" ca="1" si="111"/>
        <v/>
      </c>
      <c r="AC255" s="310" t="e">
        <f t="shared" ca="1" si="112"/>
        <v>#N/A</v>
      </c>
      <c r="AD255" s="323" t="e">
        <f t="shared" ca="1" si="113"/>
        <v>#N/A</v>
      </c>
      <c r="AE255" s="324" t="e">
        <f t="shared" ca="1" si="92"/>
        <v>#N/A</v>
      </c>
      <c r="AG255" s="306">
        <f t="shared" ca="1" si="114"/>
        <v>7.5656523065034076</v>
      </c>
      <c r="AH255" s="304">
        <f t="shared" ca="1" si="115"/>
        <v>-1.3898425565000019</v>
      </c>
    </row>
    <row r="256" spans="1:34" x14ac:dyDescent="0.2">
      <c r="A256" s="347">
        <f t="shared" ca="1" si="93"/>
        <v>0.1</v>
      </c>
      <c r="B256" s="304">
        <f t="shared" ca="1" si="94"/>
        <v>16.199999999999964</v>
      </c>
      <c r="D256" s="306">
        <f t="shared" ca="1" si="95"/>
        <v>-0.57518660993275328</v>
      </c>
      <c r="E256" s="307">
        <f t="shared" ca="1" si="96"/>
        <v>-8.4934843742484176</v>
      </c>
      <c r="F256" s="304">
        <f t="shared" ca="1" si="97"/>
        <v>8.5129381797266657</v>
      </c>
      <c r="G256" s="306">
        <f t="shared" ca="1" si="98"/>
        <v>18.651223115868778</v>
      </c>
      <c r="H256" s="307">
        <f t="shared" ca="1" si="99"/>
        <v>-43.670844039121725</v>
      </c>
      <c r="I256" s="304">
        <f t="shared" ca="1" si="100"/>
        <v>47.486953395719247</v>
      </c>
      <c r="J256" s="306">
        <f t="shared" ca="1" si="101"/>
        <v>482.46166232832348</v>
      </c>
      <c r="K256" s="307">
        <f t="shared" ca="1" si="102"/>
        <v>1173.7490330430362</v>
      </c>
      <c r="L256" s="304">
        <f t="shared" ca="1" si="87"/>
        <v>1269.037449481327</v>
      </c>
      <c r="M256" s="306">
        <f t="shared" ca="1" si="103"/>
        <v>-1.1671598166000727</v>
      </c>
      <c r="N256" s="304">
        <f t="shared" ca="1" si="104"/>
        <v>-66.873331508447365</v>
      </c>
      <c r="P256" s="310">
        <f t="shared" ca="1" si="105"/>
        <v>23</v>
      </c>
      <c r="Q256" s="304">
        <f t="shared" ca="1" si="106"/>
        <v>0</v>
      </c>
      <c r="R256" s="306">
        <f t="shared" ca="1" si="107"/>
        <v>0</v>
      </c>
      <c r="S256" s="307">
        <f t="shared" ca="1" si="108"/>
        <v>5.0810000000000022</v>
      </c>
      <c r="T256" s="304">
        <f t="shared" ca="1" si="88"/>
        <v>49.844610000000024</v>
      </c>
      <c r="U256" s="311">
        <f t="shared" ca="1" si="89"/>
        <v>0</v>
      </c>
      <c r="V256" s="306">
        <f t="shared" ca="1" si="90"/>
        <v>1.0891863032159423</v>
      </c>
      <c r="W256" s="304">
        <f t="shared" ca="1" si="91"/>
        <v>7.5414390425820006</v>
      </c>
      <c r="Y256" s="314" t="str">
        <f t="shared" ca="1" si="109"/>
        <v/>
      </c>
      <c r="Z256" s="315" t="str">
        <f t="shared" ca="1" si="110"/>
        <v/>
      </c>
      <c r="AA256" s="316" t="str">
        <f t="shared" ca="1" si="111"/>
        <v/>
      </c>
      <c r="AC256" s="310" t="e">
        <f t="shared" ca="1" si="112"/>
        <v>#N/A</v>
      </c>
      <c r="AD256" s="323" t="e">
        <f t="shared" ca="1" si="113"/>
        <v>#N/A</v>
      </c>
      <c r="AE256" s="324" t="e">
        <f t="shared" ca="1" si="92"/>
        <v>#N/A</v>
      </c>
      <c r="AG256" s="306">
        <f t="shared" ca="1" si="114"/>
        <v>7.5527993562388911</v>
      </c>
      <c r="AH256" s="304">
        <f t="shared" ca="1" si="115"/>
        <v>-1.4366812552177388</v>
      </c>
    </row>
    <row r="257" spans="1:34" x14ac:dyDescent="0.2">
      <c r="A257" s="347">
        <f t="shared" ca="1" si="93"/>
        <v>0.1</v>
      </c>
      <c r="B257" s="304">
        <f t="shared" ca="1" si="94"/>
        <v>16.299999999999965</v>
      </c>
      <c r="D257" s="306">
        <f t="shared" ca="1" si="95"/>
        <v>-0.58295903804196492</v>
      </c>
      <c r="E257" s="307">
        <f t="shared" ca="1" si="96"/>
        <v>-8.4450325084113818</v>
      </c>
      <c r="F257" s="304">
        <f t="shared" ca="1" si="97"/>
        <v>8.4651293733858459</v>
      </c>
      <c r="G257" s="306">
        <f t="shared" ca="1" si="98"/>
        <v>18.592927212064581</v>
      </c>
      <c r="H257" s="307">
        <f t="shared" ca="1" si="99"/>
        <v>-44.515347289962861</v>
      </c>
      <c r="I257" s="304">
        <f t="shared" ca="1" si="100"/>
        <v>48.242233433570789</v>
      </c>
      <c r="J257" s="306">
        <f t="shared" ca="1" si="101"/>
        <v>484.32386984472015</v>
      </c>
      <c r="K257" s="307">
        <f t="shared" ca="1" si="102"/>
        <v>1169.3397234765819</v>
      </c>
      <c r="L257" s="304">
        <f t="shared" ca="1" si="87"/>
        <v>1265.6717583171612</v>
      </c>
      <c r="M257" s="306">
        <f t="shared" ca="1" si="103"/>
        <v>-1.1751467346565978</v>
      </c>
      <c r="N257" s="304">
        <f t="shared" ca="1" si="104"/>
        <v>-67.330948204403086</v>
      </c>
      <c r="P257" s="310">
        <f t="shared" ca="1" si="105"/>
        <v>23</v>
      </c>
      <c r="Q257" s="304">
        <f t="shared" ca="1" si="106"/>
        <v>0</v>
      </c>
      <c r="R257" s="306">
        <f t="shared" ca="1" si="107"/>
        <v>0</v>
      </c>
      <c r="S257" s="307">
        <f t="shared" ca="1" si="108"/>
        <v>5.0810000000000022</v>
      </c>
      <c r="T257" s="304">
        <f t="shared" ca="1" si="88"/>
        <v>49.844610000000024</v>
      </c>
      <c r="U257" s="311">
        <f t="shared" ca="1" si="89"/>
        <v>0</v>
      </c>
      <c r="V257" s="306">
        <f t="shared" ca="1" si="90"/>
        <v>1.0896683193741512</v>
      </c>
      <c r="W257" s="304">
        <f t="shared" ca="1" si="91"/>
        <v>7.7866844329355427</v>
      </c>
      <c r="Y257" s="314" t="str">
        <f t="shared" ca="1" si="109"/>
        <v/>
      </c>
      <c r="Z257" s="315" t="str">
        <f t="shared" ca="1" si="110"/>
        <v/>
      </c>
      <c r="AA257" s="316" t="str">
        <f t="shared" ca="1" si="111"/>
        <v/>
      </c>
      <c r="AC257" s="310" t="e">
        <f t="shared" ca="1" si="112"/>
        <v>#N/A</v>
      </c>
      <c r="AD257" s="323" t="e">
        <f t="shared" ca="1" si="113"/>
        <v>#N/A</v>
      </c>
      <c r="AE257" s="324" t="e">
        <f t="shared" ca="1" si="92"/>
        <v>#N/A</v>
      </c>
      <c r="AG257" s="306">
        <f t="shared" ca="1" si="114"/>
        <v>7.537413392506231</v>
      </c>
      <c r="AH257" s="304">
        <f t="shared" ca="1" si="115"/>
        <v>-1.4842430707699266</v>
      </c>
    </row>
    <row r="258" spans="1:34" x14ac:dyDescent="0.2">
      <c r="A258" s="347">
        <f t="shared" ca="1" si="93"/>
        <v>0.1</v>
      </c>
      <c r="B258" s="304">
        <f t="shared" ca="1" si="94"/>
        <v>16.399999999999967</v>
      </c>
      <c r="D258" s="306">
        <f t="shared" ca="1" si="95"/>
        <v>-0.59064120715223978</v>
      </c>
      <c r="E258" s="307">
        <f t="shared" ca="1" si="96"/>
        <v>-8.3958817086594042</v>
      </c>
      <c r="F258" s="304">
        <f t="shared" ca="1" si="97"/>
        <v>8.4166315531445122</v>
      </c>
      <c r="G258" s="306">
        <f t="shared" ca="1" si="98"/>
        <v>18.533863091349357</v>
      </c>
      <c r="H258" s="307">
        <f t="shared" ca="1" si="99"/>
        <v>-45.354935460828798</v>
      </c>
      <c r="I258" s="304">
        <f t="shared" ca="1" si="100"/>
        <v>48.995655437444938</v>
      </c>
      <c r="J258" s="306">
        <f t="shared" ca="1" si="101"/>
        <v>486.18020935989085</v>
      </c>
      <c r="K258" s="307">
        <f t="shared" ca="1" si="102"/>
        <v>1164.8462093390424</v>
      </c>
      <c r="L258" s="304">
        <f t="shared" ca="1" si="87"/>
        <v>1262.2352741801994</v>
      </c>
      <c r="M258" s="306">
        <f t="shared" ca="1" si="103"/>
        <v>-1.1828635144823028</v>
      </c>
      <c r="N258" s="304">
        <f t="shared" ca="1" si="104"/>
        <v>-67.773087119847673</v>
      </c>
      <c r="P258" s="310">
        <f t="shared" ca="1" si="105"/>
        <v>23</v>
      </c>
      <c r="Q258" s="304">
        <f t="shared" ca="1" si="106"/>
        <v>0</v>
      </c>
      <c r="R258" s="306">
        <f t="shared" ca="1" si="107"/>
        <v>0</v>
      </c>
      <c r="S258" s="307">
        <f t="shared" ca="1" si="108"/>
        <v>5.0810000000000022</v>
      </c>
      <c r="T258" s="304">
        <f t="shared" ca="1" si="88"/>
        <v>49.844610000000024</v>
      </c>
      <c r="U258" s="311">
        <f t="shared" ca="1" si="89"/>
        <v>0</v>
      </c>
      <c r="V258" s="306">
        <f t="shared" ca="1" si="90"/>
        <v>1.0901597472217224</v>
      </c>
      <c r="W258" s="304">
        <f t="shared" ca="1" si="91"/>
        <v>8.0354226389721433</v>
      </c>
      <c r="Y258" s="314" t="str">
        <f t="shared" ca="1" si="109"/>
        <v/>
      </c>
      <c r="Z258" s="315" t="str">
        <f t="shared" ca="1" si="110"/>
        <v/>
      </c>
      <c r="AA258" s="316" t="str">
        <f t="shared" ca="1" si="111"/>
        <v/>
      </c>
      <c r="AC258" s="310" t="e">
        <f t="shared" ca="1" si="112"/>
        <v>#N/A</v>
      </c>
      <c r="AD258" s="323" t="e">
        <f t="shared" ca="1" si="113"/>
        <v>#N/A</v>
      </c>
      <c r="AE258" s="324" t="e">
        <f t="shared" ca="1" si="92"/>
        <v>#N/A</v>
      </c>
      <c r="AG258" s="306">
        <f t="shared" ca="1" si="114"/>
        <v>7.5196319754332217</v>
      </c>
      <c r="AH258" s="304">
        <f t="shared" ca="1" si="115"/>
        <v>-1.5325102210067978</v>
      </c>
    </row>
    <row r="259" spans="1:34" x14ac:dyDescent="0.2">
      <c r="A259" s="347">
        <f t="shared" ca="1" si="93"/>
        <v>0.1</v>
      </c>
      <c r="B259" s="304">
        <f t="shared" ca="1" si="94"/>
        <v>16.499999999999968</v>
      </c>
      <c r="D259" s="306">
        <f t="shared" ca="1" si="95"/>
        <v>-0.59822961422695087</v>
      </c>
      <c r="E259" s="307">
        <f t="shared" ca="1" si="96"/>
        <v>-8.3460491004876367</v>
      </c>
      <c r="F259" s="304">
        <f t="shared" ca="1" si="97"/>
        <v>8.3674616377422737</v>
      </c>
      <c r="G259" s="306">
        <f t="shared" ca="1" si="98"/>
        <v>18.47404012992666</v>
      </c>
      <c r="H259" s="307">
        <f t="shared" ca="1" si="99"/>
        <v>-46.189540370877559</v>
      </c>
      <c r="I259" s="304">
        <f t="shared" ca="1" si="100"/>
        <v>49.746997883239828</v>
      </c>
      <c r="J259" s="306">
        <f t="shared" ca="1" si="101"/>
        <v>488.03060452095463</v>
      </c>
      <c r="K259" s="307">
        <f t="shared" ca="1" si="102"/>
        <v>1160.2689855474571</v>
      </c>
      <c r="L259" s="304">
        <f t="shared" ca="1" si="87"/>
        <v>1258.7287196899949</v>
      </c>
      <c r="M259" s="306">
        <f t="shared" ca="1" si="103"/>
        <v>-1.1903230972447982</v>
      </c>
      <c r="N259" s="304">
        <f t="shared" ca="1" si="104"/>
        <v>-68.200489729067215</v>
      </c>
      <c r="P259" s="310">
        <f t="shared" ca="1" si="105"/>
        <v>23</v>
      </c>
      <c r="Q259" s="304">
        <f t="shared" ca="1" si="106"/>
        <v>0</v>
      </c>
      <c r="R259" s="306">
        <f t="shared" ca="1" si="107"/>
        <v>0</v>
      </c>
      <c r="S259" s="307">
        <f t="shared" ca="1" si="108"/>
        <v>5.0810000000000022</v>
      </c>
      <c r="T259" s="304">
        <f t="shared" ca="1" si="88"/>
        <v>49.844610000000024</v>
      </c>
      <c r="U259" s="311">
        <f t="shared" ca="1" si="89"/>
        <v>0</v>
      </c>
      <c r="V259" s="306">
        <f t="shared" ca="1" si="90"/>
        <v>1.0906605444603368</v>
      </c>
      <c r="W259" s="304">
        <f t="shared" ca="1" si="91"/>
        <v>8.2875620936881855</v>
      </c>
      <c r="Y259" s="314" t="str">
        <f t="shared" ca="1" si="109"/>
        <v/>
      </c>
      <c r="Z259" s="315" t="str">
        <f t="shared" ca="1" si="110"/>
        <v/>
      </c>
      <c r="AA259" s="316" t="str">
        <f t="shared" ca="1" si="111"/>
        <v/>
      </c>
      <c r="AC259" s="310" t="e">
        <f t="shared" ca="1" si="112"/>
        <v>#N/A</v>
      </c>
      <c r="AD259" s="323" t="e">
        <f t="shared" ca="1" si="113"/>
        <v>#N/A</v>
      </c>
      <c r="AE259" s="324" t="e">
        <f t="shared" ca="1" si="92"/>
        <v>#N/A</v>
      </c>
      <c r="AG259" s="306">
        <f t="shared" ca="1" si="114"/>
        <v>7.4995835703716418</v>
      </c>
      <c r="AH259" s="304">
        <f t="shared" ca="1" si="115"/>
        <v>-1.5814647980657626</v>
      </c>
    </row>
    <row r="260" spans="1:34" x14ac:dyDescent="0.2">
      <c r="A260" s="347">
        <f t="shared" ca="1" si="93"/>
        <v>0.1</v>
      </c>
      <c r="B260" s="304">
        <f t="shared" ca="1" si="94"/>
        <v>16.599999999999969</v>
      </c>
      <c r="D260" s="306">
        <f t="shared" ca="1" si="95"/>
        <v>-0.60572096545477405</v>
      </c>
      <c r="E260" s="307">
        <f t="shared" ca="1" si="96"/>
        <v>-8.2955520075417706</v>
      </c>
      <c r="F260" s="304">
        <f t="shared" ca="1" si="97"/>
        <v>8.3176367435601435</v>
      </c>
      <c r="G260" s="306">
        <f t="shared" ca="1" si="98"/>
        <v>18.413468033381182</v>
      </c>
      <c r="H260" s="307">
        <f t="shared" ca="1" si="99"/>
        <v>-47.019095571631738</v>
      </c>
      <c r="I260" s="304">
        <f t="shared" ca="1" si="100"/>
        <v>50.496050869256997</v>
      </c>
      <c r="J260" s="306">
        <f t="shared" ca="1" si="101"/>
        <v>489.87497992912</v>
      </c>
      <c r="K260" s="307">
        <f t="shared" ca="1" si="102"/>
        <v>1155.6085537503316</v>
      </c>
      <c r="L260" s="304">
        <f t="shared" ref="L260:L323" ca="1" si="116">SQRT(pos_x^2+pos_z^2)</f>
        <v>1255.1528295237551</v>
      </c>
      <c r="M260" s="306">
        <f t="shared" ca="1" si="103"/>
        <v>-1.1975376658181407</v>
      </c>
      <c r="N260" s="304">
        <f t="shared" ca="1" si="104"/>
        <v>-68.613854059327451</v>
      </c>
      <c r="P260" s="310">
        <f t="shared" ca="1" si="105"/>
        <v>23</v>
      </c>
      <c r="Q260" s="304">
        <f t="shared" ca="1" si="106"/>
        <v>0</v>
      </c>
      <c r="R260" s="306">
        <f t="shared" ca="1" si="107"/>
        <v>0</v>
      </c>
      <c r="S260" s="307">
        <f t="shared" ca="1" si="108"/>
        <v>5.0810000000000022</v>
      </c>
      <c r="T260" s="304">
        <f t="shared" ref="T260:T323" ca="1" si="117">m*g</f>
        <v>49.844610000000024</v>
      </c>
      <c r="U260" s="311">
        <f t="shared" ref="U260:U323" ca="1" si="118">IF(pos_xz&lt;L_rampe,Poids*COS(Beta),0)</f>
        <v>0</v>
      </c>
      <c r="V260" s="306">
        <f t="shared" ref="V260:V323" ca="1" si="119">Rho_moyen*(20000-Alt_rampe-pos_z)/(20000+Alt_rampe+pos_z)</f>
        <v>1.0911706681944442</v>
      </c>
      <c r="W260" s="304">
        <f t="shared" ref="W260:W323" ca="1" si="120">1/2*Rho*Sref*Cx*vit_xz^2</f>
        <v>8.5430107144399479</v>
      </c>
      <c r="Y260" s="314" t="str">
        <f t="shared" ca="1" si="109"/>
        <v/>
      </c>
      <c r="Z260" s="315" t="str">
        <f t="shared" ca="1" si="110"/>
        <v/>
      </c>
      <c r="AA260" s="316" t="str">
        <f t="shared" ca="1" si="111"/>
        <v/>
      </c>
      <c r="AC260" s="310" t="e">
        <f t="shared" ca="1" si="112"/>
        <v>#N/A</v>
      </c>
      <c r="AD260" s="323" t="e">
        <f t="shared" ca="1" si="113"/>
        <v>#N/A</v>
      </c>
      <c r="AE260" s="324" t="e">
        <f t="shared" ref="AE260:AE323" ca="1" si="121">IF(t&lt;T_para, pos_z, NA())</f>
        <v>#N/A</v>
      </c>
      <c r="AG260" s="306">
        <f t="shared" ca="1" si="114"/>
        <v>7.4773883200103182</v>
      </c>
      <c r="AH260" s="304">
        <f t="shared" ca="1" si="115"/>
        <v>-1.6310887804936394</v>
      </c>
    </row>
    <row r="261" spans="1:34" x14ac:dyDescent="0.2">
      <c r="A261" s="347">
        <f t="shared" ref="A261:A324" ca="1" si="122">IF(B260+0.01&lt;=T_ini+ROUNDUP(Temps_fin_propu,0), 0.01, IF(K260&gt;0, 0.1, 0.0001))</f>
        <v>0.1</v>
      </c>
      <c r="B261" s="304">
        <f t="shared" ref="B261:B324" ca="1" si="123">B260+pas</f>
        <v>16.699999999999971</v>
      </c>
      <c r="D261" s="306">
        <f t="shared" ref="D261:D324" ca="1" si="124">IF(AND(L260&lt;L_rampe,Poussee&lt;Poids*SIN(M260)),0,(-W260+Poussee)/m*COS(M260)-U260/m*SIN(M260))</f>
        <v>-0.61311216557803616</v>
      </c>
      <c r="E261" s="307">
        <f t="shared" ref="E261:E324" ca="1" si="125">IF(AND(L260&lt;L_rampe,Poussee&lt;Poids*SIN(M260)),0,(-W260+Poussee)/m*SIN(M260)+U260/m*COS(M260)-Poids/m)</f>
        <v>-8.244407931347725</v>
      </c>
      <c r="F261" s="304">
        <f t="shared" ref="F261:F324" ca="1" si="126">SQRT(acc_x^2+acc_z^2)</f>
        <v>8.2671741644923067</v>
      </c>
      <c r="G261" s="306">
        <f t="shared" ref="G261:G324" ca="1" si="127">G260+acc_x*pas</f>
        <v>18.352156816823378</v>
      </c>
      <c r="H261" s="307">
        <f t="shared" ref="H261:H324" ca="1" si="128">H260+acc_z*pas</f>
        <v>-47.843536364766507</v>
      </c>
      <c r="I261" s="304">
        <f t="shared" ref="I261:I324" ca="1" si="129">SQRT(vit_x^2+vit_z^2)</f>
        <v>51.242615387156143</v>
      </c>
      <c r="J261" s="306">
        <f t="shared" ref="J261:J324" ca="1" si="130">J260+0.5*(vit_x+G260)*pas*(K260&gt;=0)</f>
        <v>491.71326117163022</v>
      </c>
      <c r="K261" s="307">
        <f t="shared" ref="K261:K324" ca="1" si="131">K260+0.5*(vit_z+H260)*pas</f>
        <v>1150.8654221535116</v>
      </c>
      <c r="L261" s="304">
        <f t="shared" ca="1" si="116"/>
        <v>1251.5083503998767</v>
      </c>
      <c r="M261" s="306">
        <f t="shared" ref="M261:M324" ca="1" si="132">IF(AND(L260&gt;L_rampe,G261&gt;0),ATAN2(G261,H261),$M$4)</f>
        <v>-1.2045186945380764</v>
      </c>
      <c r="N261" s="304">
        <f t="shared" ref="N261:N324" ca="1" si="133">DEGREES(Beta)</f>
        <v>-69.013837541639376</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5.0810000000000022</v>
      </c>
      <c r="T261" s="304">
        <f t="shared" ca="1" si="117"/>
        <v>49.844610000000024</v>
      </c>
      <c r="U261" s="311">
        <f t="shared" ca="1" si="118"/>
        <v>0</v>
      </c>
      <c r="V261" s="306">
        <f t="shared" ca="1" si="119"/>
        <v>1.09169007494498</v>
      </c>
      <c r="W261" s="304">
        <f t="shared" ca="1" si="120"/>
        <v>8.801675964288588</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t="e">
        <f t="shared" ca="1" si="121"/>
        <v>#N/A</v>
      </c>
      <c r="AG261" s="306">
        <f t="shared" ref="AG261:AG324" ca="1" si="143">IF(AND(L260&lt;L_rampe,Poussee&lt;Poids*SIN(M260)),0,(-W260+Poussee)/m-Poids*SIN(M260)/m)</f>
        <v>7.4531587463791471</v>
      </c>
      <c r="AH261" s="304">
        <f t="shared" ref="AH261:AH324" ca="1" si="144">IF(AND(L260&lt;L_rampe,Poussee&lt;Poids*SIN(M260)), g*SIN(M260), (-W260+Poussee)/m)</f>
        <v>-1.6813640453532659</v>
      </c>
    </row>
    <row r="262" spans="1:34" x14ac:dyDescent="0.2">
      <c r="A262" s="347">
        <f t="shared" ca="1" si="122"/>
        <v>0.1</v>
      </c>
      <c r="B262" s="304">
        <f t="shared" ca="1" si="123"/>
        <v>16.799999999999972</v>
      </c>
      <c r="D262" s="306">
        <f t="shared" ca="1" si="124"/>
        <v>-0.62040030807305468</v>
      </c>
      <c r="E262" s="307">
        <f t="shared" ca="1" si="125"/>
        <v>-8.1926345319370864</v>
      </c>
      <c r="F262" s="304">
        <f t="shared" ca="1" si="126"/>
        <v>8.216091352714205</v>
      </c>
      <c r="G262" s="306">
        <f t="shared" ca="1" si="127"/>
        <v>18.290116786016071</v>
      </c>
      <c r="H262" s="307">
        <f t="shared" ca="1" si="128"/>
        <v>-48.662799817960213</v>
      </c>
      <c r="I262" s="304">
        <f t="shared" ca="1" si="129"/>
        <v>51.986502653755963</v>
      </c>
      <c r="J262" s="306">
        <f t="shared" ca="1" si="130"/>
        <v>493.54537485177218</v>
      </c>
      <c r="K262" s="307">
        <f t="shared" ca="1" si="131"/>
        <v>1146.0401053443752</v>
      </c>
      <c r="L262" s="304">
        <f t="shared" ca="1" si="116"/>
        <v>1247.7960410641329</v>
      </c>
      <c r="M262" s="306">
        <f t="shared" ca="1" si="132"/>
        <v>-1.2112769956194347</v>
      </c>
      <c r="N262" s="304">
        <f t="shared" ca="1" si="133"/>
        <v>-69.401059670279906</v>
      </c>
      <c r="P262" s="310">
        <f t="shared" ca="1" si="134"/>
        <v>23</v>
      </c>
      <c r="Q262" s="304">
        <f t="shared" ca="1" si="135"/>
        <v>0</v>
      </c>
      <c r="R262" s="306">
        <f t="shared" ca="1" si="136"/>
        <v>0</v>
      </c>
      <c r="S262" s="307">
        <f t="shared" ca="1" si="137"/>
        <v>5.0810000000000022</v>
      </c>
      <c r="T262" s="304">
        <f t="shared" ca="1" si="117"/>
        <v>49.844610000000024</v>
      </c>
      <c r="U262" s="311">
        <f t="shared" ca="1" si="118"/>
        <v>0</v>
      </c>
      <c r="V262" s="306">
        <f t="shared" ca="1" si="119"/>
        <v>1.0922187206632563</v>
      </c>
      <c r="W262" s="304">
        <f t="shared" ca="1" si="120"/>
        <v>9.0634649130915328</v>
      </c>
      <c r="Y262" s="314" t="str">
        <f t="shared" ca="1" si="138"/>
        <v/>
      </c>
      <c r="Z262" s="315" t="str">
        <f t="shared" ca="1" si="139"/>
        <v/>
      </c>
      <c r="AA262" s="316" t="str">
        <f t="shared" ca="1" si="140"/>
        <v/>
      </c>
      <c r="AC262" s="310" t="e">
        <f t="shared" ca="1" si="141"/>
        <v>#N/A</v>
      </c>
      <c r="AD262" s="323" t="e">
        <f t="shared" ca="1" si="142"/>
        <v>#N/A</v>
      </c>
      <c r="AE262" s="324" t="e">
        <f t="shared" ca="1" si="121"/>
        <v>#N/A</v>
      </c>
      <c r="AG262" s="306">
        <f t="shared" ca="1" si="143"/>
        <v>7.4270003889068263</v>
      </c>
      <c r="AH262" s="304">
        <f t="shared" ca="1" si="144"/>
        <v>-1.7322723802969069</v>
      </c>
    </row>
    <row r="263" spans="1:34" x14ac:dyDescent="0.2">
      <c r="A263" s="347">
        <f t="shared" ca="1" si="122"/>
        <v>0.1</v>
      </c>
      <c r="B263" s="304">
        <f t="shared" ca="1" si="123"/>
        <v>16.899999999999974</v>
      </c>
      <c r="D263" s="306">
        <f t="shared" ca="1" si="124"/>
        <v>-0.62758266610090574</v>
      </c>
      <c r="E263" s="307">
        <f t="shared" ca="1" si="125"/>
        <v>-8.1402496092840799</v>
      </c>
      <c r="F263" s="304">
        <f t="shared" ca="1" si="126"/>
        <v>8.1644059002624267</v>
      </c>
      <c r="G263" s="306">
        <f t="shared" ca="1" si="127"/>
        <v>18.227358519405982</v>
      </c>
      <c r="H263" s="307">
        <f t="shared" ca="1" si="128"/>
        <v>-49.47682477888862</v>
      </c>
      <c r="I263" s="304">
        <f t="shared" ca="1" si="129"/>
        <v>52.727533498124188</v>
      </c>
      <c r="J263" s="306">
        <f t="shared" ca="1" si="130"/>
        <v>495.37124861704331</v>
      </c>
      <c r="K263" s="307">
        <f t="shared" ca="1" si="131"/>
        <v>1141.1331241145328</v>
      </c>
      <c r="L263" s="304">
        <f t="shared" ca="1" si="116"/>
        <v>1244.0166722788736</v>
      </c>
      <c r="M263" s="306">
        <f t="shared" ca="1" si="132"/>
        <v>-1.2178227624247802</v>
      </c>
      <c r="N263" s="304">
        <f t="shared" ca="1" si="133"/>
        <v>-69.776104481903033</v>
      </c>
      <c r="P263" s="310">
        <f t="shared" ca="1" si="134"/>
        <v>23</v>
      </c>
      <c r="Q263" s="304">
        <f t="shared" ca="1" si="135"/>
        <v>0</v>
      </c>
      <c r="R263" s="306">
        <f t="shared" ca="1" si="136"/>
        <v>0</v>
      </c>
      <c r="S263" s="307">
        <f t="shared" ca="1" si="137"/>
        <v>5.0810000000000022</v>
      </c>
      <c r="T263" s="304">
        <f t="shared" ca="1" si="117"/>
        <v>49.844610000000024</v>
      </c>
      <c r="U263" s="311">
        <f t="shared" ca="1" si="118"/>
        <v>0</v>
      </c>
      <c r="V263" s="306">
        <f t="shared" ca="1" si="119"/>
        <v>1.0927565607450047</v>
      </c>
      <c r="W263" s="304">
        <f t="shared" ca="1" si="120"/>
        <v>9.3282842982585432</v>
      </c>
      <c r="Y263" s="314" t="str">
        <f t="shared" ca="1" si="138"/>
        <v/>
      </c>
      <c r="Z263" s="315" t="str">
        <f t="shared" ca="1" si="139"/>
        <v/>
      </c>
      <c r="AA263" s="316" t="str">
        <f t="shared" ca="1" si="140"/>
        <v/>
      </c>
      <c r="AC263" s="310" t="e">
        <f t="shared" ca="1" si="141"/>
        <v>#N/A</v>
      </c>
      <c r="AD263" s="323" t="e">
        <f t="shared" ca="1" si="142"/>
        <v>#N/A</v>
      </c>
      <c r="AE263" s="324" t="e">
        <f t="shared" ca="1" si="121"/>
        <v>#N/A</v>
      </c>
      <c r="AG263" s="306">
        <f t="shared" ca="1" si="143"/>
        <v>7.39901238424941</v>
      </c>
      <c r="AH263" s="304">
        <f t="shared" ca="1" si="144"/>
        <v>-1.7837954955897517</v>
      </c>
    </row>
    <row r="264" spans="1:34" x14ac:dyDescent="0.2">
      <c r="A264" s="347">
        <f t="shared" ca="1" si="122"/>
        <v>0.1</v>
      </c>
      <c r="B264" s="304">
        <f t="shared" ca="1" si="123"/>
        <v>16.999999999999975</v>
      </c>
      <c r="D264" s="306">
        <f t="shared" ca="1" si="124"/>
        <v>-0.63465668415457799</v>
      </c>
      <c r="E264" s="307">
        <f t="shared" ca="1" si="125"/>
        <v>-8.0872710854820085</v>
      </c>
      <c r="F264" s="304">
        <f t="shared" ca="1" si="126"/>
        <v>8.1121355213541282</v>
      </c>
      <c r="G264" s="306">
        <f t="shared" ca="1" si="127"/>
        <v>18.163892850990525</v>
      </c>
      <c r="H264" s="307">
        <f t="shared" ca="1" si="128"/>
        <v>-50.285551887436824</v>
      </c>
      <c r="I264" s="304">
        <f t="shared" ca="1" si="129"/>
        <v>53.465537798907114</v>
      </c>
      <c r="J264" s="306">
        <f t="shared" ca="1" si="130"/>
        <v>497.19081118556312</v>
      </c>
      <c r="K264" s="307">
        <f t="shared" ca="1" si="131"/>
        <v>1136.1450052812165</v>
      </c>
      <c r="L264" s="304">
        <f t="shared" ca="1" si="116"/>
        <v>1240.1710268155816</v>
      </c>
      <c r="M264" s="306">
        <f t="shared" ca="1" si="132"/>
        <v>-1.2241656097728515</v>
      </c>
      <c r="N264" s="304">
        <f t="shared" ca="1" si="133"/>
        <v>-70.139522865043276</v>
      </c>
      <c r="P264" s="310">
        <f t="shared" ca="1" si="134"/>
        <v>23</v>
      </c>
      <c r="Q264" s="304">
        <f t="shared" ca="1" si="135"/>
        <v>0</v>
      </c>
      <c r="R264" s="306">
        <f t="shared" ca="1" si="136"/>
        <v>0</v>
      </c>
      <c r="S264" s="307">
        <f t="shared" ca="1" si="137"/>
        <v>5.0810000000000022</v>
      </c>
      <c r="T264" s="304">
        <f t="shared" ca="1" si="117"/>
        <v>49.844610000000024</v>
      </c>
      <c r="U264" s="311">
        <f t="shared" ca="1" si="118"/>
        <v>0</v>
      </c>
      <c r="V264" s="306">
        <f t="shared" ca="1" si="119"/>
        <v>1.093303550044558</v>
      </c>
      <c r="W264" s="304">
        <f t="shared" ca="1" si="120"/>
        <v>9.5960405850947978</v>
      </c>
      <c r="Y264" s="314" t="str">
        <f t="shared" ca="1" si="138"/>
        <v/>
      </c>
      <c r="Z264" s="315" t="str">
        <f t="shared" ca="1" si="139"/>
        <v/>
      </c>
      <c r="AA264" s="316" t="str">
        <f t="shared" ca="1" si="140"/>
        <v/>
      </c>
      <c r="AC264" s="310">
        <f t="shared" ca="1" si="141"/>
        <v>16.999999999999975</v>
      </c>
      <c r="AD264" s="323">
        <f t="shared" ca="1" si="142"/>
        <v>497.19081118556312</v>
      </c>
      <c r="AE264" s="324" t="e">
        <f t="shared" ca="1" si="121"/>
        <v>#N/A</v>
      </c>
      <c r="AG264" s="306">
        <f t="shared" ca="1" si="143"/>
        <v>7.3692879931652069</v>
      </c>
      <c r="AH264" s="304">
        <f t="shared" ca="1" si="144"/>
        <v>-1.8359150360674157</v>
      </c>
    </row>
    <row r="265" spans="1:34" x14ac:dyDescent="0.2">
      <c r="A265" s="347">
        <f t="shared" ca="1" si="122"/>
        <v>0.1</v>
      </c>
      <c r="B265" s="304">
        <f t="shared" ca="1" si="123"/>
        <v>17.099999999999977</v>
      </c>
      <c r="D265" s="306">
        <f t="shared" ca="1" si="124"/>
        <v>-0.64161997033546148</v>
      </c>
      <c r="E265" s="307">
        <f t="shared" ca="1" si="125"/>
        <v>-8.0337169875971792</v>
      </c>
      <c r="F265" s="304">
        <f t="shared" ca="1" si="126"/>
        <v>8.0592980353837742</v>
      </c>
      <c r="G265" s="306">
        <f t="shared" ca="1" si="127"/>
        <v>18.099730853956977</v>
      </c>
      <c r="H265" s="307">
        <f t="shared" ca="1" si="128"/>
        <v>-51.088923586196543</v>
      </c>
      <c r="I265" s="304">
        <f t="shared" ca="1" si="129"/>
        <v>54.200353967311983</v>
      </c>
      <c r="J265" s="306">
        <f t="shared" ca="1" si="130"/>
        <v>499.00399237081052</v>
      </c>
      <c r="K265" s="307">
        <f t="shared" ca="1" si="131"/>
        <v>1131.0762815075348</v>
      </c>
      <c r="L265" s="304">
        <f t="shared" ca="1" si="116"/>
        <v>1236.2598994511307</v>
      </c>
      <c r="M265" s="306">
        <f t="shared" ca="1" si="132"/>
        <v>-1.2303146114718591</v>
      </c>
      <c r="N265" s="304">
        <f t="shared" ca="1" si="133"/>
        <v>-70.49183471061518</v>
      </c>
      <c r="P265" s="310">
        <f t="shared" ca="1" si="134"/>
        <v>23</v>
      </c>
      <c r="Q265" s="304">
        <f t="shared" ca="1" si="135"/>
        <v>0</v>
      </c>
      <c r="R265" s="306">
        <f t="shared" ca="1" si="136"/>
        <v>0</v>
      </c>
      <c r="S265" s="307">
        <f t="shared" ca="1" si="137"/>
        <v>5.0810000000000022</v>
      </c>
      <c r="T265" s="304">
        <f t="shared" ca="1" si="117"/>
        <v>49.844610000000024</v>
      </c>
      <c r="U265" s="311">
        <f t="shared" ca="1" si="118"/>
        <v>0</v>
      </c>
      <c r="V265" s="306">
        <f t="shared" ca="1" si="119"/>
        <v>1.0938596428891523</v>
      </c>
      <c r="W265" s="304">
        <f t="shared" ca="1" si="120"/>
        <v>9.8666400266563485</v>
      </c>
      <c r="Y265" s="314" t="str">
        <f t="shared" ca="1" si="138"/>
        <v/>
      </c>
      <c r="Z265" s="315" t="str">
        <f t="shared" ca="1" si="139"/>
        <v/>
      </c>
      <c r="AA265" s="316" t="str">
        <f t="shared" ca="1" si="140"/>
        <v/>
      </c>
      <c r="AC265" s="310" t="e">
        <f t="shared" ca="1" si="141"/>
        <v>#N/A</v>
      </c>
      <c r="AD265" s="323" t="e">
        <f t="shared" ca="1" si="142"/>
        <v>#N/A</v>
      </c>
      <c r="AE265" s="324" t="e">
        <f t="shared" ca="1" si="121"/>
        <v>#N/A</v>
      </c>
      <c r="AG265" s="306">
        <f t="shared" ca="1" si="143"/>
        <v>7.3379150792829204</v>
      </c>
      <c r="AH265" s="304">
        <f t="shared" ca="1" si="144"/>
        <v>-1.8886125930121618</v>
      </c>
    </row>
    <row r="266" spans="1:34" x14ac:dyDescent="0.2">
      <c r="A266" s="347">
        <f t="shared" ca="1" si="122"/>
        <v>0.1</v>
      </c>
      <c r="B266" s="304">
        <f t="shared" ca="1" si="123"/>
        <v>17.199999999999978</v>
      </c>
      <c r="D266" s="306">
        <f t="shared" ca="1" si="124"/>
        <v>-0.64847028919842742</v>
      </c>
      <c r="E266" s="307">
        <f t="shared" ca="1" si="125"/>
        <v>-7.9796054311473696</v>
      </c>
      <c r="F266" s="304">
        <f t="shared" ca="1" si="126"/>
        <v>8.0059113505440269</v>
      </c>
      <c r="G266" s="306">
        <f t="shared" ca="1" si="127"/>
        <v>18.034883825037134</v>
      </c>
      <c r="H266" s="307">
        <f t="shared" ca="1" si="128"/>
        <v>-51.886884129311284</v>
      </c>
      <c r="I266" s="304">
        <f t="shared" ca="1" si="129"/>
        <v>54.931828471580673</v>
      </c>
      <c r="J266" s="306">
        <f t="shared" ca="1" si="130"/>
        <v>500.8107231047602</v>
      </c>
      <c r="K266" s="307">
        <f t="shared" ca="1" si="131"/>
        <v>1125.9274911217594</v>
      </c>
      <c r="L266" s="304">
        <f t="shared" ca="1" si="116"/>
        <v>1232.2840969680865</v>
      </c>
      <c r="M266" s="306">
        <f t="shared" ca="1" si="132"/>
        <v>-1.2362783352571485</v>
      </c>
      <c r="N266" s="304">
        <f t="shared" ca="1" si="133"/>
        <v>-70.833530913694048</v>
      </c>
      <c r="P266" s="310">
        <f t="shared" ca="1" si="134"/>
        <v>23</v>
      </c>
      <c r="Q266" s="304">
        <f t="shared" ca="1" si="135"/>
        <v>0</v>
      </c>
      <c r="R266" s="306">
        <f t="shared" ca="1" si="136"/>
        <v>0</v>
      </c>
      <c r="S266" s="307">
        <f t="shared" ca="1" si="137"/>
        <v>5.0810000000000022</v>
      </c>
      <c r="T266" s="304">
        <f t="shared" ca="1" si="117"/>
        <v>49.844610000000024</v>
      </c>
      <c r="U266" s="311">
        <f t="shared" ca="1" si="118"/>
        <v>0</v>
      </c>
      <c r="V266" s="306">
        <f t="shared" ca="1" si="119"/>
        <v>1.0944247930933406</v>
      </c>
      <c r="W266" s="304">
        <f t="shared" ca="1" si="120"/>
        <v>10.139988723046951</v>
      </c>
      <c r="Y266" s="314" t="str">
        <f t="shared" ca="1" si="138"/>
        <v/>
      </c>
      <c r="Z266" s="315" t="str">
        <f t="shared" ca="1" si="139"/>
        <v/>
      </c>
      <c r="AA266" s="316" t="str">
        <f t="shared" ca="1" si="140"/>
        <v/>
      </c>
      <c r="AC266" s="310" t="e">
        <f t="shared" ca="1" si="141"/>
        <v>#N/A</v>
      </c>
      <c r="AD266" s="323" t="e">
        <f t="shared" ca="1" si="142"/>
        <v>#N/A</v>
      </c>
      <c r="AE266" s="324" t="e">
        <f t="shared" ca="1" si="121"/>
        <v>#N/A</v>
      </c>
      <c r="AG266" s="306">
        <f t="shared" ca="1" si="143"/>
        <v>7.3049765442010397</v>
      </c>
      <c r="AH266" s="304">
        <f t="shared" ca="1" si="144"/>
        <v>-1.9418697159331517</v>
      </c>
    </row>
    <row r="267" spans="1:34" x14ac:dyDescent="0.2">
      <c r="A267" s="347">
        <f t="shared" ca="1" si="122"/>
        <v>0.1</v>
      </c>
      <c r="B267" s="304">
        <f t="shared" ca="1" si="123"/>
        <v>17.299999999999979</v>
      </c>
      <c r="D267" s="306">
        <f t="shared" ca="1" si="124"/>
        <v>-0.65520555511061074</v>
      </c>
      <c r="E267" s="307">
        <f t="shared" ca="1" si="125"/>
        <v>-7.9249546041594572</v>
      </c>
      <c r="F267" s="304">
        <f t="shared" ca="1" si="126"/>
        <v>7.9519934480252177</v>
      </c>
      <c r="G267" s="306">
        <f t="shared" ca="1" si="127"/>
        <v>17.969363269526074</v>
      </c>
      <c r="H267" s="307">
        <f t="shared" ca="1" si="128"/>
        <v>-52.679379589727226</v>
      </c>
      <c r="I267" s="304">
        <f t="shared" ca="1" si="129"/>
        <v>55.659815399179706</v>
      </c>
      <c r="J267" s="306">
        <f t="shared" ca="1" si="130"/>
        <v>502.61093545948836</v>
      </c>
      <c r="K267" s="307">
        <f t="shared" ca="1" si="131"/>
        <v>1120.6991779358075</v>
      </c>
      <c r="L267" s="304">
        <f t="shared" ca="1" si="116"/>
        <v>1228.2444381593823</v>
      </c>
      <c r="M267" s="306">
        <f t="shared" ca="1" si="132"/>
        <v>-1.2420648753057624</v>
      </c>
      <c r="N267" s="304">
        <f t="shared" ca="1" si="133"/>
        <v>-71.165075236463053</v>
      </c>
      <c r="P267" s="310">
        <f t="shared" ca="1" si="134"/>
        <v>23</v>
      </c>
      <c r="Q267" s="304">
        <f t="shared" ca="1" si="135"/>
        <v>0</v>
      </c>
      <c r="R267" s="306">
        <f t="shared" ca="1" si="136"/>
        <v>0</v>
      </c>
      <c r="S267" s="307">
        <f t="shared" ca="1" si="137"/>
        <v>5.0810000000000022</v>
      </c>
      <c r="T267" s="304">
        <f t="shared" ca="1" si="117"/>
        <v>49.844610000000024</v>
      </c>
      <c r="U267" s="311">
        <f t="shared" ca="1" si="118"/>
        <v>0</v>
      </c>
      <c r="V267" s="306">
        <f t="shared" ca="1" si="119"/>
        <v>1.0949989539734986</v>
      </c>
      <c r="W267" s="304">
        <f t="shared" ca="1" si="120"/>
        <v>10.415992680088371</v>
      </c>
      <c r="Y267" s="314" t="str">
        <f t="shared" ca="1" si="138"/>
        <v/>
      </c>
      <c r="Z267" s="315" t="str">
        <f t="shared" ca="1" si="139"/>
        <v/>
      </c>
      <c r="AA267" s="316" t="str">
        <f t="shared" ca="1" si="140"/>
        <v/>
      </c>
      <c r="AC267" s="310" t="e">
        <f t="shared" ca="1" si="141"/>
        <v>#N/A</v>
      </c>
      <c r="AD267" s="323" t="e">
        <f t="shared" ca="1" si="142"/>
        <v>#N/A</v>
      </c>
      <c r="AE267" s="324" t="e">
        <f t="shared" ca="1" si="121"/>
        <v>#N/A</v>
      </c>
      <c r="AG267" s="306">
        <f t="shared" ca="1" si="143"/>
        <v>7.2705507229703628</v>
      </c>
      <c r="AH267" s="304">
        <f t="shared" ca="1" si="144"/>
        <v>-1.9956679242367539</v>
      </c>
    </row>
    <row r="268" spans="1:34" x14ac:dyDescent="0.2">
      <c r="A268" s="347">
        <f t="shared" ca="1" si="122"/>
        <v>0.1</v>
      </c>
      <c r="B268" s="304">
        <f t="shared" ca="1" si="123"/>
        <v>17.399999999999981</v>
      </c>
      <c r="D268" s="306">
        <f t="shared" ca="1" si="124"/>
        <v>-0.66182382607425927</v>
      </c>
      <c r="E268" s="307">
        <f t="shared" ca="1" si="125"/>
        <v>-7.869782751767417</v>
      </c>
      <c r="F268" s="304">
        <f t="shared" ca="1" si="126"/>
        <v>7.8975623667544088</v>
      </c>
      <c r="G268" s="306">
        <f t="shared" ca="1" si="127"/>
        <v>17.903180886918648</v>
      </c>
      <c r="H268" s="307">
        <f t="shared" ca="1" si="128"/>
        <v>-53.466357864903969</v>
      </c>
      <c r="I268" s="304">
        <f t="shared" ca="1" si="129"/>
        <v>56.384176053283852</v>
      </c>
      <c r="J268" s="306">
        <f t="shared" ca="1" si="130"/>
        <v>504.40456266731059</v>
      </c>
      <c r="K268" s="307">
        <f t="shared" ca="1" si="131"/>
        <v>1115.3918910630759</v>
      </c>
      <c r="L268" s="304">
        <f t="shared" ca="1" si="116"/>
        <v>1224.1417538377104</v>
      </c>
      <c r="M268" s="306">
        <f t="shared" ca="1" si="132"/>
        <v>-1.2476818824924958</v>
      </c>
      <c r="N268" s="304">
        <f t="shared" ca="1" si="133"/>
        <v>-71.486906041757521</v>
      </c>
      <c r="P268" s="310">
        <f t="shared" ca="1" si="134"/>
        <v>23</v>
      </c>
      <c r="Q268" s="304">
        <f t="shared" ca="1" si="135"/>
        <v>0</v>
      </c>
      <c r="R268" s="306">
        <f t="shared" ca="1" si="136"/>
        <v>0</v>
      </c>
      <c r="S268" s="307">
        <f t="shared" ca="1" si="137"/>
        <v>5.0810000000000022</v>
      </c>
      <c r="T268" s="304">
        <f t="shared" ca="1" si="117"/>
        <v>49.844610000000024</v>
      </c>
      <c r="U268" s="311">
        <f t="shared" ca="1" si="118"/>
        <v>0</v>
      </c>
      <c r="V268" s="306">
        <f t="shared" ca="1" si="119"/>
        <v>1.0955820783624135</v>
      </c>
      <c r="W268" s="304">
        <f t="shared" ca="1" si="120"/>
        <v>10.694557867299432</v>
      </c>
      <c r="Y268" s="314" t="str">
        <f t="shared" ca="1" si="138"/>
        <v/>
      </c>
      <c r="Z268" s="315" t="str">
        <f t="shared" ca="1" si="139"/>
        <v/>
      </c>
      <c r="AA268" s="316" t="str">
        <f t="shared" ca="1" si="140"/>
        <v/>
      </c>
      <c r="AC268" s="310" t="e">
        <f t="shared" ca="1" si="141"/>
        <v>#N/A</v>
      </c>
      <c r="AD268" s="323" t="e">
        <f t="shared" ca="1" si="142"/>
        <v>#N/A</v>
      </c>
      <c r="AE268" s="324" t="e">
        <f t="shared" ca="1" si="121"/>
        <v>#N/A</v>
      </c>
      <c r="AG268" s="306">
        <f t="shared" ca="1" si="143"/>
        <v>7.2347117436509221</v>
      </c>
      <c r="AH268" s="304">
        <f t="shared" ca="1" si="144"/>
        <v>-2.0499887187735419</v>
      </c>
    </row>
    <row r="269" spans="1:34" x14ac:dyDescent="0.2">
      <c r="A269" s="347">
        <f t="shared" ca="1" si="122"/>
        <v>0.1</v>
      </c>
      <c r="B269" s="304">
        <f t="shared" ca="1" si="123"/>
        <v>17.499999999999982</v>
      </c>
      <c r="D269" s="306">
        <f t="shared" ca="1" si="124"/>
        <v>-0.66832329796884216</v>
      </c>
      <c r="E269" s="307">
        <f t="shared" ca="1" si="125"/>
        <v>-7.8141081613176384</v>
      </c>
      <c r="F269" s="304">
        <f t="shared" ca="1" si="126"/>
        <v>7.8426361886408369</v>
      </c>
      <c r="G269" s="306">
        <f t="shared" ca="1" si="127"/>
        <v>17.836348557121763</v>
      </c>
      <c r="H269" s="307">
        <f t="shared" ca="1" si="128"/>
        <v>-54.24776868103573</v>
      </c>
      <c r="I269" s="304">
        <f t="shared" ca="1" si="129"/>
        <v>57.104778580450699</v>
      </c>
      <c r="J269" s="306">
        <f t="shared" ca="1" si="130"/>
        <v>506.1915391395126</v>
      </c>
      <c r="K269" s="307">
        <f t="shared" ca="1" si="131"/>
        <v>1110.006184735779</v>
      </c>
      <c r="L269" s="304">
        <f t="shared" ca="1" si="116"/>
        <v>1219.9768868499555</v>
      </c>
      <c r="M269" s="306">
        <f t="shared" ca="1" si="132"/>
        <v>-1.2531365925435525</v>
      </c>
      <c r="N269" s="304">
        <f t="shared" ca="1" si="133"/>
        <v>-71.799437906150658</v>
      </c>
      <c r="P269" s="310">
        <f t="shared" ca="1" si="134"/>
        <v>23</v>
      </c>
      <c r="Q269" s="304">
        <f t="shared" ca="1" si="135"/>
        <v>0</v>
      </c>
      <c r="R269" s="306">
        <f t="shared" ca="1" si="136"/>
        <v>0</v>
      </c>
      <c r="S269" s="307">
        <f t="shared" ca="1" si="137"/>
        <v>5.0810000000000022</v>
      </c>
      <c r="T269" s="304">
        <f t="shared" ca="1" si="117"/>
        <v>49.844610000000024</v>
      </c>
      <c r="U269" s="311">
        <f t="shared" ca="1" si="118"/>
        <v>0</v>
      </c>
      <c r="V269" s="306">
        <f t="shared" ca="1" si="119"/>
        <v>1.0961741186239404</v>
      </c>
      <c r="W269" s="304">
        <f t="shared" ca="1" si="120"/>
        <v>10.975590275122224</v>
      </c>
      <c r="Y269" s="314" t="str">
        <f t="shared" ca="1" si="138"/>
        <v/>
      </c>
      <c r="Z269" s="315" t="str">
        <f t="shared" ca="1" si="139"/>
        <v/>
      </c>
      <c r="AA269" s="316" t="str">
        <f t="shared" ca="1" si="140"/>
        <v/>
      </c>
      <c r="AC269" s="310" t="e">
        <f t="shared" ca="1" si="141"/>
        <v>#N/A</v>
      </c>
      <c r="AD269" s="323" t="e">
        <f t="shared" ca="1" si="142"/>
        <v>#N/A</v>
      </c>
      <c r="AE269" s="324" t="e">
        <f t="shared" ca="1" si="121"/>
        <v>#N/A</v>
      </c>
      <c r="AG269" s="306">
        <f t="shared" ca="1" si="143"/>
        <v>7.197529854299642</v>
      </c>
      <c r="AH269" s="304">
        <f t="shared" ca="1" si="144"/>
        <v>-2.1048135932492475</v>
      </c>
    </row>
    <row r="270" spans="1:34" x14ac:dyDescent="0.2">
      <c r="A270" s="347">
        <f t="shared" ca="1" si="122"/>
        <v>0.1</v>
      </c>
      <c r="B270" s="304">
        <f t="shared" ca="1" si="123"/>
        <v>17.599999999999984</v>
      </c>
      <c r="D270" s="306">
        <f t="shared" ca="1" si="124"/>
        <v>-0.67470229917196045</v>
      </c>
      <c r="E270" s="307">
        <f t="shared" ca="1" si="125"/>
        <v>-7.75794914795331</v>
      </c>
      <c r="F270" s="304">
        <f t="shared" ca="1" si="126"/>
        <v>7.7872330242992867</v>
      </c>
      <c r="G270" s="306">
        <f t="shared" ca="1" si="127"/>
        <v>17.768878327204568</v>
      </c>
      <c r="H270" s="307">
        <f t="shared" ca="1" si="128"/>
        <v>-55.023563595831064</v>
      </c>
      <c r="I270" s="304">
        <f t="shared" ca="1" si="129"/>
        <v>57.821497626673988</v>
      </c>
      <c r="J270" s="306">
        <f t="shared" ca="1" si="130"/>
        <v>507.97180048372894</v>
      </c>
      <c r="K270" s="307">
        <f t="shared" ca="1" si="131"/>
        <v>1104.5426181219357</v>
      </c>
      <c r="L270" s="304">
        <f t="shared" ca="1" si="116"/>
        <v>1215.7506920970029</v>
      </c>
      <c r="M270" s="306">
        <f t="shared" ca="1" si="132"/>
        <v>-1.2584358522351402</v>
      </c>
      <c r="N270" s="304">
        <f t="shared" ca="1" si="133"/>
        <v>-72.103063121022444</v>
      </c>
      <c r="P270" s="310">
        <f t="shared" ca="1" si="134"/>
        <v>23</v>
      </c>
      <c r="Q270" s="304">
        <f t="shared" ca="1" si="135"/>
        <v>0</v>
      </c>
      <c r="R270" s="306">
        <f t="shared" ca="1" si="136"/>
        <v>0</v>
      </c>
      <c r="S270" s="307">
        <f t="shared" ca="1" si="137"/>
        <v>5.0810000000000022</v>
      </c>
      <c r="T270" s="304">
        <f t="shared" ca="1" si="117"/>
        <v>49.844610000000024</v>
      </c>
      <c r="U270" s="311">
        <f t="shared" ca="1" si="118"/>
        <v>0</v>
      </c>
      <c r="V270" s="306">
        <f t="shared" ca="1" si="119"/>
        <v>1.0967750266677156</v>
      </c>
      <c r="W270" s="304">
        <f t="shared" ca="1" si="120"/>
        <v>11.258995971336967</v>
      </c>
      <c r="Y270" s="314" t="str">
        <f t="shared" ca="1" si="138"/>
        <v/>
      </c>
      <c r="Z270" s="315" t="str">
        <f t="shared" ca="1" si="139"/>
        <v/>
      </c>
      <c r="AA270" s="316" t="str">
        <f t="shared" ca="1" si="140"/>
        <v/>
      </c>
      <c r="AC270" s="310" t="e">
        <f t="shared" ca="1" si="141"/>
        <v>#N/A</v>
      </c>
      <c r="AD270" s="323" t="e">
        <f t="shared" ca="1" si="142"/>
        <v>#N/A</v>
      </c>
      <c r="AE270" s="324" t="e">
        <f t="shared" ca="1" si="121"/>
        <v>#N/A</v>
      </c>
      <c r="AG270" s="306">
        <f t="shared" ca="1" si="143"/>
        <v>7.1590717204364012</v>
      </c>
      <c r="AH270" s="304">
        <f t="shared" ca="1" si="144"/>
        <v>-2.1601240454875454</v>
      </c>
    </row>
    <row r="271" spans="1:34" x14ac:dyDescent="0.2">
      <c r="A271" s="347">
        <f t="shared" ca="1" si="122"/>
        <v>0.1</v>
      </c>
      <c r="B271" s="304">
        <f t="shared" ca="1" si="123"/>
        <v>17.699999999999985</v>
      </c>
      <c r="D271" s="306">
        <f t="shared" ca="1" si="124"/>
        <v>-0.68095928552257112</v>
      </c>
      <c r="E271" s="307">
        <f t="shared" ca="1" si="125"/>
        <v>-7.7013240406538639</v>
      </c>
      <c r="F271" s="304">
        <f t="shared" ca="1" si="126"/>
        <v>7.7313709992272761</v>
      </c>
      <c r="G271" s="306">
        <f t="shared" ca="1" si="127"/>
        <v>17.700782398652311</v>
      </c>
      <c r="H271" s="307">
        <f t="shared" ca="1" si="128"/>
        <v>-55.79369599989645</v>
      </c>
      <c r="I271" s="304">
        <f t="shared" ca="1" si="129"/>
        <v>58.53421401926655</v>
      </c>
      <c r="J271" s="306">
        <f t="shared" ca="1" si="130"/>
        <v>509.74528352002176</v>
      </c>
      <c r="K271" s="307">
        <f t="shared" ca="1" si="131"/>
        <v>1099.0017551421492</v>
      </c>
      <c r="L271" s="304">
        <f t="shared" ca="1" si="116"/>
        <v>1211.46403655925</v>
      </c>
      <c r="M271" s="306">
        <f t="shared" ca="1" si="132"/>
        <v>-1.2635861437755254</v>
      </c>
      <c r="N271" s="304">
        <f t="shared" ca="1" si="133"/>
        <v>-72.398153089548444</v>
      </c>
      <c r="P271" s="310">
        <f t="shared" ca="1" si="134"/>
        <v>23</v>
      </c>
      <c r="Q271" s="304">
        <f t="shared" ca="1" si="135"/>
        <v>0</v>
      </c>
      <c r="R271" s="306">
        <f t="shared" ca="1" si="136"/>
        <v>0</v>
      </c>
      <c r="S271" s="307">
        <f t="shared" ca="1" si="137"/>
        <v>5.0810000000000022</v>
      </c>
      <c r="T271" s="304">
        <f t="shared" ca="1" si="117"/>
        <v>49.844610000000024</v>
      </c>
      <c r="U271" s="311">
        <f t="shared" ca="1" si="118"/>
        <v>0</v>
      </c>
      <c r="V271" s="306">
        <f t="shared" ca="1" si="119"/>
        <v>1.0973847539639148</v>
      </c>
      <c r="W271" s="304">
        <f t="shared" ca="1" si="120"/>
        <v>11.544681156609872</v>
      </c>
      <c r="Y271" s="314" t="str">
        <f t="shared" ca="1" si="138"/>
        <v/>
      </c>
      <c r="Z271" s="315" t="str">
        <f t="shared" ca="1" si="139"/>
        <v/>
      </c>
      <c r="AA271" s="316" t="str">
        <f t="shared" ca="1" si="140"/>
        <v/>
      </c>
      <c r="AC271" s="310" t="e">
        <f t="shared" ca="1" si="141"/>
        <v>#N/A</v>
      </c>
      <c r="AD271" s="323" t="e">
        <f t="shared" ca="1" si="142"/>
        <v>#N/A</v>
      </c>
      <c r="AE271" s="324" t="e">
        <f t="shared" ca="1" si="121"/>
        <v>#N/A</v>
      </c>
      <c r="AG271" s="306">
        <f t="shared" ca="1" si="143"/>
        <v>7.1194006957524216</v>
      </c>
      <c r="AH271" s="304">
        <f t="shared" ca="1" si="144"/>
        <v>-2.2159015885331552</v>
      </c>
    </row>
    <row r="272" spans="1:34" x14ac:dyDescent="0.2">
      <c r="A272" s="347">
        <f t="shared" ca="1" si="122"/>
        <v>0.1</v>
      </c>
      <c r="B272" s="304">
        <f t="shared" ca="1" si="123"/>
        <v>17.799999999999986</v>
      </c>
      <c r="D272" s="306">
        <f t="shared" ca="1" si="124"/>
        <v>-0.6870928355936049</v>
      </c>
      <c r="E272" s="307">
        <f t="shared" ca="1" si="125"/>
        <v>-7.6442511687090642</v>
      </c>
      <c r="F272" s="304">
        <f t="shared" ca="1" si="126"/>
        <v>7.6750682404154524</v>
      </c>
      <c r="G272" s="306">
        <f t="shared" ca="1" si="127"/>
        <v>17.63207311509295</v>
      </c>
      <c r="H272" s="307">
        <f t="shared" ca="1" si="128"/>
        <v>-56.558121116767353</v>
      </c>
      <c r="I272" s="304">
        <f t="shared" ca="1" si="129"/>
        <v>59.242814472262445</v>
      </c>
      <c r="J272" s="306">
        <f t="shared" ca="1" si="130"/>
        <v>511.51192629570903</v>
      </c>
      <c r="K272" s="307">
        <f t="shared" ca="1" si="131"/>
        <v>1093.384164286316</v>
      </c>
      <c r="L272" s="304">
        <f t="shared" ca="1" si="116"/>
        <v>1207.1177993281487</v>
      </c>
      <c r="M272" s="306">
        <f t="shared" ca="1" si="132"/>
        <v>-1.2685936075003501</v>
      </c>
      <c r="N272" s="304">
        <f t="shared" ca="1" si="133"/>
        <v>-72.68505962704576</v>
      </c>
      <c r="P272" s="310">
        <f t="shared" ca="1" si="134"/>
        <v>23</v>
      </c>
      <c r="Q272" s="304">
        <f t="shared" ca="1" si="135"/>
        <v>0</v>
      </c>
      <c r="R272" s="306">
        <f t="shared" ca="1" si="136"/>
        <v>0</v>
      </c>
      <c r="S272" s="307">
        <f t="shared" ca="1" si="137"/>
        <v>5.0810000000000022</v>
      </c>
      <c r="T272" s="304">
        <f t="shared" ca="1" si="117"/>
        <v>49.844610000000024</v>
      </c>
      <c r="U272" s="311">
        <f t="shared" ca="1" si="118"/>
        <v>0</v>
      </c>
      <c r="V272" s="306">
        <f t="shared" ca="1" si="119"/>
        <v>1.0980032515580411</v>
      </c>
      <c r="W272" s="304">
        <f t="shared" ca="1" si="120"/>
        <v>11.832552219121496</v>
      </c>
      <c r="Y272" s="314" t="str">
        <f t="shared" ca="1" si="138"/>
        <v/>
      </c>
      <c r="Z272" s="315" t="str">
        <f t="shared" ca="1" si="139"/>
        <v/>
      </c>
      <c r="AA272" s="316" t="str">
        <f t="shared" ca="1" si="140"/>
        <v/>
      </c>
      <c r="AC272" s="310" t="e">
        <f t="shared" ca="1" si="141"/>
        <v>#N/A</v>
      </c>
      <c r="AD272" s="323" t="e">
        <f t="shared" ca="1" si="142"/>
        <v>#N/A</v>
      </c>
      <c r="AE272" s="324" t="e">
        <f t="shared" ca="1" si="121"/>
        <v>#N/A</v>
      </c>
      <c r="AG272" s="306">
        <f t="shared" ca="1" si="143"/>
        <v>7.0785770685656004</v>
      </c>
      <c r="AH272" s="304">
        <f t="shared" ca="1" si="144"/>
        <v>-2.2721277615843078</v>
      </c>
    </row>
    <row r="273" spans="1:34" x14ac:dyDescent="0.2">
      <c r="A273" s="347">
        <f t="shared" ca="1" si="122"/>
        <v>0.1</v>
      </c>
      <c r="B273" s="304">
        <f t="shared" ca="1" si="123"/>
        <v>17.899999999999988</v>
      </c>
      <c r="D273" s="306">
        <f t="shared" ca="1" si="124"/>
        <v>-0.69310164624431081</v>
      </c>
      <c r="E273" s="307">
        <f t="shared" ca="1" si="125"/>
        <v>-7.5867488486103696</v>
      </c>
      <c r="F273" s="304">
        <f t="shared" ca="1" si="126"/>
        <v>7.6183428633737229</v>
      </c>
      <c r="G273" s="306">
        <f t="shared" ca="1" si="127"/>
        <v>17.562762950468521</v>
      </c>
      <c r="H273" s="307">
        <f t="shared" ca="1" si="128"/>
        <v>-57.31679600162839</v>
      </c>
      <c r="I273" s="304">
        <f t="shared" ca="1" si="129"/>
        <v>59.947191313243643</v>
      </c>
      <c r="J273" s="306">
        <f t="shared" ca="1" si="130"/>
        <v>513.27166809898711</v>
      </c>
      <c r="K273" s="307">
        <f t="shared" ca="1" si="131"/>
        <v>1087.6904184303962</v>
      </c>
      <c r="L273" s="304">
        <f t="shared" ca="1" si="116"/>
        <v>1202.7128716441041</v>
      </c>
      <c r="M273" s="306">
        <f t="shared" ca="1" si="132"/>
        <v>-1.2734640630025242</v>
      </c>
      <c r="N273" s="304">
        <f t="shared" ca="1" si="133"/>
        <v>-72.9641161716266</v>
      </c>
      <c r="P273" s="310">
        <f t="shared" ca="1" si="134"/>
        <v>23</v>
      </c>
      <c r="Q273" s="304">
        <f t="shared" ca="1" si="135"/>
        <v>0</v>
      </c>
      <c r="R273" s="306">
        <f t="shared" ca="1" si="136"/>
        <v>0</v>
      </c>
      <c r="S273" s="307">
        <f t="shared" ca="1" si="137"/>
        <v>5.0810000000000022</v>
      </c>
      <c r="T273" s="304">
        <f t="shared" ca="1" si="117"/>
        <v>49.844610000000024</v>
      </c>
      <c r="U273" s="311">
        <f t="shared" ca="1" si="118"/>
        <v>0</v>
      </c>
      <c r="V273" s="306">
        <f t="shared" ca="1" si="119"/>
        <v>1.098630470085741</v>
      </c>
      <c r="W273" s="304">
        <f t="shared" ca="1" si="120"/>
        <v>12.122515788225874</v>
      </c>
      <c r="Y273" s="314" t="str">
        <f t="shared" ca="1" si="138"/>
        <v/>
      </c>
      <c r="Z273" s="315" t="str">
        <f t="shared" ca="1" si="139"/>
        <v/>
      </c>
      <c r="AA273" s="316" t="str">
        <f t="shared" ca="1" si="140"/>
        <v/>
      </c>
      <c r="AC273" s="310" t="e">
        <f t="shared" ca="1" si="141"/>
        <v>#N/A</v>
      </c>
      <c r="AD273" s="323" t="e">
        <f t="shared" ca="1" si="142"/>
        <v>#N/A</v>
      </c>
      <c r="AE273" s="324" t="e">
        <f t="shared" ca="1" si="121"/>
        <v>#N/A</v>
      </c>
      <c r="AG273" s="306">
        <f t="shared" ca="1" si="143"/>
        <v>7.0366582862907219</v>
      </c>
      <c r="AH273" s="304">
        <f t="shared" ca="1" si="144"/>
        <v>-2.3287841407442413</v>
      </c>
    </row>
    <row r="274" spans="1:34" x14ac:dyDescent="0.2">
      <c r="A274" s="347">
        <f t="shared" ca="1" si="122"/>
        <v>0.1</v>
      </c>
      <c r="B274" s="304">
        <f t="shared" ca="1" si="123"/>
        <v>17.999999999999989</v>
      </c>
      <c r="D274" s="306">
        <f t="shared" ca="1" si="124"/>
        <v>-0.69898452842558734</v>
      </c>
      <c r="E274" s="307">
        <f t="shared" ca="1" si="125"/>
        <v>-7.5288353713448579</v>
      </c>
      <c r="F274" s="304">
        <f t="shared" ca="1" si="126"/>
        <v>7.5612129595582616</v>
      </c>
      <c r="G274" s="306">
        <f t="shared" ca="1" si="127"/>
        <v>17.492864497625963</v>
      </c>
      <c r="H274" s="307">
        <f t="shared" ca="1" si="128"/>
        <v>-58.069679538762877</v>
      </c>
      <c r="I274" s="304">
        <f t="shared" ca="1" si="129"/>
        <v>60.647242229691855</v>
      </c>
      <c r="J274" s="306">
        <f t="shared" ca="1" si="130"/>
        <v>515.02444947139179</v>
      </c>
      <c r="K274" s="307">
        <f t="shared" ca="1" si="131"/>
        <v>1081.9210946533767</v>
      </c>
      <c r="L274" s="304">
        <f t="shared" ca="1" si="116"/>
        <v>1198.2501569410583</v>
      </c>
      <c r="M274" s="306">
        <f t="shared" ca="1" si="132"/>
        <v>-1.2782030288098116</v>
      </c>
      <c r="N274" s="304">
        <f t="shared" ca="1" si="133"/>
        <v>-73.235638911640976</v>
      </c>
      <c r="P274" s="310">
        <f t="shared" ca="1" si="134"/>
        <v>23</v>
      </c>
      <c r="Q274" s="304">
        <f t="shared" ca="1" si="135"/>
        <v>0</v>
      </c>
      <c r="R274" s="306">
        <f t="shared" ca="1" si="136"/>
        <v>0</v>
      </c>
      <c r="S274" s="307">
        <f t="shared" ca="1" si="137"/>
        <v>5.0810000000000022</v>
      </c>
      <c r="T274" s="304">
        <f t="shared" ca="1" si="117"/>
        <v>49.844610000000024</v>
      </c>
      <c r="U274" s="311">
        <f t="shared" ca="1" si="118"/>
        <v>0</v>
      </c>
      <c r="V274" s="306">
        <f t="shared" ca="1" si="119"/>
        <v>1.0992663597876273</v>
      </c>
      <c r="W274" s="304">
        <f t="shared" ca="1" si="120"/>
        <v>12.414478787093598</v>
      </c>
      <c r="Y274" s="314" t="str">
        <f t="shared" ca="1" si="138"/>
        <v/>
      </c>
      <c r="Z274" s="315" t="str">
        <f t="shared" ca="1" si="139"/>
        <v/>
      </c>
      <c r="AA274" s="316" t="str">
        <f t="shared" ca="1" si="140"/>
        <v/>
      </c>
      <c r="AC274" s="310">
        <f t="shared" ca="1" si="141"/>
        <v>17.999999999999989</v>
      </c>
      <c r="AD274" s="323">
        <f t="shared" ca="1" si="142"/>
        <v>515.02444947139179</v>
      </c>
      <c r="AE274" s="324" t="e">
        <f t="shared" ca="1" si="121"/>
        <v>#N/A</v>
      </c>
      <c r="AG274" s="306">
        <f t="shared" ca="1" si="143"/>
        <v>6.9936991599773526</v>
      </c>
      <c r="AH274" s="304">
        <f t="shared" ca="1" si="144"/>
        <v>-2.3858523495819464</v>
      </c>
    </row>
    <row r="275" spans="1:34" x14ac:dyDescent="0.2">
      <c r="A275" s="347">
        <f t="shared" ca="1" si="122"/>
        <v>0.1</v>
      </c>
      <c r="B275" s="304">
        <f t="shared" ca="1" si="123"/>
        <v>18.099999999999991</v>
      </c>
      <c r="D275" s="306">
        <f t="shared" ca="1" si="124"/>
        <v>-0.7047404032142105</v>
      </c>
      <c r="E275" s="307">
        <f t="shared" ca="1" si="125"/>
        <v>-7.4705289900792557</v>
      </c>
      <c r="F275" s="304">
        <f t="shared" ca="1" si="126"/>
        <v>7.5036965841868302</v>
      </c>
      <c r="G275" s="306">
        <f t="shared" ca="1" si="127"/>
        <v>17.422390457304541</v>
      </c>
      <c r="H275" s="307">
        <f t="shared" ca="1" si="128"/>
        <v>-58.816732437770803</v>
      </c>
      <c r="I275" s="304">
        <f t="shared" ca="1" si="129"/>
        <v>61.342870033143186</v>
      </c>
      <c r="J275" s="306">
        <f t="shared" ca="1" si="130"/>
        <v>516.77021221913833</v>
      </c>
      <c r="K275" s="307">
        <f t="shared" ca="1" si="131"/>
        <v>1076.07677405455</v>
      </c>
      <c r="L275" s="304">
        <f t="shared" ca="1" si="116"/>
        <v>1193.7305708980819</v>
      </c>
      <c r="M275" s="306">
        <f t="shared" ca="1" si="132"/>
        <v>-1.2828157407154051</v>
      </c>
      <c r="N275" s="304">
        <f t="shared" ca="1" si="133"/>
        <v>-73.499927835941236</v>
      </c>
      <c r="P275" s="310">
        <f t="shared" ca="1" si="134"/>
        <v>23</v>
      </c>
      <c r="Q275" s="304">
        <f t="shared" ca="1" si="135"/>
        <v>0</v>
      </c>
      <c r="R275" s="306">
        <f t="shared" ca="1" si="136"/>
        <v>0</v>
      </c>
      <c r="S275" s="307">
        <f t="shared" ca="1" si="137"/>
        <v>5.0810000000000022</v>
      </c>
      <c r="T275" s="304">
        <f t="shared" ca="1" si="117"/>
        <v>49.844610000000024</v>
      </c>
      <c r="U275" s="311">
        <f t="shared" ca="1" si="118"/>
        <v>0</v>
      </c>
      <c r="V275" s="306">
        <f t="shared" ca="1" si="119"/>
        <v>1.0999108705241036</v>
      </c>
      <c r="W275" s="304">
        <f t="shared" ca="1" si="120"/>
        <v>12.708348484294859</v>
      </c>
      <c r="Y275" s="314" t="str">
        <f t="shared" ca="1" si="138"/>
        <v/>
      </c>
      <c r="Z275" s="315" t="str">
        <f t="shared" ca="1" si="139"/>
        <v/>
      </c>
      <c r="AA275" s="316" t="str">
        <f t="shared" ca="1" si="140"/>
        <v/>
      </c>
      <c r="AC275" s="310" t="e">
        <f t="shared" ca="1" si="141"/>
        <v>#N/A</v>
      </c>
      <c r="AD275" s="323" t="e">
        <f t="shared" ca="1" si="142"/>
        <v>#N/A</v>
      </c>
      <c r="AE275" s="324" t="e">
        <f t="shared" ca="1" si="121"/>
        <v>#N/A</v>
      </c>
      <c r="AG275" s="306">
        <f t="shared" ca="1" si="143"/>
        <v>6.9497520507727373</v>
      </c>
      <c r="AH275" s="304">
        <f t="shared" ca="1" si="144"/>
        <v>-2.4433140694929332</v>
      </c>
    </row>
    <row r="276" spans="1:34" x14ac:dyDescent="0.2">
      <c r="A276" s="347">
        <f t="shared" ca="1" si="122"/>
        <v>0.1</v>
      </c>
      <c r="B276" s="304">
        <f t="shared" ca="1" si="123"/>
        <v>18.199999999999992</v>
      </c>
      <c r="D276" s="306">
        <f t="shared" ca="1" si="124"/>
        <v>-0.7103682980542646</v>
      </c>
      <c r="E276" s="307">
        <f t="shared" ca="1" si="125"/>
        <v>-7.4118479082234714</v>
      </c>
      <c r="F276" s="304">
        <f t="shared" ca="1" si="126"/>
        <v>7.4458117444317082</v>
      </c>
      <c r="G276" s="306">
        <f t="shared" ca="1" si="127"/>
        <v>17.351353627499115</v>
      </c>
      <c r="H276" s="307">
        <f t="shared" ca="1" si="128"/>
        <v>-59.557917228593148</v>
      </c>
      <c r="I276" s="304">
        <f t="shared" ca="1" si="129"/>
        <v>62.0339824395829</v>
      </c>
      <c r="J276" s="306">
        <f t="shared" ca="1" si="130"/>
        <v>518.50889942337847</v>
      </c>
      <c r="K276" s="307">
        <f t="shared" ca="1" si="131"/>
        <v>1070.1580415712317</v>
      </c>
      <c r="L276" s="304">
        <f t="shared" ca="1" si="116"/>
        <v>1189.1550414982974</v>
      </c>
      <c r="M276" s="306">
        <f t="shared" ca="1" si="132"/>
        <v>-1.2873071688593418</v>
      </c>
      <c r="N276" s="304">
        <f t="shared" ca="1" si="133"/>
        <v>-73.757267712575086</v>
      </c>
      <c r="P276" s="310">
        <f t="shared" ca="1" si="134"/>
        <v>23</v>
      </c>
      <c r="Q276" s="304">
        <f t="shared" ca="1" si="135"/>
        <v>0</v>
      </c>
      <c r="R276" s="306">
        <f t="shared" ca="1" si="136"/>
        <v>0</v>
      </c>
      <c r="S276" s="307">
        <f t="shared" ca="1" si="137"/>
        <v>5.0810000000000022</v>
      </c>
      <c r="T276" s="304">
        <f t="shared" ca="1" si="117"/>
        <v>49.844610000000024</v>
      </c>
      <c r="U276" s="311">
        <f t="shared" ca="1" si="118"/>
        <v>0</v>
      </c>
      <c r="V276" s="306">
        <f t="shared" ca="1" si="119"/>
        <v>1.1005639517901786</v>
      </c>
      <c r="W276" s="304">
        <f t="shared" ca="1" si="120"/>
        <v>13.004032544281346</v>
      </c>
      <c r="Y276" s="314" t="str">
        <f t="shared" ca="1" si="138"/>
        <v/>
      </c>
      <c r="Z276" s="315" t="str">
        <f t="shared" ca="1" si="139"/>
        <v/>
      </c>
      <c r="AA276" s="316" t="str">
        <f t="shared" ca="1" si="140"/>
        <v/>
      </c>
      <c r="AC276" s="310" t="e">
        <f t="shared" ca="1" si="141"/>
        <v>#N/A</v>
      </c>
      <c r="AD276" s="323" t="e">
        <f t="shared" ca="1" si="142"/>
        <v>#N/A</v>
      </c>
      <c r="AE276" s="324" t="e">
        <f t="shared" ca="1" si="121"/>
        <v>#N/A</v>
      </c>
      <c r="AG276" s="306">
        <f t="shared" ca="1" si="143"/>
        <v>6.9048670399899716</v>
      </c>
      <c r="AH276" s="304">
        <f t="shared" ca="1" si="144"/>
        <v>-2.5011510498513783</v>
      </c>
    </row>
    <row r="277" spans="1:34" x14ac:dyDescent="0.2">
      <c r="A277" s="347">
        <f t="shared" ca="1" si="122"/>
        <v>0.1</v>
      </c>
      <c r="B277" s="304">
        <f t="shared" ca="1" si="123"/>
        <v>18.299999999999994</v>
      </c>
      <c r="D277" s="306">
        <f t="shared" ca="1" si="124"/>
        <v>-0.71586734318624978</v>
      </c>
      <c r="E277" s="307">
        <f t="shared" ca="1" si="125"/>
        <v>-7.3528102678646938</v>
      </c>
      <c r="F277" s="304">
        <f t="shared" ca="1" si="126"/>
        <v>7.3875763879811771</v>
      </c>
      <c r="G277" s="306">
        <f t="shared" ca="1" si="127"/>
        <v>17.27976689318049</v>
      </c>
      <c r="H277" s="307">
        <f t="shared" ca="1" si="128"/>
        <v>-60.293198255379615</v>
      </c>
      <c r="I277" s="304">
        <f t="shared" ca="1" si="129"/>
        <v>62.720491864662286</v>
      </c>
      <c r="J277" s="306">
        <f t="shared" ca="1" si="130"/>
        <v>520.24045544941248</v>
      </c>
      <c r="K277" s="307">
        <f t="shared" ca="1" si="131"/>
        <v>1064.1654857970332</v>
      </c>
      <c r="L277" s="304">
        <f t="shared" ca="1" si="116"/>
        <v>1184.5245090954631</v>
      </c>
      <c r="M277" s="306">
        <f t="shared" ca="1" si="132"/>
        <v>-1.2916820336515915</v>
      </c>
      <c r="N277" s="304">
        <f t="shared" ca="1" si="133"/>
        <v>-74.007929001111364</v>
      </c>
      <c r="P277" s="310">
        <f t="shared" ca="1" si="134"/>
        <v>23</v>
      </c>
      <c r="Q277" s="304">
        <f t="shared" ca="1" si="135"/>
        <v>0</v>
      </c>
      <c r="R277" s="306">
        <f t="shared" ca="1" si="136"/>
        <v>0</v>
      </c>
      <c r="S277" s="307">
        <f t="shared" ca="1" si="137"/>
        <v>5.0810000000000022</v>
      </c>
      <c r="T277" s="304">
        <f t="shared" ca="1" si="117"/>
        <v>49.844610000000024</v>
      </c>
      <c r="U277" s="311">
        <f t="shared" ca="1" si="118"/>
        <v>0</v>
      </c>
      <c r="V277" s="306">
        <f t="shared" ca="1" si="119"/>
        <v>1.1012255527302666</v>
      </c>
      <c r="W277" s="304">
        <f t="shared" ca="1" si="120"/>
        <v>13.301439076728535</v>
      </c>
      <c r="Y277" s="314" t="str">
        <f t="shared" ca="1" si="138"/>
        <v/>
      </c>
      <c r="Z277" s="315" t="str">
        <f t="shared" ca="1" si="139"/>
        <v/>
      </c>
      <c r="AA277" s="316" t="str">
        <f t="shared" ca="1" si="140"/>
        <v/>
      </c>
      <c r="AC277" s="310" t="e">
        <f t="shared" ca="1" si="141"/>
        <v>#N/A</v>
      </c>
      <c r="AD277" s="323" t="e">
        <f t="shared" ca="1" si="142"/>
        <v>#N/A</v>
      </c>
      <c r="AE277" s="324" t="e">
        <f t="shared" ca="1" si="121"/>
        <v>#N/A</v>
      </c>
      <c r="AG277" s="306">
        <f t="shared" ca="1" si="143"/>
        <v>6.8590920843013556</v>
      </c>
      <c r="AH277" s="304">
        <f t="shared" ca="1" si="144"/>
        <v>-2.5593451179455502</v>
      </c>
    </row>
    <row r="278" spans="1:34" x14ac:dyDescent="0.2">
      <c r="A278" s="347">
        <f t="shared" ca="1" si="122"/>
        <v>0.1</v>
      </c>
      <c r="B278" s="304">
        <f t="shared" ca="1" si="123"/>
        <v>18.399999999999995</v>
      </c>
      <c r="D278" s="306">
        <f t="shared" ca="1" si="124"/>
        <v>-0.72123676824628646</v>
      </c>
      <c r="E278" s="307">
        <f t="shared" ca="1" si="125"/>
        <v>-7.2934341385644288</v>
      </c>
      <c r="F278" s="304">
        <f t="shared" ca="1" si="126"/>
        <v>7.329008391961862</v>
      </c>
      <c r="G278" s="306">
        <f t="shared" ca="1" si="127"/>
        <v>17.207643216355862</v>
      </c>
      <c r="H278" s="307">
        <f t="shared" ca="1" si="128"/>
        <v>-61.022541669236055</v>
      </c>
      <c r="I278" s="304">
        <f t="shared" ca="1" si="129"/>
        <v>63.40231523245069</v>
      </c>
      <c r="J278" s="306">
        <f t="shared" ca="1" si="130"/>
        <v>521.96482595488931</v>
      </c>
      <c r="K278" s="307">
        <f t="shared" ca="1" si="131"/>
        <v>1058.0996988008023</v>
      </c>
      <c r="L278" s="304">
        <f t="shared" ca="1" si="116"/>
        <v>1179.8399264885329</v>
      </c>
      <c r="M278" s="306">
        <f t="shared" ca="1" si="132"/>
        <v>-1.2959448206210353</v>
      </c>
      <c r="N278" s="304">
        <f t="shared" ca="1" si="133"/>
        <v>-74.252168703423862</v>
      </c>
      <c r="P278" s="310">
        <f t="shared" ca="1" si="134"/>
        <v>23</v>
      </c>
      <c r="Q278" s="304">
        <f t="shared" ca="1" si="135"/>
        <v>0</v>
      </c>
      <c r="R278" s="306">
        <f t="shared" ca="1" si="136"/>
        <v>0</v>
      </c>
      <c r="S278" s="307">
        <f t="shared" ca="1" si="137"/>
        <v>5.0810000000000022</v>
      </c>
      <c r="T278" s="304">
        <f t="shared" ca="1" si="117"/>
        <v>49.844610000000024</v>
      </c>
      <c r="U278" s="311">
        <f t="shared" ca="1" si="118"/>
        <v>0</v>
      </c>
      <c r="V278" s="306">
        <f t="shared" ca="1" si="119"/>
        <v>1.101895622152953</v>
      </c>
      <c r="W278" s="304">
        <f t="shared" ca="1" si="120"/>
        <v>13.600476684702759</v>
      </c>
      <c r="Y278" s="314" t="str">
        <f t="shared" ca="1" si="138"/>
        <v/>
      </c>
      <c r="Z278" s="315" t="str">
        <f t="shared" ca="1" si="139"/>
        <v/>
      </c>
      <c r="AA278" s="316" t="str">
        <f t="shared" ca="1" si="140"/>
        <v/>
      </c>
      <c r="AC278" s="310" t="e">
        <f t="shared" ca="1" si="141"/>
        <v>#N/A</v>
      </c>
      <c r="AD278" s="323" t="e">
        <f t="shared" ca="1" si="142"/>
        <v>#N/A</v>
      </c>
      <c r="AE278" s="324" t="e">
        <f t="shared" ca="1" si="121"/>
        <v>#N/A</v>
      </c>
      <c r="AG278" s="306">
        <f t="shared" ca="1" si="143"/>
        <v>6.812473157431814</v>
      </c>
      <c r="AH278" s="304">
        <f t="shared" ca="1" si="144"/>
        <v>-2.6178781886889451</v>
      </c>
    </row>
    <row r="279" spans="1:34" x14ac:dyDescent="0.2">
      <c r="A279" s="347">
        <f t="shared" ca="1" si="122"/>
        <v>0.1</v>
      </c>
      <c r="B279" s="304">
        <f t="shared" ca="1" si="123"/>
        <v>18.499999999999996</v>
      </c>
      <c r="D279" s="306">
        <f t="shared" ca="1" si="124"/>
        <v>-0.72647589901961851</v>
      </c>
      <c r="E279" s="307">
        <f t="shared" ca="1" si="125"/>
        <v>-7.2337375065120249</v>
      </c>
      <c r="F279" s="304">
        <f t="shared" ca="1" si="126"/>
        <v>7.2701255522153927</v>
      </c>
      <c r="G279" s="306">
        <f t="shared" ca="1" si="127"/>
        <v>17.1349956264539</v>
      </c>
      <c r="H279" s="307">
        <f t="shared" ca="1" si="128"/>
        <v>-61.745915419887261</v>
      </c>
      <c r="I279" s="304">
        <f t="shared" ca="1" si="129"/>
        <v>64.079373796553796</v>
      </c>
      <c r="J279" s="306">
        <f t="shared" ca="1" si="130"/>
        <v>523.68195789702975</v>
      </c>
      <c r="K279" s="307">
        <f t="shared" ca="1" si="131"/>
        <v>1051.9612759463462</v>
      </c>
      <c r="L279" s="304">
        <f t="shared" ca="1" si="116"/>
        <v>1175.1022590045222</v>
      </c>
      <c r="M279" s="306">
        <f t="shared" ca="1" si="132"/>
        <v>-1.3000997942683734</v>
      </c>
      <c r="N279" s="304">
        <f t="shared" ca="1" si="133"/>
        <v>-74.490231157404409</v>
      </c>
      <c r="P279" s="310">
        <f t="shared" ca="1" si="134"/>
        <v>23</v>
      </c>
      <c r="Q279" s="304">
        <f t="shared" ca="1" si="135"/>
        <v>0</v>
      </c>
      <c r="R279" s="306">
        <f t="shared" ca="1" si="136"/>
        <v>0</v>
      </c>
      <c r="S279" s="307">
        <f t="shared" ca="1" si="137"/>
        <v>5.0810000000000022</v>
      </c>
      <c r="T279" s="304">
        <f t="shared" ca="1" si="117"/>
        <v>49.844610000000024</v>
      </c>
      <c r="U279" s="311">
        <f t="shared" ca="1" si="118"/>
        <v>0</v>
      </c>
      <c r="V279" s="306">
        <f t="shared" ca="1" si="119"/>
        <v>1.1025741085457279</v>
      </c>
      <c r="W279" s="304">
        <f t="shared" ca="1" si="120"/>
        <v>13.901054511620064</v>
      </c>
      <c r="Y279" s="314" t="str">
        <f t="shared" ca="1" si="138"/>
        <v/>
      </c>
      <c r="Z279" s="315" t="str">
        <f t="shared" ca="1" si="139"/>
        <v/>
      </c>
      <c r="AA279" s="316" t="str">
        <f t="shared" ca="1" si="140"/>
        <v/>
      </c>
      <c r="AC279" s="310" t="e">
        <f t="shared" ca="1" si="141"/>
        <v>#N/A</v>
      </c>
      <c r="AD279" s="323" t="e">
        <f t="shared" ca="1" si="142"/>
        <v>#N/A</v>
      </c>
      <c r="AE279" s="324" t="e">
        <f t="shared" ca="1" si="121"/>
        <v>#N/A</v>
      </c>
      <c r="AG279" s="306">
        <f t="shared" ca="1" si="143"/>
        <v>6.7650543795962843</v>
      </c>
      <c r="AH279" s="304">
        <f t="shared" ca="1" si="144"/>
        <v>-2.6767322741001287</v>
      </c>
    </row>
    <row r="280" spans="1:34" x14ac:dyDescent="0.2">
      <c r="A280" s="347">
        <f t="shared" ca="1" si="122"/>
        <v>0.1</v>
      </c>
      <c r="B280" s="304">
        <f t="shared" ca="1" si="123"/>
        <v>18.599999999999998</v>
      </c>
      <c r="D280" s="306">
        <f t="shared" ca="1" si="124"/>
        <v>-0.73158415433418711</v>
      </c>
      <c r="E280" s="307">
        <f t="shared" ca="1" si="125"/>
        <v>-7.1737382640291392</v>
      </c>
      <c r="F280" s="304">
        <f t="shared" ca="1" si="126"/>
        <v>7.2109455729237535</v>
      </c>
      <c r="G280" s="306">
        <f t="shared" ca="1" si="127"/>
        <v>17.061837211020482</v>
      </c>
      <c r="H280" s="307">
        <f t="shared" ca="1" si="128"/>
        <v>-62.463289246290174</v>
      </c>
      <c r="I280" s="304">
        <f t="shared" ca="1" si="129"/>
        <v>64.75159297253677</v>
      </c>
      <c r="J280" s="306">
        <f t="shared" ca="1" si="130"/>
        <v>525.39179953890346</v>
      </c>
      <c r="K280" s="307">
        <f t="shared" ca="1" si="131"/>
        <v>1045.7508157130374</v>
      </c>
      <c r="L280" s="304">
        <f t="shared" ca="1" si="116"/>
        <v>1170.3124845899963</v>
      </c>
      <c r="M280" s="306">
        <f t="shared" ca="1" si="132"/>
        <v>-1.3041510109952041</v>
      </c>
      <c r="N280" s="304">
        <f t="shared" ca="1" si="133"/>
        <v>-74.722348777744614</v>
      </c>
      <c r="P280" s="310">
        <f t="shared" ca="1" si="134"/>
        <v>23</v>
      </c>
      <c r="Q280" s="304">
        <f t="shared" ca="1" si="135"/>
        <v>0</v>
      </c>
      <c r="R280" s="306">
        <f t="shared" ca="1" si="136"/>
        <v>0</v>
      </c>
      <c r="S280" s="307">
        <f t="shared" ca="1" si="137"/>
        <v>5.0810000000000022</v>
      </c>
      <c r="T280" s="304">
        <f t="shared" ca="1" si="117"/>
        <v>49.844610000000024</v>
      </c>
      <c r="U280" s="311">
        <f t="shared" ca="1" si="118"/>
        <v>0</v>
      </c>
      <c r="V280" s="306">
        <f t="shared" ca="1" si="119"/>
        <v>1.1032609600896706</v>
      </c>
      <c r="W280" s="304">
        <f t="shared" ca="1" si="120"/>
        <v>14.203082286966564</v>
      </c>
      <c r="Y280" s="314" t="str">
        <f t="shared" ca="1" si="138"/>
        <v/>
      </c>
      <c r="Z280" s="315" t="str">
        <f t="shared" ca="1" si="139"/>
        <v/>
      </c>
      <c r="AA280" s="316" t="str">
        <f t="shared" ca="1" si="140"/>
        <v/>
      </c>
      <c r="AC280" s="310" t="e">
        <f t="shared" ca="1" si="141"/>
        <v>#N/A</v>
      </c>
      <c r="AD280" s="323" t="e">
        <f t="shared" ca="1" si="142"/>
        <v>#N/A</v>
      </c>
      <c r="AE280" s="324" t="e">
        <f t="shared" ca="1" si="121"/>
        <v>#N/A</v>
      </c>
      <c r="AG280" s="306">
        <f t="shared" ca="1" si="143"/>
        <v>6.7168781358066347</v>
      </c>
      <c r="AH280" s="304">
        <f t="shared" ca="1" si="144"/>
        <v>-2.7358894925447861</v>
      </c>
    </row>
    <row r="281" spans="1:34" x14ac:dyDescent="0.2">
      <c r="A281" s="347">
        <f t="shared" ca="1" si="122"/>
        <v>0.1</v>
      </c>
      <c r="B281" s="304">
        <f t="shared" ca="1" si="123"/>
        <v>18.7</v>
      </c>
      <c r="D281" s="306">
        <f t="shared" ca="1" si="124"/>
        <v>-0.73656104308151693</v>
      </c>
      <c r="E281" s="307">
        <f t="shared" ca="1" si="125"/>
        <v>-7.1134541994204028</v>
      </c>
      <c r="F281" s="304">
        <f t="shared" ca="1" si="126"/>
        <v>7.151486056578527</v>
      </c>
      <c r="G281" s="306">
        <f t="shared" ca="1" si="127"/>
        <v>16.988181106712329</v>
      </c>
      <c r="H281" s="307">
        <f t="shared" ca="1" si="128"/>
        <v>-63.174634666232215</v>
      </c>
      <c r="I281" s="304">
        <f t="shared" ca="1" si="129"/>
        <v>65.418902180687553</v>
      </c>
      <c r="J281" s="306">
        <f t="shared" ca="1" si="130"/>
        <v>527.09430045479007</v>
      </c>
      <c r="K281" s="307">
        <f t="shared" ca="1" si="131"/>
        <v>1039.4689195174112</v>
      </c>
      <c r="L281" s="304">
        <f t="shared" ca="1" si="116"/>
        <v>1165.4715939115029</v>
      </c>
      <c r="M281" s="306">
        <f t="shared" ca="1" si="132"/>
        <v>-1.3081023311761393</v>
      </c>
      <c r="N281" s="304">
        <f t="shared" ca="1" si="133"/>
        <v>-74.948742747617075</v>
      </c>
      <c r="P281" s="310">
        <f t="shared" ca="1" si="134"/>
        <v>23</v>
      </c>
      <c r="Q281" s="304">
        <f t="shared" ca="1" si="135"/>
        <v>0</v>
      </c>
      <c r="R281" s="306">
        <f t="shared" ca="1" si="136"/>
        <v>0</v>
      </c>
      <c r="S281" s="307">
        <f t="shared" ca="1" si="137"/>
        <v>5.0810000000000022</v>
      </c>
      <c r="T281" s="304">
        <f t="shared" ca="1" si="117"/>
        <v>49.844610000000024</v>
      </c>
      <c r="U281" s="311">
        <f t="shared" ca="1" si="118"/>
        <v>0</v>
      </c>
      <c r="V281" s="306">
        <f t="shared" ca="1" si="119"/>
        <v>1.103956124674079</v>
      </c>
      <c r="W281" s="304">
        <f t="shared" ca="1" si="120"/>
        <v>14.506470370752599</v>
      </c>
      <c r="Y281" s="314" t="str">
        <f t="shared" ca="1" si="138"/>
        <v/>
      </c>
      <c r="Z281" s="315" t="str">
        <f t="shared" ca="1" si="139"/>
        <v/>
      </c>
      <c r="AA281" s="316" t="str">
        <f t="shared" ca="1" si="140"/>
        <v/>
      </c>
      <c r="AC281" s="310" t="e">
        <f t="shared" ca="1" si="141"/>
        <v>#N/A</v>
      </c>
      <c r="AD281" s="323" t="e">
        <f t="shared" ca="1" si="142"/>
        <v>#N/A</v>
      </c>
      <c r="AE281" s="324" t="e">
        <f t="shared" ca="1" si="121"/>
        <v>#N/A</v>
      </c>
      <c r="AG281" s="306">
        <f t="shared" ca="1" si="143"/>
        <v>6.6679851840667812</v>
      </c>
      <c r="AH281" s="304">
        <f t="shared" ca="1" si="144"/>
        <v>-2.7953320777340207</v>
      </c>
    </row>
    <row r="282" spans="1:34" x14ac:dyDescent="0.2">
      <c r="A282" s="347">
        <f t="shared" ca="1" si="122"/>
        <v>0.1</v>
      </c>
      <c r="B282" s="304">
        <f t="shared" ca="1" si="123"/>
        <v>18.8</v>
      </c>
      <c r="D282" s="306">
        <f t="shared" ca="1" si="124"/>
        <v>-0.74140616135343329</v>
      </c>
      <c r="E282" s="307">
        <f t="shared" ca="1" si="125"/>
        <v>-7.0529029871661653</v>
      </c>
      <c r="F282" s="304">
        <f t="shared" ca="1" si="126"/>
        <v>7.0917644942898557</v>
      </c>
      <c r="G282" s="306">
        <f t="shared" ca="1" si="127"/>
        <v>16.914040490576987</v>
      </c>
      <c r="H282" s="307">
        <f t="shared" ca="1" si="128"/>
        <v>-63.879924964948835</v>
      </c>
      <c r="I282" s="304">
        <f t="shared" ca="1" si="129"/>
        <v>66.081234698243733</v>
      </c>
      <c r="J282" s="306">
        <f t="shared" ca="1" si="130"/>
        <v>528.7894115346545</v>
      </c>
      <c r="K282" s="307">
        <f t="shared" ca="1" si="131"/>
        <v>1033.1161915358521</v>
      </c>
      <c r="L282" s="304">
        <f t="shared" ca="1" si="116"/>
        <v>1160.5805904652677</v>
      </c>
      <c r="M282" s="306">
        <f t="shared" ca="1" si="132"/>
        <v>-1.3119574304358017</v>
      </c>
      <c r="N282" s="304">
        <f t="shared" ca="1" si="133"/>
        <v>-75.16962366479973</v>
      </c>
      <c r="P282" s="310">
        <f t="shared" ca="1" si="134"/>
        <v>23</v>
      </c>
      <c r="Q282" s="304">
        <f t="shared" ca="1" si="135"/>
        <v>0</v>
      </c>
      <c r="R282" s="306">
        <f t="shared" ca="1" si="136"/>
        <v>0</v>
      </c>
      <c r="S282" s="307">
        <f t="shared" ca="1" si="137"/>
        <v>5.0810000000000022</v>
      </c>
      <c r="T282" s="304">
        <f t="shared" ca="1" si="117"/>
        <v>49.844610000000024</v>
      </c>
      <c r="U282" s="311">
        <f t="shared" ca="1" si="118"/>
        <v>0</v>
      </c>
      <c r="V282" s="306">
        <f t="shared" ca="1" si="119"/>
        <v>1.104659549911039</v>
      </c>
      <c r="W282" s="304">
        <f t="shared" ca="1" si="120"/>
        <v>14.81112979667572</v>
      </c>
      <c r="Y282" s="314" t="str">
        <f t="shared" ca="1" si="138"/>
        <v/>
      </c>
      <c r="Z282" s="315" t="str">
        <f t="shared" ca="1" si="139"/>
        <v/>
      </c>
      <c r="AA282" s="316" t="str">
        <f t="shared" ca="1" si="140"/>
        <v/>
      </c>
      <c r="AC282" s="310" t="e">
        <f t="shared" ca="1" si="141"/>
        <v>#N/A</v>
      </c>
      <c r="AD282" s="323" t="e">
        <f t="shared" ca="1" si="142"/>
        <v>#N/A</v>
      </c>
      <c r="AE282" s="324" t="e">
        <f t="shared" ca="1" si="121"/>
        <v>#N/A</v>
      </c>
      <c r="AG282" s="306">
        <f t="shared" ca="1" si="143"/>
        <v>6.6184147543783407</v>
      </c>
      <c r="AH282" s="304">
        <f t="shared" ca="1" si="144"/>
        <v>-2.8550423874734485</v>
      </c>
    </row>
    <row r="283" spans="1:34" x14ac:dyDescent="0.2">
      <c r="A283" s="347">
        <f t="shared" ca="1" si="122"/>
        <v>0.1</v>
      </c>
      <c r="B283" s="304">
        <f t="shared" ca="1" si="123"/>
        <v>18.900000000000002</v>
      </c>
      <c r="D283" s="306">
        <f t="shared" ca="1" si="124"/>
        <v>-0.746119189684325</v>
      </c>
      <c r="E283" s="307">
        <f t="shared" ca="1" si="125"/>
        <v>-6.992102178453683</v>
      </c>
      <c r="F283" s="304">
        <f t="shared" ca="1" si="126"/>
        <v>7.0317982564314185</v>
      </c>
      <c r="G283" s="306">
        <f t="shared" ca="1" si="127"/>
        <v>16.839428571608554</v>
      </c>
      <c r="H283" s="307">
        <f t="shared" ca="1" si="128"/>
        <v>-64.579135182794204</v>
      </c>
      <c r="I283" s="304">
        <f t="shared" ca="1" si="129"/>
        <v>66.738527520285572</v>
      </c>
      <c r="J283" s="306">
        <f t="shared" ca="1" si="130"/>
        <v>530.47708498776376</v>
      </c>
      <c r="K283" s="307">
        <f t="shared" ca="1" si="131"/>
        <v>1026.6932385284649</v>
      </c>
      <c r="L283" s="304">
        <f t="shared" ca="1" si="116"/>
        <v>1155.6404906964719</v>
      </c>
      <c r="M283" s="306">
        <f t="shared" ca="1" si="132"/>
        <v>-1.3157198101879057</v>
      </c>
      <c r="N283" s="304">
        <f t="shared" ca="1" si="133"/>
        <v>-75.385192145520776</v>
      </c>
      <c r="P283" s="310">
        <f t="shared" ca="1" si="134"/>
        <v>23</v>
      </c>
      <c r="Q283" s="304">
        <f t="shared" ca="1" si="135"/>
        <v>0</v>
      </c>
      <c r="R283" s="306">
        <f t="shared" ca="1" si="136"/>
        <v>0</v>
      </c>
      <c r="S283" s="307">
        <f t="shared" ca="1" si="137"/>
        <v>5.0810000000000022</v>
      </c>
      <c r="T283" s="304">
        <f t="shared" ca="1" si="117"/>
        <v>49.844610000000024</v>
      </c>
      <c r="U283" s="311">
        <f t="shared" ca="1" si="118"/>
        <v>0</v>
      </c>
      <c r="V283" s="306">
        <f t="shared" ca="1" si="119"/>
        <v>1.1053711831499202</v>
      </c>
      <c r="W283" s="304">
        <f t="shared" ca="1" si="120"/>
        <v>15.116972313969759</v>
      </c>
      <c r="Y283" s="314" t="str">
        <f t="shared" ca="1" si="138"/>
        <v/>
      </c>
      <c r="Z283" s="315" t="str">
        <f t="shared" ca="1" si="139"/>
        <v/>
      </c>
      <c r="AA283" s="316" t="str">
        <f t="shared" ca="1" si="140"/>
        <v/>
      </c>
      <c r="AC283" s="310" t="e">
        <f t="shared" ca="1" si="141"/>
        <v>#N/A</v>
      </c>
      <c r="AD283" s="323" t="e">
        <f t="shared" ca="1" si="142"/>
        <v>#N/A</v>
      </c>
      <c r="AE283" s="324" t="e">
        <f t="shared" ca="1" si="121"/>
        <v>#N/A</v>
      </c>
      <c r="AG283" s="306">
        <f t="shared" ca="1" si="143"/>
        <v>6.568204639392051</v>
      </c>
      <c r="AH283" s="304">
        <f t="shared" ca="1" si="144"/>
        <v>-2.9150029121581804</v>
      </c>
    </row>
    <row r="284" spans="1:34" x14ac:dyDescent="0.2">
      <c r="A284" s="347">
        <f t="shared" ca="1" si="122"/>
        <v>0.1</v>
      </c>
      <c r="B284" s="304">
        <f t="shared" ca="1" si="123"/>
        <v>19.000000000000004</v>
      </c>
      <c r="D284" s="306">
        <f t="shared" ca="1" si="124"/>
        <v>-0.75069989038970564</v>
      </c>
      <c r="E284" s="307">
        <f t="shared" ca="1" si="125"/>
        <v>-6.931069192043573</v>
      </c>
      <c r="F284" s="304">
        <f t="shared" ca="1" si="126"/>
        <v>6.9716045836182268</v>
      </c>
      <c r="G284" s="306">
        <f t="shared" ca="1" si="127"/>
        <v>16.764358582569585</v>
      </c>
      <c r="H284" s="307">
        <f t="shared" ca="1" si="128"/>
        <v>-65.272242101998557</v>
      </c>
      <c r="I284" s="304">
        <f t="shared" ca="1" si="129"/>
        <v>67.390721228570385</v>
      </c>
      <c r="J284" s="306">
        <f t="shared" ca="1" si="130"/>
        <v>532.15727434547262</v>
      </c>
      <c r="K284" s="307">
        <f t="shared" ca="1" si="131"/>
        <v>1020.2006696642253</v>
      </c>
      <c r="L284" s="304">
        <f t="shared" ca="1" si="116"/>
        <v>1150.6523241284208</v>
      </c>
      <c r="M284" s="306">
        <f t="shared" ca="1" si="132"/>
        <v>-1.3193928074893064</v>
      </c>
      <c r="N284" s="304">
        <f t="shared" ca="1" si="133"/>
        <v>-75.595639389053972</v>
      </c>
      <c r="P284" s="310">
        <f t="shared" ca="1" si="134"/>
        <v>23</v>
      </c>
      <c r="Q284" s="304">
        <f t="shared" ca="1" si="135"/>
        <v>0</v>
      </c>
      <c r="R284" s="306">
        <f t="shared" ca="1" si="136"/>
        <v>0</v>
      </c>
      <c r="S284" s="307">
        <f t="shared" ca="1" si="137"/>
        <v>5.0810000000000022</v>
      </c>
      <c r="T284" s="304">
        <f t="shared" ca="1" si="117"/>
        <v>49.844610000000024</v>
      </c>
      <c r="U284" s="311">
        <f t="shared" ca="1" si="118"/>
        <v>0</v>
      </c>
      <c r="V284" s="306">
        <f t="shared" ca="1" si="119"/>
        <v>1.1060909714917924</v>
      </c>
      <c r="W284" s="304">
        <f t="shared" ca="1" si="120"/>
        <v>15.423910427920145</v>
      </c>
      <c r="Y284" s="314" t="str">
        <f t="shared" ca="1" si="138"/>
        <v/>
      </c>
      <c r="Z284" s="315" t="str">
        <f t="shared" ca="1" si="139"/>
        <v/>
      </c>
      <c r="AA284" s="316" t="str">
        <f t="shared" ca="1" si="140"/>
        <v/>
      </c>
      <c r="AC284" s="310">
        <f t="shared" ca="1" si="141"/>
        <v>19.000000000000004</v>
      </c>
      <c r="AD284" s="323">
        <f t="shared" ca="1" si="142"/>
        <v>532.15727434547262</v>
      </c>
      <c r="AE284" s="324" t="e">
        <f t="shared" ca="1" si="121"/>
        <v>#N/A</v>
      </c>
      <c r="AG284" s="306">
        <f t="shared" ca="1" si="143"/>
        <v>6.5173912774617504</v>
      </c>
      <c r="AH284" s="304">
        <f t="shared" ca="1" si="144"/>
        <v>-2.9751962830092014</v>
      </c>
    </row>
    <row r="285" spans="1:34" x14ac:dyDescent="0.2">
      <c r="A285" s="347">
        <f t="shared" ca="1" si="122"/>
        <v>0.1</v>
      </c>
      <c r="B285" s="304">
        <f t="shared" ca="1" si="123"/>
        <v>19.100000000000005</v>
      </c>
      <c r="D285" s="306">
        <f t="shared" ca="1" si="124"/>
        <v>-0.75514810499281282</v>
      </c>
      <c r="E285" s="307">
        <f t="shared" ca="1" si="125"/>
        <v>-6.8698213054685642</v>
      </c>
      <c r="F285" s="304">
        <f t="shared" ca="1" si="126"/>
        <v>6.9112005780142161</v>
      </c>
      <c r="G285" s="306">
        <f t="shared" ca="1" si="127"/>
        <v>16.688843772070303</v>
      </c>
      <c r="H285" s="307">
        <f t="shared" ca="1" si="128"/>
        <v>-65.959224232545409</v>
      </c>
      <c r="I285" s="304">
        <f t="shared" ca="1" si="129"/>
        <v>68.037759867648305</v>
      </c>
      <c r="J285" s="306">
        <f t="shared" ca="1" si="130"/>
        <v>533.82993446320461</v>
      </c>
      <c r="K285" s="307">
        <f t="shared" ca="1" si="131"/>
        <v>1013.6390963474981</v>
      </c>
      <c r="L285" s="304">
        <f t="shared" ca="1" si="116"/>
        <v>1145.6171335019226</v>
      </c>
      <c r="M285" s="306">
        <f t="shared" ca="1" si="132"/>
        <v>-1.3229796042579132</v>
      </c>
      <c r="N285" s="304">
        <f t="shared" ca="1" si="133"/>
        <v>-75.801147705866299</v>
      </c>
      <c r="P285" s="310">
        <f t="shared" ca="1" si="134"/>
        <v>23</v>
      </c>
      <c r="Q285" s="304">
        <f t="shared" ca="1" si="135"/>
        <v>0</v>
      </c>
      <c r="R285" s="306">
        <f t="shared" ca="1" si="136"/>
        <v>0</v>
      </c>
      <c r="S285" s="307">
        <f t="shared" ca="1" si="137"/>
        <v>5.0810000000000022</v>
      </c>
      <c r="T285" s="304">
        <f t="shared" ca="1" si="117"/>
        <v>49.844610000000024</v>
      </c>
      <c r="U285" s="311">
        <f t="shared" ca="1" si="118"/>
        <v>0</v>
      </c>
      <c r="V285" s="306">
        <f t="shared" ca="1" si="119"/>
        <v>1.1068188618037593</v>
      </c>
      <c r="W285" s="304">
        <f t="shared" ca="1" si="120"/>
        <v>15.731857439027777</v>
      </c>
      <c r="Y285" s="314" t="str">
        <f t="shared" ca="1" si="138"/>
        <v/>
      </c>
      <c r="Z285" s="315" t="str">
        <f t="shared" ca="1" si="139"/>
        <v/>
      </c>
      <c r="AA285" s="316" t="str">
        <f t="shared" ca="1" si="140"/>
        <v/>
      </c>
      <c r="AC285" s="310" t="e">
        <f t="shared" ca="1" si="141"/>
        <v>#N/A</v>
      </c>
      <c r="AD285" s="323" t="e">
        <f t="shared" ca="1" si="142"/>
        <v>#N/A</v>
      </c>
      <c r="AE285" s="324" t="e">
        <f t="shared" ca="1" si="121"/>
        <v>#N/A</v>
      </c>
      <c r="AG285" s="306">
        <f t="shared" ca="1" si="143"/>
        <v>6.4660098287867562</v>
      </c>
      <c r="AH285" s="304">
        <f t="shared" ca="1" si="144"/>
        <v>-3.0356052800472622</v>
      </c>
    </row>
    <row r="286" spans="1:34" x14ac:dyDescent="0.2">
      <c r="A286" s="347">
        <f t="shared" ca="1" si="122"/>
        <v>0.1</v>
      </c>
      <c r="B286" s="304">
        <f t="shared" ca="1" si="123"/>
        <v>19.200000000000006</v>
      </c>
      <c r="D286" s="306">
        <f t="shared" ca="1" si="124"/>
        <v>-0.75946375173182745</v>
      </c>
      <c r="E286" s="307">
        <f t="shared" ca="1" si="125"/>
        <v>-6.8083756465619096</v>
      </c>
      <c r="F286" s="304">
        <f t="shared" ca="1" si="126"/>
        <v>6.850603194966987</v>
      </c>
      <c r="G286" s="306">
        <f t="shared" ca="1" si="127"/>
        <v>16.612897396897122</v>
      </c>
      <c r="H286" s="307">
        <f t="shared" ca="1" si="128"/>
        <v>-66.640061797201597</v>
      </c>
      <c r="I286" s="304">
        <f t="shared" ca="1" si="129"/>
        <v>68.679590827659126</v>
      </c>
      <c r="J286" s="306">
        <f t="shared" ca="1" si="130"/>
        <v>535.49502152165303</v>
      </c>
      <c r="K286" s="307">
        <f t="shared" ca="1" si="131"/>
        <v>1007.0091320460108</v>
      </c>
      <c r="L286" s="304">
        <f t="shared" ca="1" si="116"/>
        <v>1140.535974925182</v>
      </c>
      <c r="M286" s="306">
        <f t="shared" ca="1" si="132"/>
        <v>-1.3264832358996741</v>
      </c>
      <c r="N286" s="304">
        <f t="shared" ca="1" si="133"/>
        <v>-76.001891011907688</v>
      </c>
      <c r="P286" s="310">
        <f t="shared" ca="1" si="134"/>
        <v>23</v>
      </c>
      <c r="Q286" s="304">
        <f t="shared" ca="1" si="135"/>
        <v>0</v>
      </c>
      <c r="R286" s="306">
        <f t="shared" ca="1" si="136"/>
        <v>0</v>
      </c>
      <c r="S286" s="307">
        <f t="shared" ca="1" si="137"/>
        <v>5.0810000000000022</v>
      </c>
      <c r="T286" s="304">
        <f t="shared" ca="1" si="117"/>
        <v>49.844610000000024</v>
      </c>
      <c r="U286" s="311">
        <f t="shared" ca="1" si="118"/>
        <v>0</v>
      </c>
      <c r="V286" s="306">
        <f t="shared" ca="1" si="119"/>
        <v>1.1075548007331955</v>
      </c>
      <c r="W286" s="304">
        <f t="shared" ca="1" si="120"/>
        <v>16.0407274808063</v>
      </c>
      <c r="Y286" s="314" t="str">
        <f t="shared" ca="1" si="138"/>
        <v/>
      </c>
      <c r="Z286" s="315" t="str">
        <f t="shared" ca="1" si="139"/>
        <v/>
      </c>
      <c r="AA286" s="316" t="str">
        <f t="shared" ca="1" si="140"/>
        <v/>
      </c>
      <c r="AC286" s="310" t="e">
        <f t="shared" ca="1" si="141"/>
        <v>#N/A</v>
      </c>
      <c r="AD286" s="323" t="e">
        <f t="shared" ca="1" si="142"/>
        <v>#N/A</v>
      </c>
      <c r="AE286" s="324" t="e">
        <f t="shared" ca="1" si="121"/>
        <v>#N/A</v>
      </c>
      <c r="AG286" s="306">
        <f t="shared" ca="1" si="143"/>
        <v>6.4140942452645664</v>
      </c>
      <c r="AH286" s="304">
        <f t="shared" ca="1" si="144"/>
        <v>-3.0962128398007813</v>
      </c>
    </row>
    <row r="287" spans="1:34" x14ac:dyDescent="0.2">
      <c r="A287" s="347">
        <f t="shared" ca="1" si="122"/>
        <v>0.1</v>
      </c>
      <c r="B287" s="304">
        <f t="shared" ca="1" si="123"/>
        <v>19.300000000000008</v>
      </c>
      <c r="D287" s="306">
        <f t="shared" ca="1" si="124"/>
        <v>-0.76364682314108989</v>
      </c>
      <c r="E287" s="307">
        <f t="shared" ca="1" si="125"/>
        <v>-6.7467491853128649</v>
      </c>
      <c r="F287" s="304">
        <f t="shared" ca="1" si="126"/>
        <v>6.7898292349670539</v>
      </c>
      <c r="G287" s="306">
        <f t="shared" ca="1" si="127"/>
        <v>16.536532714583014</v>
      </c>
      <c r="H287" s="307">
        <f t="shared" ca="1" si="128"/>
        <v>-67.314736715732877</v>
      </c>
      <c r="I287" s="304">
        <f t="shared" ca="1" si="129"/>
        <v>69.316164733263406</v>
      </c>
      <c r="J287" s="306">
        <f t="shared" ca="1" si="130"/>
        <v>537.15249302722702</v>
      </c>
      <c r="K287" s="307">
        <f t="shared" ca="1" si="131"/>
        <v>1000.3113921203641</v>
      </c>
      <c r="L287" s="304">
        <f t="shared" ca="1" si="116"/>
        <v>1135.4099180345158</v>
      </c>
      <c r="M287" s="306">
        <f t="shared" ca="1" si="132"/>
        <v>-1.3299065993864232</v>
      </c>
      <c r="N287" s="304">
        <f t="shared" ca="1" si="133"/>
        <v>-76.198035291437606</v>
      </c>
      <c r="P287" s="310">
        <f t="shared" ca="1" si="134"/>
        <v>23</v>
      </c>
      <c r="Q287" s="304">
        <f t="shared" ca="1" si="135"/>
        <v>0</v>
      </c>
      <c r="R287" s="306">
        <f t="shared" ca="1" si="136"/>
        <v>0</v>
      </c>
      <c r="S287" s="307">
        <f t="shared" ca="1" si="137"/>
        <v>5.0810000000000022</v>
      </c>
      <c r="T287" s="304">
        <f t="shared" ca="1" si="117"/>
        <v>49.844610000000024</v>
      </c>
      <c r="U287" s="311">
        <f t="shared" ca="1" si="118"/>
        <v>0</v>
      </c>
      <c r="V287" s="306">
        <f t="shared" ca="1" si="119"/>
        <v>1.1082987347218833</v>
      </c>
      <c r="W287" s="304">
        <f t="shared" ca="1" si="120"/>
        <v>16.350435556199894</v>
      </c>
      <c r="Y287" s="314" t="str">
        <f t="shared" ca="1" si="138"/>
        <v/>
      </c>
      <c r="Z287" s="315" t="str">
        <f t="shared" ca="1" si="139"/>
        <v/>
      </c>
      <c r="AA287" s="316" t="str">
        <f t="shared" ca="1" si="140"/>
        <v/>
      </c>
      <c r="AC287" s="310" t="e">
        <f t="shared" ca="1" si="141"/>
        <v>#N/A</v>
      </c>
      <c r="AD287" s="323" t="e">
        <f t="shared" ca="1" si="142"/>
        <v>#N/A</v>
      </c>
      <c r="AE287" s="324" t="e">
        <f t="shared" ca="1" si="121"/>
        <v>#N/A</v>
      </c>
      <c r="AG287" s="306">
        <f t="shared" ca="1" si="143"/>
        <v>6.3616773346180313</v>
      </c>
      <c r="AH287" s="304">
        <f t="shared" ca="1" si="144"/>
        <v>-3.1570020627447928</v>
      </c>
    </row>
    <row r="288" spans="1:34" x14ac:dyDescent="0.2">
      <c r="A288" s="347">
        <f t="shared" ca="1" si="122"/>
        <v>0.1</v>
      </c>
      <c r="B288" s="304">
        <f t="shared" ca="1" si="123"/>
        <v>19.400000000000009</v>
      </c>
      <c r="D288" s="306">
        <f t="shared" ca="1" si="124"/>
        <v>-0.76769738370038831</v>
      </c>
      <c r="E288" s="307">
        <f t="shared" ca="1" si="125"/>
        <v>-6.6849587260468422</v>
      </c>
      <c r="F288" s="304">
        <f t="shared" ca="1" si="126"/>
        <v>6.7288953359292369</v>
      </c>
      <c r="G288" s="306">
        <f t="shared" ca="1" si="127"/>
        <v>16.459762976212975</v>
      </c>
      <c r="H288" s="307">
        <f t="shared" ca="1" si="128"/>
        <v>-67.983232588337557</v>
      </c>
      <c r="I288" s="304">
        <f t="shared" ca="1" si="129"/>
        <v>69.947435338210312</v>
      </c>
      <c r="J288" s="306">
        <f t="shared" ca="1" si="130"/>
        <v>538.80230781176681</v>
      </c>
      <c r="K288" s="307">
        <f t="shared" ca="1" si="131"/>
        <v>993.54649365516059</v>
      </c>
      <c r="L288" s="304">
        <f t="shared" ca="1" si="116"/>
        <v>1130.2400461661894</v>
      </c>
      <c r="M288" s="306">
        <f t="shared" ca="1" si="132"/>
        <v>-1.3332524608232323</v>
      </c>
      <c r="N288" s="304">
        <f t="shared" ca="1" si="133"/>
        <v>-76.389739030602342</v>
      </c>
      <c r="P288" s="310">
        <f t="shared" ca="1" si="134"/>
        <v>23</v>
      </c>
      <c r="Q288" s="304">
        <f t="shared" ca="1" si="135"/>
        <v>0</v>
      </c>
      <c r="R288" s="306">
        <f t="shared" ca="1" si="136"/>
        <v>0</v>
      </c>
      <c r="S288" s="307">
        <f t="shared" ca="1" si="137"/>
        <v>5.0810000000000022</v>
      </c>
      <c r="T288" s="304">
        <f t="shared" ca="1" si="117"/>
        <v>49.844610000000024</v>
      </c>
      <c r="U288" s="311">
        <f t="shared" ca="1" si="118"/>
        <v>0</v>
      </c>
      <c r="V288" s="306">
        <f t="shared" ca="1" si="119"/>
        <v>1.1090506100200448</v>
      </c>
      <c r="W288" s="304">
        <f t="shared" ca="1" si="120"/>
        <v>16.660897572611297</v>
      </c>
      <c r="Y288" s="314" t="str">
        <f t="shared" ca="1" si="138"/>
        <v/>
      </c>
      <c r="Z288" s="315" t="str">
        <f t="shared" ca="1" si="139"/>
        <v/>
      </c>
      <c r="AA288" s="316" t="str">
        <f t="shared" ca="1" si="140"/>
        <v/>
      </c>
      <c r="AC288" s="310" t="e">
        <f t="shared" ca="1" si="141"/>
        <v>#N/A</v>
      </c>
      <c r="AD288" s="323" t="e">
        <f t="shared" ca="1" si="142"/>
        <v>#N/A</v>
      </c>
      <c r="AE288" s="324" t="e">
        <f t="shared" ca="1" si="121"/>
        <v>#N/A</v>
      </c>
      <c r="AG288" s="306">
        <f t="shared" ca="1" si="143"/>
        <v>6.3087908193090065</v>
      </c>
      <c r="AH288" s="304">
        <f t="shared" ca="1" si="144"/>
        <v>-3.2179562204683894</v>
      </c>
    </row>
    <row r="289" spans="1:34" x14ac:dyDescent="0.2">
      <c r="A289" s="347">
        <f t="shared" ca="1" si="122"/>
        <v>0.1</v>
      </c>
      <c r="B289" s="304">
        <f t="shared" ca="1" si="123"/>
        <v>19.500000000000011</v>
      </c>
      <c r="D289" s="306">
        <f t="shared" ca="1" si="124"/>
        <v>-0.77161556754705563</v>
      </c>
      <c r="E289" s="307">
        <f t="shared" ca="1" si="125"/>
        <v>-6.623020899927762</v>
      </c>
      <c r="F289" s="304">
        <f t="shared" ca="1" si="126"/>
        <v>6.6678179657936756</v>
      </c>
      <c r="G289" s="306">
        <f t="shared" ca="1" si="127"/>
        <v>16.382601419458268</v>
      </c>
      <c r="H289" s="307">
        <f t="shared" ca="1" si="128"/>
        <v>-68.645534678330336</v>
      </c>
      <c r="I289" s="304">
        <f t="shared" ca="1" si="129"/>
        <v>70.573359425088228</v>
      </c>
      <c r="J289" s="306">
        <f t="shared" ca="1" si="130"/>
        <v>540.44442603155039</v>
      </c>
      <c r="K289" s="307">
        <f t="shared" ca="1" si="131"/>
        <v>986.71505529182718</v>
      </c>
      <c r="L289" s="304">
        <f t="shared" ca="1" si="116"/>
        <v>1125.0274565396728</v>
      </c>
      <c r="M289" s="306">
        <f t="shared" ca="1" si="132"/>
        <v>-1.3365234625410052</v>
      </c>
      <c r="N289" s="304">
        <f t="shared" ca="1" si="133"/>
        <v>-76.577153623810773</v>
      </c>
      <c r="P289" s="310">
        <f t="shared" ca="1" si="134"/>
        <v>23</v>
      </c>
      <c r="Q289" s="304">
        <f t="shared" ca="1" si="135"/>
        <v>0</v>
      </c>
      <c r="R289" s="306">
        <f t="shared" ca="1" si="136"/>
        <v>0</v>
      </c>
      <c r="S289" s="307">
        <f t="shared" ca="1" si="137"/>
        <v>5.0810000000000022</v>
      </c>
      <c r="T289" s="304">
        <f t="shared" ca="1" si="117"/>
        <v>49.844610000000024</v>
      </c>
      <c r="U289" s="311">
        <f t="shared" ca="1" si="118"/>
        <v>0</v>
      </c>
      <c r="V289" s="306">
        <f t="shared" ca="1" si="119"/>
        <v>1.1098103727002566</v>
      </c>
      <c r="W289" s="304">
        <f t="shared" ca="1" si="120"/>
        <v>16.972030375531425</v>
      </c>
      <c r="Y289" s="314" t="str">
        <f t="shared" ca="1" si="138"/>
        <v/>
      </c>
      <c r="Z289" s="315" t="str">
        <f t="shared" ca="1" si="139"/>
        <v/>
      </c>
      <c r="AA289" s="316" t="str">
        <f t="shared" ca="1" si="140"/>
        <v/>
      </c>
      <c r="AC289" s="310" t="e">
        <f t="shared" ca="1" si="141"/>
        <v>#N/A</v>
      </c>
      <c r="AD289" s="323" t="e">
        <f t="shared" ca="1" si="142"/>
        <v>#N/A</v>
      </c>
      <c r="AE289" s="324" t="e">
        <f t="shared" ca="1" si="121"/>
        <v>#N/A</v>
      </c>
      <c r="AG289" s="306">
        <f t="shared" ca="1" si="143"/>
        <v>6.2554653907032662</v>
      </c>
      <c r="AH289" s="304">
        <f t="shared" ca="1" si="144"/>
        <v>-3.279058762568646</v>
      </c>
    </row>
    <row r="290" spans="1:34" x14ac:dyDescent="0.2">
      <c r="A290" s="347">
        <f t="shared" ca="1" si="122"/>
        <v>0.1</v>
      </c>
      <c r="B290" s="304">
        <f t="shared" ca="1" si="123"/>
        <v>19.600000000000012</v>
      </c>
      <c r="D290" s="306">
        <f t="shared" ca="1" si="124"/>
        <v>-0.77540157624614225</v>
      </c>
      <c r="E290" s="307">
        <f t="shared" ca="1" si="125"/>
        <v>-6.5609521577802834</v>
      </c>
      <c r="F290" s="304">
        <f t="shared" ca="1" si="126"/>
        <v>6.6066134154441603</v>
      </c>
      <c r="G290" s="306">
        <f t="shared" ca="1" si="127"/>
        <v>16.305061261833654</v>
      </c>
      <c r="H290" s="307">
        <f t="shared" ca="1" si="128"/>
        <v>-69.301629894108359</v>
      </c>
      <c r="I290" s="304">
        <f t="shared" ca="1" si="129"/>
        <v>71.193896709845305</v>
      </c>
      <c r="J290" s="306">
        <f t="shared" ca="1" si="130"/>
        <v>542.07880916561498</v>
      </c>
      <c r="K290" s="307">
        <f t="shared" ca="1" si="131"/>
        <v>979.81769706320529</v>
      </c>
      <c r="L290" s="304">
        <f t="shared" ca="1" si="116"/>
        <v>1119.7732604526036</v>
      </c>
      <c r="M290" s="306">
        <f t="shared" ca="1" si="132"/>
        <v>-1.3397221297473647</v>
      </c>
      <c r="N290" s="304">
        <f t="shared" ca="1" si="133"/>
        <v>-76.760423754802076</v>
      </c>
      <c r="P290" s="310">
        <f t="shared" ca="1" si="134"/>
        <v>23</v>
      </c>
      <c r="Q290" s="304">
        <f t="shared" ca="1" si="135"/>
        <v>0</v>
      </c>
      <c r="R290" s="306">
        <f t="shared" ca="1" si="136"/>
        <v>0</v>
      </c>
      <c r="S290" s="307">
        <f t="shared" ca="1" si="137"/>
        <v>5.0810000000000022</v>
      </c>
      <c r="T290" s="304">
        <f t="shared" ca="1" si="117"/>
        <v>49.844610000000024</v>
      </c>
      <c r="U290" s="311">
        <f t="shared" ca="1" si="118"/>
        <v>0</v>
      </c>
      <c r="V290" s="306">
        <f t="shared" ca="1" si="119"/>
        <v>1.1105779686712489</v>
      </c>
      <c r="W290" s="304">
        <f t="shared" ca="1" si="120"/>
        <v>17.28375178076492</v>
      </c>
      <c r="Y290" s="314" t="str">
        <f t="shared" ca="1" si="138"/>
        <v/>
      </c>
      <c r="Z290" s="315" t="str">
        <f t="shared" ca="1" si="139"/>
        <v/>
      </c>
      <c r="AA290" s="316" t="str">
        <f t="shared" ca="1" si="140"/>
        <v/>
      </c>
      <c r="AC290" s="310" t="e">
        <f t="shared" ca="1" si="141"/>
        <v>#N/A</v>
      </c>
      <c r="AD290" s="323" t="e">
        <f t="shared" ca="1" si="142"/>
        <v>#N/A</v>
      </c>
      <c r="AE290" s="324" t="e">
        <f t="shared" ca="1" si="121"/>
        <v>#N/A</v>
      </c>
      <c r="AG290" s="306">
        <f t="shared" ca="1" si="143"/>
        <v>6.2017307589090356</v>
      </c>
      <c r="AH290" s="304">
        <f t="shared" ca="1" si="144"/>
        <v>-3.3402933232693206</v>
      </c>
    </row>
    <row r="291" spans="1:34" x14ac:dyDescent="0.2">
      <c r="A291" s="347">
        <f t="shared" ca="1" si="122"/>
        <v>0.1</v>
      </c>
      <c r="B291" s="304">
        <f t="shared" ca="1" si="123"/>
        <v>19.700000000000014</v>
      </c>
      <c r="D291" s="306">
        <f t="shared" ca="1" si="124"/>
        <v>-0.77905567661450159</v>
      </c>
      <c r="E291" s="307">
        <f t="shared" ca="1" si="125"/>
        <v>-6.4987687632293687</v>
      </c>
      <c r="F291" s="304">
        <f t="shared" ca="1" si="126"/>
        <v>6.5452977919412545</v>
      </c>
      <c r="G291" s="306">
        <f t="shared" ca="1" si="127"/>
        <v>16.227155694172204</v>
      </c>
      <c r="H291" s="307">
        <f t="shared" ca="1" si="128"/>
        <v>-69.951506770431294</v>
      </c>
      <c r="I291" s="304">
        <f t="shared" ca="1" si="129"/>
        <v>71.809009750703297</v>
      </c>
      <c r="J291" s="306">
        <f t="shared" ca="1" si="130"/>
        <v>543.70542001341528</v>
      </c>
      <c r="K291" s="307">
        <f t="shared" ca="1" si="131"/>
        <v>972.85504022997827</v>
      </c>
      <c r="L291" s="304">
        <f t="shared" ca="1" si="116"/>
        <v>1114.4785834877389</v>
      </c>
      <c r="M291" s="306">
        <f t="shared" ca="1" si="132"/>
        <v>-1.3428508767664085</v>
      </c>
      <c r="N291" s="304">
        <f t="shared" ca="1" si="133"/>
        <v>-76.939687754157418</v>
      </c>
      <c r="P291" s="310">
        <f t="shared" ca="1" si="134"/>
        <v>23</v>
      </c>
      <c r="Q291" s="304">
        <f t="shared" ca="1" si="135"/>
        <v>0</v>
      </c>
      <c r="R291" s="306">
        <f t="shared" ca="1" si="136"/>
        <v>0</v>
      </c>
      <c r="S291" s="307">
        <f t="shared" ca="1" si="137"/>
        <v>5.0810000000000022</v>
      </c>
      <c r="T291" s="304">
        <f t="shared" ca="1" si="117"/>
        <v>49.844610000000024</v>
      </c>
      <c r="U291" s="311">
        <f t="shared" ca="1" si="118"/>
        <v>0</v>
      </c>
      <c r="V291" s="306">
        <f t="shared" ca="1" si="119"/>
        <v>1.1113533436915748</v>
      </c>
      <c r="W291" s="304">
        <f t="shared" ca="1" si="120"/>
        <v>17.595980605247416</v>
      </c>
      <c r="Y291" s="314" t="str">
        <f t="shared" ca="1" si="138"/>
        <v/>
      </c>
      <c r="Z291" s="315" t="str">
        <f t="shared" ca="1" si="139"/>
        <v/>
      </c>
      <c r="AA291" s="316" t="str">
        <f t="shared" ca="1" si="140"/>
        <v/>
      </c>
      <c r="AC291" s="310" t="e">
        <f t="shared" ca="1" si="141"/>
        <v>#N/A</v>
      </c>
      <c r="AD291" s="323" t="e">
        <f t="shared" ca="1" si="142"/>
        <v>#N/A</v>
      </c>
      <c r="AE291" s="324" t="e">
        <f t="shared" ca="1" si="121"/>
        <v>#N/A</v>
      </c>
      <c r="AG291" s="306">
        <f t="shared" ca="1" si="143"/>
        <v>6.1476156986728085</v>
      </c>
      <c r="AH291" s="304">
        <f t="shared" ca="1" si="144"/>
        <v>-3.4016437277632185</v>
      </c>
    </row>
    <row r="292" spans="1:34" x14ac:dyDescent="0.2">
      <c r="A292" s="347">
        <f t="shared" ca="1" si="122"/>
        <v>0.1</v>
      </c>
      <c r="B292" s="304">
        <f t="shared" ca="1" si="123"/>
        <v>19.800000000000015</v>
      </c>
      <c r="D292" s="306">
        <f t="shared" ca="1" si="124"/>
        <v>-0.78257819859506061</v>
      </c>
      <c r="E292" s="307">
        <f t="shared" ca="1" si="125"/>
        <v>-6.4364867861547399</v>
      </c>
      <c r="F292" s="304">
        <f t="shared" ca="1" si="126"/>
        <v>6.4838870120677505</v>
      </c>
      <c r="G292" s="306">
        <f t="shared" ca="1" si="127"/>
        <v>16.148897874312699</v>
      </c>
      <c r="H292" s="307">
        <f t="shared" ca="1" si="128"/>
        <v>-70.595155449046771</v>
      </c>
      <c r="I292" s="304">
        <f t="shared" ca="1" si="129"/>
        <v>72.418663861121189</v>
      </c>
      <c r="J292" s="306">
        <f t="shared" ca="1" si="130"/>
        <v>545.32422269183951</v>
      </c>
      <c r="K292" s="307">
        <f t="shared" ca="1" si="131"/>
        <v>965.82770711900434</v>
      </c>
      <c r="L292" s="304">
        <f t="shared" ca="1" si="116"/>
        <v>1109.1445657321738</v>
      </c>
      <c r="M292" s="306">
        <f t="shared" ca="1" si="132"/>
        <v>-1.3459120128956295</v>
      </c>
      <c r="N292" s="304">
        <f t="shared" ca="1" si="133"/>
        <v>-77.115077934876794</v>
      </c>
      <c r="P292" s="310">
        <f t="shared" ca="1" si="134"/>
        <v>23</v>
      </c>
      <c r="Q292" s="304">
        <f t="shared" ca="1" si="135"/>
        <v>0</v>
      </c>
      <c r="R292" s="306">
        <f t="shared" ca="1" si="136"/>
        <v>0</v>
      </c>
      <c r="S292" s="307">
        <f t="shared" ca="1" si="137"/>
        <v>5.0810000000000022</v>
      </c>
      <c r="T292" s="304">
        <f t="shared" ca="1" si="117"/>
        <v>49.844610000000024</v>
      </c>
      <c r="U292" s="311">
        <f t="shared" ca="1" si="118"/>
        <v>0</v>
      </c>
      <c r="V292" s="306">
        <f t="shared" ca="1" si="119"/>
        <v>1.1121364433831493</v>
      </c>
      <c r="W292" s="304">
        <f t="shared" ca="1" si="120"/>
        <v>17.908636696452813</v>
      </c>
      <c r="Y292" s="314" t="str">
        <f t="shared" ca="1" si="138"/>
        <v/>
      </c>
      <c r="Z292" s="315" t="str">
        <f t="shared" ca="1" si="139"/>
        <v/>
      </c>
      <c r="AA292" s="316" t="str">
        <f t="shared" ca="1" si="140"/>
        <v/>
      </c>
      <c r="AC292" s="310" t="e">
        <f t="shared" ca="1" si="141"/>
        <v>#N/A</v>
      </c>
      <c r="AD292" s="323" t="e">
        <f t="shared" ca="1" si="142"/>
        <v>#N/A</v>
      </c>
      <c r="AE292" s="324" t="e">
        <f t="shared" ca="1" si="121"/>
        <v>#N/A</v>
      </c>
      <c r="AG292" s="306">
        <f t="shared" ca="1" si="143"/>
        <v>6.0931480916813889</v>
      </c>
      <c r="AH292" s="304">
        <f t="shared" ca="1" si="144"/>
        <v>-3.4630939982773881</v>
      </c>
    </row>
    <row r="293" spans="1:34" x14ac:dyDescent="0.2">
      <c r="A293" s="347">
        <f t="shared" ca="1" si="122"/>
        <v>0.1</v>
      </c>
      <c r="B293" s="304">
        <f t="shared" ca="1" si="123"/>
        <v>19.900000000000016</v>
      </c>
      <c r="D293" s="306">
        <f t="shared" ca="1" si="124"/>
        <v>-0.78596953317798157</v>
      </c>
      <c r="E293" s="307">
        <f t="shared" ca="1" si="125"/>
        <v>-6.3741220964575698</v>
      </c>
      <c r="F293" s="304">
        <f t="shared" ca="1" si="126"/>
        <v>6.4223967961838557</v>
      </c>
      <c r="G293" s="306">
        <f t="shared" ca="1" si="127"/>
        <v>16.070300920994899</v>
      </c>
      <c r="H293" s="307">
        <f t="shared" ca="1" si="128"/>
        <v>-71.232567658692531</v>
      </c>
      <c r="I293" s="304">
        <f t="shared" ca="1" si="129"/>
        <v>73.022827026495889</v>
      </c>
      <c r="J293" s="306">
        <f t="shared" ca="1" si="130"/>
        <v>546.9351826316049</v>
      </c>
      <c r="K293" s="307">
        <f t="shared" ca="1" si="131"/>
        <v>958.73632096361735</v>
      </c>
      <c r="L293" s="304">
        <f t="shared" ca="1" si="116"/>
        <v>1103.7723620090871</v>
      </c>
      <c r="M293" s="306">
        <f t="shared" ca="1" si="132"/>
        <v>-1.3489077479061873</v>
      </c>
      <c r="N293" s="304">
        <f t="shared" ca="1" si="133"/>
        <v>-77.286720907521342</v>
      </c>
      <c r="P293" s="310">
        <f t="shared" ca="1" si="134"/>
        <v>23</v>
      </c>
      <c r="Q293" s="304">
        <f t="shared" ca="1" si="135"/>
        <v>0</v>
      </c>
      <c r="R293" s="306">
        <f t="shared" ca="1" si="136"/>
        <v>0</v>
      </c>
      <c r="S293" s="307">
        <f t="shared" ca="1" si="137"/>
        <v>5.0810000000000022</v>
      </c>
      <c r="T293" s="304">
        <f t="shared" ca="1" si="117"/>
        <v>49.844610000000024</v>
      </c>
      <c r="U293" s="311">
        <f t="shared" ca="1" si="118"/>
        <v>0</v>
      </c>
      <c r="V293" s="306">
        <f t="shared" ca="1" si="119"/>
        <v>1.112927213244655</v>
      </c>
      <c r="W293" s="304">
        <f t="shared" ca="1" si="120"/>
        <v>18.221640960390705</v>
      </c>
      <c r="Y293" s="314" t="str">
        <f t="shared" ca="1" si="138"/>
        <v/>
      </c>
      <c r="Z293" s="315" t="str">
        <f t="shared" ca="1" si="139"/>
        <v/>
      </c>
      <c r="AA293" s="316" t="str">
        <f t="shared" ca="1" si="140"/>
        <v/>
      </c>
      <c r="AC293" s="310" t="e">
        <f t="shared" ca="1" si="141"/>
        <v>#N/A</v>
      </c>
      <c r="AD293" s="323" t="e">
        <f t="shared" ca="1" si="142"/>
        <v>#N/A</v>
      </c>
      <c r="AE293" s="324" t="e">
        <f t="shared" ca="1" si="121"/>
        <v>#N/A</v>
      </c>
      <c r="AG293" s="306">
        <f t="shared" ca="1" si="143"/>
        <v>6.038354965587506</v>
      </c>
      <c r="AH293" s="304">
        <f t="shared" ca="1" si="144"/>
        <v>-3.5246283598608157</v>
      </c>
    </row>
    <row r="294" spans="1:34" x14ac:dyDescent="0.2">
      <c r="A294" s="347">
        <f t="shared" ca="1" si="122"/>
        <v>0.1</v>
      </c>
      <c r="B294" s="304">
        <f t="shared" ca="1" si="123"/>
        <v>20.000000000000018</v>
      </c>
      <c r="D294" s="306">
        <f t="shared" ca="1" si="124"/>
        <v>-0.78923013036581091</v>
      </c>
      <c r="E294" s="307">
        <f t="shared" ca="1" si="125"/>
        <v>-6.3116903581366861</v>
      </c>
      <c r="F294" s="304">
        <f t="shared" ca="1" si="126"/>
        <v>6.3608426623893823</v>
      </c>
      <c r="G294" s="306">
        <f t="shared" ca="1" si="127"/>
        <v>15.991377907958318</v>
      </c>
      <c r="H294" s="307">
        <f t="shared" ca="1" si="128"/>
        <v>-71.863736694506201</v>
      </c>
      <c r="I294" s="304">
        <f t="shared" ca="1" si="129"/>
        <v>73.621469824314531</v>
      </c>
      <c r="J294" s="306">
        <f t="shared" ca="1" si="130"/>
        <v>548.53826657305251</v>
      </c>
      <c r="K294" s="307">
        <f t="shared" ca="1" si="131"/>
        <v>951.58150574595743</v>
      </c>
      <c r="L294" s="304">
        <f t="shared" ca="1" si="116"/>
        <v>1098.3631421222733</v>
      </c>
      <c r="M294" s="306">
        <f t="shared" ca="1" si="132"/>
        <v>-1.3518401972107825</v>
      </c>
      <c r="N294" s="304">
        <f t="shared" ca="1" si="133"/>
        <v>-77.454737876310716</v>
      </c>
      <c r="P294" s="310">
        <f t="shared" ca="1" si="134"/>
        <v>23</v>
      </c>
      <c r="Q294" s="304">
        <f t="shared" ca="1" si="135"/>
        <v>0</v>
      </c>
      <c r="R294" s="306">
        <f t="shared" ca="1" si="136"/>
        <v>0</v>
      </c>
      <c r="S294" s="307">
        <f t="shared" ca="1" si="137"/>
        <v>5.0810000000000022</v>
      </c>
      <c r="T294" s="304">
        <f t="shared" ca="1" si="117"/>
        <v>49.844610000000024</v>
      </c>
      <c r="U294" s="311">
        <f t="shared" ca="1" si="118"/>
        <v>0</v>
      </c>
      <c r="V294" s="306">
        <f t="shared" ca="1" si="119"/>
        <v>1.1137255986647967</v>
      </c>
      <c r="W294" s="304">
        <f t="shared" ca="1" si="120"/>
        <v>18.534915388196019</v>
      </c>
      <c r="Y294" s="314" t="str">
        <f t="shared" ca="1" si="138"/>
        <v/>
      </c>
      <c r="Z294" s="315" t="str">
        <f t="shared" ca="1" si="139"/>
        <v/>
      </c>
      <c r="AA294" s="316" t="str">
        <f t="shared" ca="1" si="140"/>
        <v/>
      </c>
      <c r="AC294" s="310">
        <f t="shared" ca="1" si="141"/>
        <v>20.000000000000018</v>
      </c>
      <c r="AD294" s="323">
        <f t="shared" ca="1" si="142"/>
        <v>548.53826657305251</v>
      </c>
      <c r="AE294" s="324" t="e">
        <f t="shared" ca="1" si="121"/>
        <v>#N/A</v>
      </c>
      <c r="AG294" s="306">
        <f t="shared" ca="1" si="143"/>
        <v>5.9832625300477922</v>
      </c>
      <c r="AH294" s="304">
        <f t="shared" ca="1" si="144"/>
        <v>-3.5862312458946461</v>
      </c>
    </row>
    <row r="295" spans="1:34" x14ac:dyDescent="0.2">
      <c r="A295" s="347">
        <f t="shared" ca="1" si="122"/>
        <v>0.1</v>
      </c>
      <c r="B295" s="304">
        <f t="shared" ca="1" si="123"/>
        <v>20.100000000000019</v>
      </c>
      <c r="D295" s="306">
        <f t="shared" ca="1" si="124"/>
        <v>-0.79236049718002899</v>
      </c>
      <c r="E295" s="307">
        <f t="shared" ca="1" si="125"/>
        <v>-6.2492070236714437</v>
      </c>
      <c r="F295" s="304">
        <f t="shared" ca="1" si="126"/>
        <v>6.299239920990142</v>
      </c>
      <c r="G295" s="306">
        <f t="shared" ca="1" si="127"/>
        <v>15.912141858240314</v>
      </c>
      <c r="H295" s="307">
        <f t="shared" ca="1" si="128"/>
        <v>-72.48865739687335</v>
      </c>
      <c r="I295" s="304">
        <f t="shared" ca="1" si="129"/>
        <v>74.214565347497967</v>
      </c>
      <c r="J295" s="306">
        <f t="shared" ca="1" si="130"/>
        <v>550.13344256136247</v>
      </c>
      <c r="K295" s="307">
        <f t="shared" ca="1" si="131"/>
        <v>944.36388604138847</v>
      </c>
      <c r="L295" s="304">
        <f t="shared" ca="1" si="116"/>
        <v>1092.9180911136975</v>
      </c>
      <c r="M295" s="306">
        <f t="shared" ca="1" si="132"/>
        <v>-1.3547113867215892</v>
      </c>
      <c r="N295" s="304">
        <f t="shared" ca="1" si="133"/>
        <v>-77.619244917462169</v>
      </c>
      <c r="P295" s="310">
        <f t="shared" ca="1" si="134"/>
        <v>23</v>
      </c>
      <c r="Q295" s="304">
        <f t="shared" ca="1" si="135"/>
        <v>0</v>
      </c>
      <c r="R295" s="306">
        <f t="shared" ca="1" si="136"/>
        <v>0</v>
      </c>
      <c r="S295" s="307">
        <f t="shared" ca="1" si="137"/>
        <v>5.0810000000000022</v>
      </c>
      <c r="T295" s="304">
        <f t="shared" ca="1" si="117"/>
        <v>49.844610000000024</v>
      </c>
      <c r="U295" s="311">
        <f t="shared" ca="1" si="118"/>
        <v>0</v>
      </c>
      <c r="V295" s="306">
        <f t="shared" ca="1" si="119"/>
        <v>1.1145315449354189</v>
      </c>
      <c r="W295" s="304">
        <f t="shared" ca="1" si="120"/>
        <v>18.848383081315063</v>
      </c>
      <c r="Y295" s="314" t="str">
        <f t="shared" ca="1" si="138"/>
        <v/>
      </c>
      <c r="Z295" s="315" t="str">
        <f t="shared" ca="1" si="139"/>
        <v/>
      </c>
      <c r="AA295" s="316" t="str">
        <f t="shared" ca="1" si="140"/>
        <v/>
      </c>
      <c r="AC295" s="310" t="e">
        <f t="shared" ca="1" si="141"/>
        <v>#N/A</v>
      </c>
      <c r="AD295" s="323" t="e">
        <f t="shared" ca="1" si="142"/>
        <v>#N/A</v>
      </c>
      <c r="AE295" s="324" t="e">
        <f t="shared" ca="1" si="121"/>
        <v>#N/A</v>
      </c>
      <c r="AG295" s="306">
        <f t="shared" ca="1" si="143"/>
        <v>5.9278962100360815</v>
      </c>
      <c r="AH295" s="304">
        <f t="shared" ca="1" si="144"/>
        <v>-3.6478873033253318</v>
      </c>
    </row>
    <row r="296" spans="1:34" x14ac:dyDescent="0.2">
      <c r="A296" s="347">
        <f t="shared" ca="1" si="122"/>
        <v>0.1</v>
      </c>
      <c r="B296" s="304">
        <f t="shared" ca="1" si="123"/>
        <v>20.200000000000021</v>
      </c>
      <c r="D296" s="306">
        <f t="shared" ca="1" si="124"/>
        <v>-0.79536119570675878</v>
      </c>
      <c r="E296" s="307">
        <f t="shared" ca="1" si="125"/>
        <v>-6.186687328708202</v>
      </c>
      <c r="F296" s="304">
        <f t="shared" ca="1" si="126"/>
        <v>6.237603669265523</v>
      </c>
      <c r="G296" s="306">
        <f t="shared" ca="1" si="127"/>
        <v>15.832605738669638</v>
      </c>
      <c r="H296" s="307">
        <f t="shared" ca="1" si="128"/>
        <v>-73.107326129744166</v>
      </c>
      <c r="I296" s="304">
        <f t="shared" ca="1" si="129"/>
        <v>74.802089130698278</v>
      </c>
      <c r="J296" s="306">
        <f t="shared" ca="1" si="130"/>
        <v>551.720679941208</v>
      </c>
      <c r="K296" s="307">
        <f t="shared" ca="1" si="131"/>
        <v>937.08408686505754</v>
      </c>
      <c r="L296" s="304">
        <f t="shared" ca="1" si="116"/>
        <v>1087.4384095343091</v>
      </c>
      <c r="M296" s="306">
        <f t="shared" ca="1" si="132"/>
        <v>-1.3575232574190554</v>
      </c>
      <c r="N296" s="304">
        <f t="shared" ca="1" si="133"/>
        <v>-77.780353240963493</v>
      </c>
      <c r="P296" s="310">
        <f t="shared" ca="1" si="134"/>
        <v>23</v>
      </c>
      <c r="Q296" s="304">
        <f t="shared" ca="1" si="135"/>
        <v>0</v>
      </c>
      <c r="R296" s="306">
        <f t="shared" ca="1" si="136"/>
        <v>0</v>
      </c>
      <c r="S296" s="307">
        <f t="shared" ca="1" si="137"/>
        <v>5.0810000000000022</v>
      </c>
      <c r="T296" s="304">
        <f t="shared" ca="1" si="117"/>
        <v>49.844610000000024</v>
      </c>
      <c r="U296" s="311">
        <f t="shared" ca="1" si="118"/>
        <v>0</v>
      </c>
      <c r="V296" s="306">
        <f t="shared" ca="1" si="119"/>
        <v>1.1153449972644616</v>
      </c>
      <c r="W296" s="304">
        <f t="shared" ca="1" si="120"/>
        <v>19.161968275293521</v>
      </c>
      <c r="Y296" s="314" t="str">
        <f t="shared" ca="1" si="138"/>
        <v/>
      </c>
      <c r="Z296" s="315" t="str">
        <f t="shared" ca="1" si="139"/>
        <v/>
      </c>
      <c r="AA296" s="316" t="str">
        <f t="shared" ca="1" si="140"/>
        <v/>
      </c>
      <c r="AC296" s="310" t="e">
        <f t="shared" ca="1" si="141"/>
        <v>#N/A</v>
      </c>
      <c r="AD296" s="323" t="e">
        <f t="shared" ca="1" si="142"/>
        <v>#N/A</v>
      </c>
      <c r="AE296" s="324" t="e">
        <f t="shared" ca="1" si="121"/>
        <v>#N/A</v>
      </c>
      <c r="AG296" s="306">
        <f t="shared" ca="1" si="143"/>
        <v>5.8722806766714237</v>
      </c>
      <c r="AH296" s="304">
        <f t="shared" ca="1" si="144"/>
        <v>-3.7095813976215419</v>
      </c>
    </row>
    <row r="297" spans="1:34" x14ac:dyDescent="0.2">
      <c r="A297" s="347">
        <f t="shared" ca="1" si="122"/>
        <v>0.1</v>
      </c>
      <c r="B297" s="304">
        <f t="shared" ca="1" si="123"/>
        <v>20.300000000000022</v>
      </c>
      <c r="D297" s="306">
        <f t="shared" ca="1" si="124"/>
        <v>-0.79823284117963267</v>
      </c>
      <c r="E297" s="307">
        <f t="shared" ca="1" si="125"/>
        <v>-6.1241462870473011</v>
      </c>
      <c r="F297" s="304">
        <f t="shared" ca="1" si="126"/>
        <v>6.1759487865341756</v>
      </c>
      <c r="G297" s="306">
        <f t="shared" ca="1" si="127"/>
        <v>15.752782454551674</v>
      </c>
      <c r="H297" s="307">
        <f t="shared" ca="1" si="128"/>
        <v>-73.719740758448893</v>
      </c>
      <c r="I297" s="304">
        <f t="shared" ca="1" si="129"/>
        <v>75.384019079333669</v>
      </c>
      <c r="J297" s="306">
        <f t="shared" ca="1" si="130"/>
        <v>553.29994935086904</v>
      </c>
      <c r="K297" s="307">
        <f t="shared" ca="1" si="131"/>
        <v>929.7427335206479</v>
      </c>
      <c r="L297" s="304">
        <f t="shared" ca="1" si="116"/>
        <v>1081.9253137283185</v>
      </c>
      <c r="M297" s="306">
        <f t="shared" ca="1" si="132"/>
        <v>-1.3602776696508565</v>
      </c>
      <c r="N297" s="304">
        <f t="shared" ca="1" si="133"/>
        <v>-77.938169436884905</v>
      </c>
      <c r="P297" s="310">
        <f t="shared" ca="1" si="134"/>
        <v>23</v>
      </c>
      <c r="Q297" s="304">
        <f t="shared" ca="1" si="135"/>
        <v>0</v>
      </c>
      <c r="R297" s="306">
        <f t="shared" ca="1" si="136"/>
        <v>0</v>
      </c>
      <c r="S297" s="307">
        <f t="shared" ca="1" si="137"/>
        <v>5.0810000000000022</v>
      </c>
      <c r="T297" s="304">
        <f t="shared" ca="1" si="117"/>
        <v>49.844610000000024</v>
      </c>
      <c r="U297" s="311">
        <f t="shared" ca="1" si="118"/>
        <v>0</v>
      </c>
      <c r="V297" s="306">
        <f t="shared" ca="1" si="119"/>
        <v>1.1161659007887661</v>
      </c>
      <c r="W297" s="304">
        <f t="shared" ca="1" si="120"/>
        <v>19.475596362174379</v>
      </c>
      <c r="Y297" s="314" t="str">
        <f t="shared" ca="1" si="138"/>
        <v/>
      </c>
      <c r="Z297" s="315" t="str">
        <f t="shared" ca="1" si="139"/>
        <v/>
      </c>
      <c r="AA297" s="316" t="str">
        <f t="shared" ca="1" si="140"/>
        <v/>
      </c>
      <c r="AC297" s="310" t="e">
        <f t="shared" ca="1" si="141"/>
        <v>#N/A</v>
      </c>
      <c r="AD297" s="323" t="e">
        <f t="shared" ca="1" si="142"/>
        <v>#N/A</v>
      </c>
      <c r="AE297" s="324" t="e">
        <f t="shared" ca="1" si="121"/>
        <v>#N/A</v>
      </c>
      <c r="AG297" s="306">
        <f t="shared" ca="1" si="143"/>
        <v>5.8164398757790696</v>
      </c>
      <c r="AH297" s="304">
        <f t="shared" ca="1" si="144"/>
        <v>-3.7712986174559169</v>
      </c>
    </row>
    <row r="298" spans="1:34" x14ac:dyDescent="0.2">
      <c r="A298" s="347">
        <f t="shared" ca="1" si="122"/>
        <v>0.1</v>
      </c>
      <c r="B298" s="304">
        <f t="shared" ca="1" si="123"/>
        <v>20.400000000000023</v>
      </c>
      <c r="D298" s="306">
        <f t="shared" ca="1" si="124"/>
        <v>-0.80097610009810227</v>
      </c>
      <c r="E298" s="307">
        <f t="shared" ca="1" si="125"/>
        <v>-6.061598685927132</v>
      </c>
      <c r="F298" s="304">
        <f t="shared" ca="1" si="126"/>
        <v>6.1142899295144559</v>
      </c>
      <c r="G298" s="306">
        <f t="shared" ca="1" si="127"/>
        <v>15.672684844541864</v>
      </c>
      <c r="H298" s="307">
        <f t="shared" ca="1" si="128"/>
        <v>-74.325900627041605</v>
      </c>
      <c r="I298" s="304">
        <f t="shared" ca="1" si="129"/>
        <v>75.960335401163121</v>
      </c>
      <c r="J298" s="306">
        <f t="shared" ca="1" si="130"/>
        <v>554.87122271582371</v>
      </c>
      <c r="K298" s="307">
        <f t="shared" ca="1" si="131"/>
        <v>922.34045145137338</v>
      </c>
      <c r="L298" s="304">
        <f t="shared" ca="1" si="116"/>
        <v>1076.380036131141</v>
      </c>
      <c r="M298" s="306">
        <f t="shared" ca="1" si="132"/>
        <v>-1.362976407178885</v>
      </c>
      <c r="N298" s="304">
        <f t="shared" ca="1" si="133"/>
        <v>-78.09279570725451</v>
      </c>
      <c r="P298" s="310">
        <f t="shared" ca="1" si="134"/>
        <v>23</v>
      </c>
      <c r="Q298" s="304">
        <f t="shared" ca="1" si="135"/>
        <v>0</v>
      </c>
      <c r="R298" s="306">
        <f t="shared" ca="1" si="136"/>
        <v>0</v>
      </c>
      <c r="S298" s="307">
        <f t="shared" ca="1" si="137"/>
        <v>5.0810000000000022</v>
      </c>
      <c r="T298" s="304">
        <f t="shared" ca="1" si="117"/>
        <v>49.844610000000024</v>
      </c>
      <c r="U298" s="311">
        <f t="shared" ca="1" si="118"/>
        <v>0</v>
      </c>
      <c r="V298" s="306">
        <f t="shared" ca="1" si="119"/>
        <v>1.1169942005867173</v>
      </c>
      <c r="W298" s="304">
        <f t="shared" ca="1" si="120"/>
        <v>19.789193911514712</v>
      </c>
      <c r="Y298" s="314" t="str">
        <f t="shared" ca="1" si="138"/>
        <v/>
      </c>
      <c r="Z298" s="315" t="str">
        <f t="shared" ca="1" si="139"/>
        <v/>
      </c>
      <c r="AA298" s="316" t="str">
        <f t="shared" ca="1" si="140"/>
        <v/>
      </c>
      <c r="AC298" s="310" t="e">
        <f t="shared" ca="1" si="141"/>
        <v>#N/A</v>
      </c>
      <c r="AD298" s="323" t="e">
        <f t="shared" ca="1" si="142"/>
        <v>#N/A</v>
      </c>
      <c r="AE298" s="324" t="e">
        <f t="shared" ca="1" si="121"/>
        <v>#N/A</v>
      </c>
      <c r="AG298" s="306">
        <f t="shared" ca="1" si="143"/>
        <v>5.7603970543832208</v>
      </c>
      <c r="AH298" s="304">
        <f t="shared" ca="1" si="144"/>
        <v>-3.8330242791132396</v>
      </c>
    </row>
    <row r="299" spans="1:34" x14ac:dyDescent="0.2">
      <c r="A299" s="347">
        <f t="shared" ca="1" si="122"/>
        <v>0.1</v>
      </c>
      <c r="B299" s="304">
        <f t="shared" ca="1" si="123"/>
        <v>20.500000000000025</v>
      </c>
      <c r="D299" s="306">
        <f t="shared" ca="1" si="124"/>
        <v>-0.80359168837965933</v>
      </c>
      <c r="E299" s="307">
        <f t="shared" ca="1" si="125"/>
        <v>-5.9990590816018523</v>
      </c>
      <c r="F299" s="304">
        <f t="shared" ca="1" si="126"/>
        <v>6.0526415279762391</v>
      </c>
      <c r="G299" s="306">
        <f t="shared" ca="1" si="127"/>
        <v>15.592325675703899</v>
      </c>
      <c r="H299" s="307">
        <f t="shared" ca="1" si="128"/>
        <v>-74.925806535201787</v>
      </c>
      <c r="I299" s="304">
        <f t="shared" ca="1" si="129"/>
        <v>76.531020540220823</v>
      </c>
      <c r="J299" s="306">
        <f t="shared" ca="1" si="130"/>
        <v>556.43447324183603</v>
      </c>
      <c r="K299" s="307">
        <f t="shared" ca="1" si="131"/>
        <v>914.87786609326122</v>
      </c>
      <c r="L299" s="304">
        <f t="shared" ca="1" si="116"/>
        <v>1070.8038255811748</v>
      </c>
      <c r="M299" s="306">
        <f t="shared" ca="1" si="132"/>
        <v>-1.3656211809908625</v>
      </c>
      <c r="N299" s="304">
        <f t="shared" ca="1" si="133"/>
        <v>-78.24433008444754</v>
      </c>
      <c r="P299" s="310">
        <f t="shared" ca="1" si="134"/>
        <v>23</v>
      </c>
      <c r="Q299" s="304">
        <f t="shared" ca="1" si="135"/>
        <v>0</v>
      </c>
      <c r="R299" s="306">
        <f t="shared" ca="1" si="136"/>
        <v>0</v>
      </c>
      <c r="S299" s="307">
        <f t="shared" ca="1" si="137"/>
        <v>5.0810000000000022</v>
      </c>
      <c r="T299" s="304">
        <f t="shared" ca="1" si="117"/>
        <v>49.844610000000024</v>
      </c>
      <c r="U299" s="311">
        <f t="shared" ca="1" si="118"/>
        <v>0</v>
      </c>
      <c r="V299" s="306">
        <f t="shared" ca="1" si="119"/>
        <v>1.1178298416907191</v>
      </c>
      <c r="W299" s="304">
        <f t="shared" ca="1" si="120"/>
        <v>20.102688690032444</v>
      </c>
      <c r="Y299" s="314" t="str">
        <f t="shared" ca="1" si="138"/>
        <v/>
      </c>
      <c r="Z299" s="315" t="str">
        <f t="shared" ca="1" si="139"/>
        <v/>
      </c>
      <c r="AA299" s="316" t="str">
        <f t="shared" ca="1" si="140"/>
        <v/>
      </c>
      <c r="AC299" s="310" t="e">
        <f t="shared" ca="1" si="141"/>
        <v>#N/A</v>
      </c>
      <c r="AD299" s="323" t="e">
        <f t="shared" ca="1" si="142"/>
        <v>#N/A</v>
      </c>
      <c r="AE299" s="324" t="e">
        <f t="shared" ca="1" si="121"/>
        <v>#N/A</v>
      </c>
      <c r="AG299" s="306">
        <f t="shared" ca="1" si="143"/>
        <v>5.7041747853128673</v>
      </c>
      <c r="AH299" s="304">
        <f t="shared" ca="1" si="144"/>
        <v>-3.8947439306267868</v>
      </c>
    </row>
    <row r="300" spans="1:34" x14ac:dyDescent="0.2">
      <c r="A300" s="347">
        <f t="shared" ca="1" si="122"/>
        <v>0.1</v>
      </c>
      <c r="B300" s="304">
        <f t="shared" ca="1" si="123"/>
        <v>20.600000000000026</v>
      </c>
      <c r="D300" s="306">
        <f t="shared" ca="1" si="124"/>
        <v>-0.80608036954467377</v>
      </c>
      <c r="E300" s="307">
        <f t="shared" ca="1" si="125"/>
        <v>-5.9365417952090294</v>
      </c>
      <c r="F300" s="304">
        <f t="shared" ca="1" si="126"/>
        <v>5.9910177806804183</v>
      </c>
      <c r="G300" s="306">
        <f t="shared" ca="1" si="127"/>
        <v>15.511717638749431</v>
      </c>
      <c r="H300" s="307">
        <f t="shared" ca="1" si="128"/>
        <v>-75.519460714722683</v>
      </c>
      <c r="I300" s="304">
        <f t="shared" ca="1" si="129"/>
        <v>77.096059112945795</v>
      </c>
      <c r="J300" s="306">
        <f t="shared" ca="1" si="130"/>
        <v>557.98967540755871</v>
      </c>
      <c r="K300" s="307">
        <f t="shared" ca="1" si="131"/>
        <v>907.35560273076499</v>
      </c>
      <c r="L300" s="304">
        <f t="shared" ca="1" si="116"/>
        <v>1065.1979476455738</v>
      </c>
      <c r="M300" s="306">
        <f t="shared" ca="1" si="132"/>
        <v>-1.3682136328919641</v>
      </c>
      <c r="N300" s="304">
        <f t="shared" ca="1" si="133"/>
        <v>-78.392866636971334</v>
      </c>
      <c r="P300" s="310">
        <f t="shared" ca="1" si="134"/>
        <v>23</v>
      </c>
      <c r="Q300" s="304">
        <f t="shared" ca="1" si="135"/>
        <v>0</v>
      </c>
      <c r="R300" s="306">
        <f t="shared" ca="1" si="136"/>
        <v>0</v>
      </c>
      <c r="S300" s="307">
        <f t="shared" ca="1" si="137"/>
        <v>5.0810000000000022</v>
      </c>
      <c r="T300" s="304">
        <f t="shared" ca="1" si="117"/>
        <v>49.844610000000024</v>
      </c>
      <c r="U300" s="311">
        <f t="shared" ca="1" si="118"/>
        <v>0</v>
      </c>
      <c r="V300" s="306">
        <f t="shared" ca="1" si="119"/>
        <v>1.1186727690995022</v>
      </c>
      <c r="W300" s="304">
        <f t="shared" ca="1" si="120"/>
        <v>20.416009679895513</v>
      </c>
      <c r="Y300" s="314" t="str">
        <f t="shared" ca="1" si="138"/>
        <v/>
      </c>
      <c r="Z300" s="315" t="str">
        <f t="shared" ca="1" si="139"/>
        <v/>
      </c>
      <c r="AA300" s="316" t="str">
        <f t="shared" ca="1" si="140"/>
        <v/>
      </c>
      <c r="AC300" s="310" t="e">
        <f t="shared" ca="1" si="141"/>
        <v>#N/A</v>
      </c>
      <c r="AD300" s="323" t="e">
        <f t="shared" ca="1" si="142"/>
        <v>#N/A</v>
      </c>
      <c r="AE300" s="324" t="e">
        <f t="shared" ca="1" si="121"/>
        <v>#N/A</v>
      </c>
      <c r="AG300" s="306">
        <f t="shared" ca="1" si="143"/>
        <v>5.6477949900861457</v>
      </c>
      <c r="AH300" s="304">
        <f t="shared" ca="1" si="144"/>
        <v>-3.9564433556450376</v>
      </c>
    </row>
    <row r="301" spans="1:34" x14ac:dyDescent="0.2">
      <c r="A301" s="347">
        <f t="shared" ca="1" si="122"/>
        <v>0.1</v>
      </c>
      <c r="B301" s="304">
        <f t="shared" ca="1" si="123"/>
        <v>20.700000000000028</v>
      </c>
      <c r="D301" s="306">
        <f t="shared" ca="1" si="124"/>
        <v>-0.80844295293271617</v>
      </c>
      <c r="E301" s="307">
        <f t="shared" ca="1" si="125"/>
        <v>-5.8740609089233757</v>
      </c>
      <c r="F301" s="304">
        <f t="shared" ca="1" si="126"/>
        <v>5.929432651602367</v>
      </c>
      <c r="G301" s="306">
        <f t="shared" ca="1" si="127"/>
        <v>15.43087334345616</v>
      </c>
      <c r="H301" s="307">
        <f t="shared" ca="1" si="128"/>
        <v>-76.106866805615027</v>
      </c>
      <c r="I301" s="304">
        <f t="shared" ca="1" si="129"/>
        <v>77.655437846356989</v>
      </c>
      <c r="J301" s="306">
        <f t="shared" ca="1" si="130"/>
        <v>559.53680495666902</v>
      </c>
      <c r="K301" s="307">
        <f t="shared" ca="1" si="131"/>
        <v>899.77428635474814</v>
      </c>
      <c r="L301" s="304">
        <f t="shared" ca="1" si="116"/>
        <v>1059.5636849601415</v>
      </c>
      <c r="M301" s="306">
        <f t="shared" ca="1" si="132"/>
        <v>-1.3707553388907461</v>
      </c>
      <c r="N301" s="304">
        <f t="shared" ca="1" si="133"/>
        <v>-78.53849566346463</v>
      </c>
      <c r="P301" s="310">
        <f t="shared" ca="1" si="134"/>
        <v>23</v>
      </c>
      <c r="Q301" s="304">
        <f t="shared" ca="1" si="135"/>
        <v>0</v>
      </c>
      <c r="R301" s="306">
        <f t="shared" ca="1" si="136"/>
        <v>0</v>
      </c>
      <c r="S301" s="307">
        <f t="shared" ca="1" si="137"/>
        <v>5.0810000000000022</v>
      </c>
      <c r="T301" s="304">
        <f t="shared" ca="1" si="117"/>
        <v>49.844610000000024</v>
      </c>
      <c r="U301" s="311">
        <f t="shared" ca="1" si="118"/>
        <v>0</v>
      </c>
      <c r="V301" s="306">
        <f t="shared" ca="1" si="119"/>
        <v>1.119522927790259</v>
      </c>
      <c r="W301" s="304">
        <f t="shared" ca="1" si="120"/>
        <v>20.729087095667371</v>
      </c>
      <c r="Y301" s="314" t="str">
        <f t="shared" ca="1" si="138"/>
        <v/>
      </c>
      <c r="Z301" s="315" t="str">
        <f t="shared" ca="1" si="139"/>
        <v/>
      </c>
      <c r="AA301" s="316" t="str">
        <f t="shared" ca="1" si="140"/>
        <v/>
      </c>
      <c r="AC301" s="310" t="e">
        <f t="shared" ca="1" si="141"/>
        <v>#N/A</v>
      </c>
      <c r="AD301" s="323" t="e">
        <f t="shared" ca="1" si="142"/>
        <v>#N/A</v>
      </c>
      <c r="AE301" s="324" t="e">
        <f t="shared" ca="1" si="121"/>
        <v>#N/A</v>
      </c>
      <c r="AG301" s="306">
        <f t="shared" ca="1" si="143"/>
        <v>5.5912789602239803</v>
      </c>
      <c r="AH301" s="304">
        <f t="shared" ca="1" si="144"/>
        <v>-4.0181085770311951</v>
      </c>
    </row>
    <row r="302" spans="1:34" x14ac:dyDescent="0.2">
      <c r="A302" s="347">
        <f t="shared" ca="1" si="122"/>
        <v>0.1</v>
      </c>
      <c r="B302" s="304">
        <f t="shared" ca="1" si="123"/>
        <v>20.800000000000029</v>
      </c>
      <c r="D302" s="306">
        <f t="shared" ca="1" si="124"/>
        <v>-0.8106802919493864</v>
      </c>
      <c r="E302" s="307">
        <f t="shared" ca="1" si="125"/>
        <v>-5.8116302623925211</v>
      </c>
      <c r="F302" s="304">
        <f t="shared" ca="1" si="126"/>
        <v>5.8678998664353248</v>
      </c>
      <c r="G302" s="306">
        <f t="shared" ca="1" si="127"/>
        <v>15.349805314261221</v>
      </c>
      <c r="H302" s="307">
        <f t="shared" ca="1" si="128"/>
        <v>-76.68802983185428</v>
      </c>
      <c r="I302" s="304">
        <f t="shared" ca="1" si="129"/>
        <v>78.209145518136779</v>
      </c>
      <c r="J302" s="306">
        <f t="shared" ca="1" si="130"/>
        <v>561.07583888955492</v>
      </c>
      <c r="K302" s="307">
        <f t="shared" ca="1" si="131"/>
        <v>892.13454152287466</v>
      </c>
      <c r="L302" s="304">
        <f t="shared" ca="1" si="116"/>
        <v>1053.902337583444</v>
      </c>
      <c r="M302" s="306">
        <f t="shared" ca="1" si="132"/>
        <v>-1.3732478123926459</v>
      </c>
      <c r="N302" s="304">
        <f t="shared" ca="1" si="133"/>
        <v>-78.681303875671674</v>
      </c>
      <c r="P302" s="310">
        <f t="shared" ca="1" si="134"/>
        <v>23</v>
      </c>
      <c r="Q302" s="304">
        <f t="shared" ca="1" si="135"/>
        <v>0</v>
      </c>
      <c r="R302" s="306">
        <f t="shared" ca="1" si="136"/>
        <v>0</v>
      </c>
      <c r="S302" s="307">
        <f t="shared" ca="1" si="137"/>
        <v>5.0810000000000022</v>
      </c>
      <c r="T302" s="304">
        <f t="shared" ca="1" si="117"/>
        <v>49.844610000000024</v>
      </c>
      <c r="U302" s="311">
        <f t="shared" ca="1" si="118"/>
        <v>0</v>
      </c>
      <c r="V302" s="306">
        <f t="shared" ca="1" si="119"/>
        <v>1.1203802627306019</v>
      </c>
      <c r="W302" s="304">
        <f t="shared" ca="1" si="120"/>
        <v>21.041852399924096</v>
      </c>
      <c r="Y302" s="314" t="str">
        <f t="shared" ca="1" si="138"/>
        <v/>
      </c>
      <c r="Z302" s="315" t="str">
        <f t="shared" ca="1" si="139"/>
        <v/>
      </c>
      <c r="AA302" s="316" t="str">
        <f t="shared" ca="1" si="140"/>
        <v/>
      </c>
      <c r="AC302" s="310" t="e">
        <f t="shared" ca="1" si="141"/>
        <v>#N/A</v>
      </c>
      <c r="AD302" s="323" t="e">
        <f t="shared" ca="1" si="142"/>
        <v>#N/A</v>
      </c>
      <c r="AE302" s="324" t="e">
        <f t="shared" ca="1" si="121"/>
        <v>#N/A</v>
      </c>
      <c r="AG302" s="306">
        <f t="shared" ca="1" si="143"/>
        <v>5.5346473771307814</v>
      </c>
      <c r="AH302" s="304">
        <f t="shared" ca="1" si="144"/>
        <v>-4.0797258601982609</v>
      </c>
    </row>
    <row r="303" spans="1:34" x14ac:dyDescent="0.2">
      <c r="A303" s="347">
        <f t="shared" ca="1" si="122"/>
        <v>0.1</v>
      </c>
      <c r="B303" s="304">
        <f t="shared" ca="1" si="123"/>
        <v>20.900000000000031</v>
      </c>
      <c r="D303" s="306">
        <f t="shared" ca="1" si="124"/>
        <v>-0.81279328234281656</v>
      </c>
      <c r="E303" s="307">
        <f t="shared" ca="1" si="125"/>
        <v>-5.749263449450682</v>
      </c>
      <c r="F303" s="304">
        <f t="shared" ca="1" si="126"/>
        <v>5.8064329093696729</v>
      </c>
      <c r="G303" s="306">
        <f t="shared" ca="1" si="127"/>
        <v>15.26852598602694</v>
      </c>
      <c r="H303" s="307">
        <f t="shared" ca="1" si="128"/>
        <v>-77.262956176799349</v>
      </c>
      <c r="I303" s="304">
        <f t="shared" ca="1" si="129"/>
        <v>78.757172898498567</v>
      </c>
      <c r="J303" s="306">
        <f t="shared" ca="1" si="130"/>
        <v>562.60675545456934</v>
      </c>
      <c r="K303" s="307">
        <f t="shared" ca="1" si="131"/>
        <v>884.43699222244197</v>
      </c>
      <c r="L303" s="304">
        <f t="shared" ca="1" si="116"/>
        <v>1048.2152233652198</v>
      </c>
      <c r="M303" s="306">
        <f t="shared" ca="1" si="132"/>
        <v>-1.3756925072133805</v>
      </c>
      <c r="N303" s="304">
        <f t="shared" ca="1" si="133"/>
        <v>-78.821374571097266</v>
      </c>
      <c r="P303" s="310">
        <f t="shared" ca="1" si="134"/>
        <v>23</v>
      </c>
      <c r="Q303" s="304">
        <f t="shared" ca="1" si="135"/>
        <v>0</v>
      </c>
      <c r="R303" s="306">
        <f t="shared" ca="1" si="136"/>
        <v>0</v>
      </c>
      <c r="S303" s="307">
        <f t="shared" ca="1" si="137"/>
        <v>5.0810000000000022</v>
      </c>
      <c r="T303" s="304">
        <f t="shared" ca="1" si="117"/>
        <v>49.844610000000024</v>
      </c>
      <c r="U303" s="311">
        <f t="shared" ca="1" si="118"/>
        <v>0</v>
      </c>
      <c r="V303" s="306">
        <f t="shared" ca="1" si="119"/>
        <v>1.1212447188903418</v>
      </c>
      <c r="W303" s="304">
        <f t="shared" ca="1" si="120"/>
        <v>21.354238317560071</v>
      </c>
      <c r="Y303" s="314" t="str">
        <f t="shared" ca="1" si="138"/>
        <v/>
      </c>
      <c r="Z303" s="315" t="str">
        <f t="shared" ca="1" si="139"/>
        <v/>
      </c>
      <c r="AA303" s="316" t="str">
        <f t="shared" ca="1" si="140"/>
        <v/>
      </c>
      <c r="AC303" s="310" t="e">
        <f t="shared" ca="1" si="141"/>
        <v>#N/A</v>
      </c>
      <c r="AD303" s="323" t="e">
        <f t="shared" ca="1" si="142"/>
        <v>#N/A</v>
      </c>
      <c r="AE303" s="324" t="e">
        <f t="shared" ca="1" si="121"/>
        <v>#N/A</v>
      </c>
      <c r="AG303" s="306">
        <f t="shared" ca="1" si="143"/>
        <v>5.4779203306678506</v>
      </c>
      <c r="AH303" s="304">
        <f t="shared" ca="1" si="144"/>
        <v>-4.1412817161826583</v>
      </c>
    </row>
    <row r="304" spans="1:34" x14ac:dyDescent="0.2">
      <c r="A304" s="347">
        <f t="shared" ca="1" si="122"/>
        <v>0.1</v>
      </c>
      <c r="B304" s="304">
        <f t="shared" ca="1" si="123"/>
        <v>21.000000000000032</v>
      </c>
      <c r="D304" s="306">
        <f t="shared" ca="1" si="124"/>
        <v>-0.81478286050917015</v>
      </c>
      <c r="E304" s="307">
        <f t="shared" ca="1" si="125"/>
        <v>-5.6869738151057589</v>
      </c>
      <c r="F304" s="304">
        <f t="shared" ca="1" si="126"/>
        <v>5.7450450201437118</v>
      </c>
      <c r="G304" s="306">
        <f t="shared" ca="1" si="127"/>
        <v>15.187047699976024</v>
      </c>
      <c r="H304" s="307">
        <f t="shared" ca="1" si="128"/>
        <v>-77.831653558309924</v>
      </c>
      <c r="I304" s="304">
        <f t="shared" ca="1" si="129"/>
        <v>79.299512693724196</v>
      </c>
      <c r="J304" s="306">
        <f t="shared" ca="1" si="130"/>
        <v>564.12953413886953</v>
      </c>
      <c r="K304" s="307">
        <f t="shared" ca="1" si="131"/>
        <v>876.68226173568655</v>
      </c>
      <c r="L304" s="304">
        <f t="shared" ca="1" si="116"/>
        <v>1042.5036783291159</v>
      </c>
      <c r="M304" s="306">
        <f t="shared" ca="1" si="132"/>
        <v>-1.3780908204237079</v>
      </c>
      <c r="N304" s="304">
        <f t="shared" ca="1" si="133"/>
        <v>-78.958787795999498</v>
      </c>
      <c r="P304" s="310">
        <f t="shared" ca="1" si="134"/>
        <v>23</v>
      </c>
      <c r="Q304" s="304">
        <f t="shared" ca="1" si="135"/>
        <v>0</v>
      </c>
      <c r="R304" s="306">
        <f t="shared" ca="1" si="136"/>
        <v>0</v>
      </c>
      <c r="S304" s="307">
        <f t="shared" ca="1" si="137"/>
        <v>5.0810000000000022</v>
      </c>
      <c r="T304" s="304">
        <f t="shared" ca="1" si="117"/>
        <v>49.844610000000024</v>
      </c>
      <c r="U304" s="311">
        <f t="shared" ca="1" si="118"/>
        <v>0</v>
      </c>
      <c r="V304" s="306">
        <f t="shared" ca="1" si="119"/>
        <v>1.1221162412530841</v>
      </c>
      <c r="W304" s="304">
        <f t="shared" ca="1" si="120"/>
        <v>21.666178848799824</v>
      </c>
      <c r="Y304" s="314" t="str">
        <f t="shared" ca="1" si="138"/>
        <v/>
      </c>
      <c r="Z304" s="315" t="str">
        <f t="shared" ca="1" si="139"/>
        <v/>
      </c>
      <c r="AA304" s="316" t="str">
        <f t="shared" ca="1" si="140"/>
        <v/>
      </c>
      <c r="AC304" s="310">
        <f t="shared" ca="1" si="141"/>
        <v>21.000000000000032</v>
      </c>
      <c r="AD304" s="323">
        <f t="shared" ca="1" si="142"/>
        <v>564.12953413886953</v>
      </c>
      <c r="AE304" s="324" t="e">
        <f t="shared" ca="1" si="121"/>
        <v>#N/A</v>
      </c>
      <c r="AG304" s="306">
        <f t="shared" ca="1" si="143"/>
        <v>5.4211173365341487</v>
      </c>
      <c r="AH304" s="304">
        <f t="shared" ca="1" si="144"/>
        <v>-4.2027629044597639</v>
      </c>
    </row>
    <row r="305" spans="1:34" x14ac:dyDescent="0.2">
      <c r="A305" s="347">
        <f t="shared" ca="1" si="122"/>
        <v>0.1</v>
      </c>
      <c r="B305" s="304">
        <f t="shared" ca="1" si="123"/>
        <v>21.100000000000033</v>
      </c>
      <c r="D305" s="306">
        <f t="shared" ca="1" si="124"/>
        <v>-0.81665000182650638</v>
      </c>
      <c r="E305" s="307">
        <f t="shared" ca="1" si="125"/>
        <v>-5.6247744527954486</v>
      </c>
      <c r="F305" s="304">
        <f t="shared" ca="1" si="126"/>
        <v>5.6837491913615938</v>
      </c>
      <c r="G305" s="306">
        <f t="shared" ca="1" si="127"/>
        <v>15.105382699793372</v>
      </c>
      <c r="H305" s="307">
        <f t="shared" ca="1" si="128"/>
        <v>-78.394131003589465</v>
      </c>
      <c r="I305" s="304">
        <f t="shared" ca="1" si="129"/>
        <v>79.836159491267878</v>
      </c>
      <c r="J305" s="306">
        <f t="shared" ca="1" si="130"/>
        <v>565.64415565885804</v>
      </c>
      <c r="K305" s="307">
        <f t="shared" ca="1" si="131"/>
        <v>868.87097250759155</v>
      </c>
      <c r="L305" s="304">
        <f t="shared" ca="1" si="116"/>
        <v>1036.7690570697557</v>
      </c>
      <c r="M305" s="306">
        <f t="shared" ca="1" si="132"/>
        <v>-1.3804440950362051</v>
      </c>
      <c r="N305" s="304">
        <f t="shared" ca="1" si="133"/>
        <v>-79.093620499330868</v>
      </c>
      <c r="P305" s="310">
        <f t="shared" ca="1" si="134"/>
        <v>23</v>
      </c>
      <c r="Q305" s="304">
        <f t="shared" ca="1" si="135"/>
        <v>0</v>
      </c>
      <c r="R305" s="306">
        <f t="shared" ca="1" si="136"/>
        <v>0</v>
      </c>
      <c r="S305" s="307">
        <f t="shared" ca="1" si="137"/>
        <v>5.0810000000000022</v>
      </c>
      <c r="T305" s="304">
        <f t="shared" ca="1" si="117"/>
        <v>49.844610000000024</v>
      </c>
      <c r="U305" s="311">
        <f t="shared" ca="1" si="118"/>
        <v>0</v>
      </c>
      <c r="V305" s="306">
        <f t="shared" ca="1" si="119"/>
        <v>1.1229947748276381</v>
      </c>
      <c r="W305" s="304">
        <f t="shared" ca="1" si="120"/>
        <v>21.977609280935539</v>
      </c>
      <c r="Y305" s="314" t="str">
        <f t="shared" ca="1" si="138"/>
        <v/>
      </c>
      <c r="Z305" s="315" t="str">
        <f t="shared" ca="1" si="139"/>
        <v/>
      </c>
      <c r="AA305" s="316" t="str">
        <f t="shared" ca="1" si="140"/>
        <v/>
      </c>
      <c r="AC305" s="310" t="e">
        <f t="shared" ca="1" si="141"/>
        <v>#N/A</v>
      </c>
      <c r="AD305" s="323" t="e">
        <f t="shared" ca="1" si="142"/>
        <v>#N/A</v>
      </c>
      <c r="AE305" s="324" t="e">
        <f t="shared" ca="1" si="121"/>
        <v>#N/A</v>
      </c>
      <c r="AG305" s="306">
        <f t="shared" ca="1" si="143"/>
        <v>5.3642573525593429</v>
      </c>
      <c r="AH305" s="304">
        <f t="shared" ca="1" si="144"/>
        <v>-4.264156435504785</v>
      </c>
    </row>
    <row r="306" spans="1:34" x14ac:dyDescent="0.2">
      <c r="A306" s="347">
        <f t="shared" ca="1" si="122"/>
        <v>0.1</v>
      </c>
      <c r="B306" s="304">
        <f t="shared" ca="1" si="123"/>
        <v>21.200000000000035</v>
      </c>
      <c r="D306" s="306">
        <f t="shared" ca="1" si="124"/>
        <v>-0.81839571901655128</v>
      </c>
      <c r="E306" s="307">
        <f t="shared" ca="1" si="125"/>
        <v>-5.5626782019075929</v>
      </c>
      <c r="F306" s="304">
        <f t="shared" ca="1" si="126"/>
        <v>5.6225581660737411</v>
      </c>
      <c r="G306" s="306">
        <f t="shared" ca="1" si="127"/>
        <v>15.023543127891717</v>
      </c>
      <c r="H306" s="307">
        <f t="shared" ca="1" si="128"/>
        <v>-78.950398823780219</v>
      </c>
      <c r="I306" s="304">
        <f t="shared" ca="1" si="129"/>
        <v>80.367109706331846</v>
      </c>
      <c r="J306" s="306">
        <f t="shared" ca="1" si="130"/>
        <v>567.15060195024228</v>
      </c>
      <c r="K306" s="307">
        <f t="shared" ca="1" si="131"/>
        <v>861.00374601622309</v>
      </c>
      <c r="L306" s="304">
        <f t="shared" ca="1" si="116"/>
        <v>1031.012733164092</v>
      </c>
      <c r="M306" s="306">
        <f t="shared" ca="1" si="132"/>
        <v>-1.3827536225439776</v>
      </c>
      <c r="N306" s="304">
        <f t="shared" ca="1" si="133"/>
        <v>-79.225946678195598</v>
      </c>
      <c r="P306" s="310">
        <f t="shared" ca="1" si="134"/>
        <v>23</v>
      </c>
      <c r="Q306" s="304">
        <f t="shared" ca="1" si="135"/>
        <v>0</v>
      </c>
      <c r="R306" s="306">
        <f t="shared" ca="1" si="136"/>
        <v>0</v>
      </c>
      <c r="S306" s="307">
        <f t="shared" ca="1" si="137"/>
        <v>5.0810000000000022</v>
      </c>
      <c r="T306" s="304">
        <f t="shared" ca="1" si="117"/>
        <v>49.844610000000024</v>
      </c>
      <c r="U306" s="311">
        <f t="shared" ca="1" si="118"/>
        <v>0</v>
      </c>
      <c r="V306" s="306">
        <f t="shared" ca="1" si="119"/>
        <v>1.1238802646592407</v>
      </c>
      <c r="W306" s="304">
        <f t="shared" ca="1" si="120"/>
        <v>22.288466198810383</v>
      </c>
      <c r="Y306" s="314" t="str">
        <f t="shared" ca="1" si="138"/>
        <v/>
      </c>
      <c r="Z306" s="315" t="str">
        <f t="shared" ca="1" si="139"/>
        <v/>
      </c>
      <c r="AA306" s="316" t="str">
        <f t="shared" ca="1" si="140"/>
        <v/>
      </c>
      <c r="AC306" s="310" t="e">
        <f t="shared" ca="1" si="141"/>
        <v>#N/A</v>
      </c>
      <c r="AD306" s="323" t="e">
        <f t="shared" ca="1" si="142"/>
        <v>#N/A</v>
      </c>
      <c r="AE306" s="324" t="e">
        <f t="shared" ca="1" si="121"/>
        <v>#N/A</v>
      </c>
      <c r="AG306" s="306">
        <f t="shared" ca="1" si="143"/>
        <v>5.3073587940046414</v>
      </c>
      <c r="AH306" s="304">
        <f t="shared" ca="1" si="144"/>
        <v>-4.3254495731028397</v>
      </c>
    </row>
    <row r="307" spans="1:34" x14ac:dyDescent="0.2">
      <c r="A307" s="347">
        <f t="shared" ca="1" si="122"/>
        <v>0.1</v>
      </c>
      <c r="B307" s="304">
        <f t="shared" ca="1" si="123"/>
        <v>21.300000000000036</v>
      </c>
      <c r="D307" s="306">
        <f t="shared" ca="1" si="124"/>
        <v>-0.8200210605339584</v>
      </c>
      <c r="E307" s="307">
        <f t="shared" ca="1" si="125"/>
        <v>-5.5006976455599617</v>
      </c>
      <c r="F307" s="304">
        <f t="shared" ca="1" si="126"/>
        <v>5.5614844356150224</v>
      </c>
      <c r="G307" s="306">
        <f t="shared" ca="1" si="127"/>
        <v>14.94154102183832</v>
      </c>
      <c r="H307" s="307">
        <f t="shared" ca="1" si="128"/>
        <v>-79.500468588336219</v>
      </c>
      <c r="I307" s="304">
        <f t="shared" ca="1" si="129"/>
        <v>80.892361529827468</v>
      </c>
      <c r="J307" s="306">
        <f t="shared" ca="1" si="130"/>
        <v>568.6488561577288</v>
      </c>
      <c r="K307" s="307">
        <f t="shared" ca="1" si="131"/>
        <v>853.08120264561728</v>
      </c>
      <c r="L307" s="304">
        <f t="shared" ca="1" si="116"/>
        <v>1025.2360995969593</v>
      </c>
      <c r="M307" s="306">
        <f t="shared" ca="1" si="132"/>
        <v>-1.3850206453205303</v>
      </c>
      <c r="N307" s="304">
        <f t="shared" ca="1" si="133"/>
        <v>-79.355837515352093</v>
      </c>
      <c r="P307" s="310">
        <f t="shared" ca="1" si="134"/>
        <v>23</v>
      </c>
      <c r="Q307" s="304">
        <f t="shared" ca="1" si="135"/>
        <v>0</v>
      </c>
      <c r="R307" s="306">
        <f t="shared" ca="1" si="136"/>
        <v>0</v>
      </c>
      <c r="S307" s="307">
        <f t="shared" ca="1" si="137"/>
        <v>5.0810000000000022</v>
      </c>
      <c r="T307" s="304">
        <f t="shared" ca="1" si="117"/>
        <v>49.844610000000024</v>
      </c>
      <c r="U307" s="311">
        <f t="shared" ca="1" si="118"/>
        <v>0</v>
      </c>
      <c r="V307" s="306">
        <f t="shared" ca="1" si="119"/>
        <v>1.1247726558405862</v>
      </c>
      <c r="W307" s="304">
        <f t="shared" ca="1" si="120"/>
        <v>22.598687494068969</v>
      </c>
      <c r="Y307" s="314" t="str">
        <f t="shared" ca="1" si="138"/>
        <v/>
      </c>
      <c r="Z307" s="315" t="str">
        <f t="shared" ca="1" si="139"/>
        <v/>
      </c>
      <c r="AA307" s="316" t="str">
        <f t="shared" ca="1" si="140"/>
        <v/>
      </c>
      <c r="AC307" s="310" t="e">
        <f t="shared" ca="1" si="141"/>
        <v>#N/A</v>
      </c>
      <c r="AD307" s="323" t="e">
        <f t="shared" ca="1" si="142"/>
        <v>#N/A</v>
      </c>
      <c r="AE307" s="324" t="e">
        <f t="shared" ca="1" si="121"/>
        <v>#N/A</v>
      </c>
      <c r="AG307" s="306">
        <f t="shared" ca="1" si="143"/>
        <v>5.2504395479588997</v>
      </c>
      <c r="AH307" s="304">
        <f t="shared" ca="1" si="144"/>
        <v>-4.3866298364121974</v>
      </c>
    </row>
    <row r="308" spans="1:34" x14ac:dyDescent="0.2">
      <c r="A308" s="347">
        <f t="shared" ca="1" si="122"/>
        <v>0.1</v>
      </c>
      <c r="B308" s="304">
        <f t="shared" ca="1" si="123"/>
        <v>21.400000000000038</v>
      </c>
      <c r="D308" s="306">
        <f t="shared" ca="1" si="124"/>
        <v>-0.82152710898271508</v>
      </c>
      <c r="E308" s="307">
        <f t="shared" ca="1" si="125"/>
        <v>-5.4388451086344878</v>
      </c>
      <c r="F308" s="304">
        <f t="shared" ca="1" si="126"/>
        <v>5.5005402376958203</v>
      </c>
      <c r="G308" s="306">
        <f t="shared" ca="1" si="127"/>
        <v>14.85938831094005</v>
      </c>
      <c r="H308" s="307">
        <f t="shared" ca="1" si="128"/>
        <v>-80.044353099199668</v>
      </c>
      <c r="I308" s="304">
        <f t="shared" ca="1" si="129"/>
        <v>81.411914877643412</v>
      </c>
      <c r="J308" s="306">
        <f t="shared" ca="1" si="130"/>
        <v>570.13890262436769</v>
      </c>
      <c r="K308" s="307">
        <f t="shared" ca="1" si="131"/>
        <v>845.10396156124045</v>
      </c>
      <c r="L308" s="304">
        <f t="shared" ca="1" si="116"/>
        <v>1019.440569200687</v>
      </c>
      <c r="M308" s="306">
        <f t="shared" ca="1" si="132"/>
        <v>-1.3872463588893891</v>
      </c>
      <c r="N308" s="304">
        <f t="shared" ca="1" si="133"/>
        <v>-79.483361509252703</v>
      </c>
      <c r="P308" s="310">
        <f t="shared" ca="1" si="134"/>
        <v>23</v>
      </c>
      <c r="Q308" s="304">
        <f t="shared" ca="1" si="135"/>
        <v>0</v>
      </c>
      <c r="R308" s="306">
        <f t="shared" ca="1" si="136"/>
        <v>0</v>
      </c>
      <c r="S308" s="307">
        <f t="shared" ca="1" si="137"/>
        <v>5.0810000000000022</v>
      </c>
      <c r="T308" s="304">
        <f t="shared" ca="1" si="117"/>
        <v>49.844610000000024</v>
      </c>
      <c r="U308" s="311">
        <f t="shared" ca="1" si="118"/>
        <v>0</v>
      </c>
      <c r="V308" s="306">
        <f t="shared" ca="1" si="119"/>
        <v>1.1256718935226668</v>
      </c>
      <c r="W308" s="304">
        <f t="shared" ca="1" si="120"/>
        <v>22.90821237319749</v>
      </c>
      <c r="Y308" s="314" t="str">
        <f t="shared" ca="1" si="138"/>
        <v/>
      </c>
      <c r="Z308" s="315" t="str">
        <f t="shared" ca="1" si="139"/>
        <v/>
      </c>
      <c r="AA308" s="316" t="str">
        <f t="shared" ca="1" si="140"/>
        <v/>
      </c>
      <c r="AC308" s="310" t="e">
        <f t="shared" ca="1" si="141"/>
        <v>#N/A</v>
      </c>
      <c r="AD308" s="323" t="e">
        <f t="shared" ca="1" si="142"/>
        <v>#N/A</v>
      </c>
      <c r="AE308" s="324" t="e">
        <f t="shared" ca="1" si="121"/>
        <v>#N/A</v>
      </c>
      <c r="AG308" s="306">
        <f t="shared" ca="1" si="143"/>
        <v>5.1935169869097626</v>
      </c>
      <c r="AH308" s="304">
        <f t="shared" ca="1" si="144"/>
        <v>-4.447685001784877</v>
      </c>
    </row>
    <row r="309" spans="1:34" x14ac:dyDescent="0.2">
      <c r="A309" s="347">
        <f t="shared" ca="1" si="122"/>
        <v>0.1</v>
      </c>
      <c r="B309" s="304">
        <f t="shared" ca="1" si="123"/>
        <v>21.500000000000039</v>
      </c>
      <c r="D309" s="306">
        <f t="shared" ca="1" si="124"/>
        <v>-0.82291497955945703</v>
      </c>
      <c r="E309" s="307">
        <f t="shared" ca="1" si="125"/>
        <v>-5.3771326560608124</v>
      </c>
      <c r="F309" s="304">
        <f t="shared" ca="1" si="126"/>
        <v>5.4397375547409403</v>
      </c>
      <c r="G309" s="306">
        <f t="shared" ca="1" si="127"/>
        <v>14.777096812984103</v>
      </c>
      <c r="H309" s="307">
        <f t="shared" ca="1" si="128"/>
        <v>-80.582066364805755</v>
      </c>
      <c r="I309" s="304">
        <f t="shared" ca="1" si="129"/>
        <v>81.925771341149201</v>
      </c>
      <c r="J309" s="306">
        <f t="shared" ca="1" si="130"/>
        <v>571.62072688056389</v>
      </c>
      <c r="K309" s="307">
        <f t="shared" ca="1" si="131"/>
        <v>837.07264058804014</v>
      </c>
      <c r="L309" s="304">
        <f t="shared" ca="1" si="116"/>
        <v>1013.6275751085792</v>
      </c>
      <c r="M309" s="306">
        <f t="shared" ca="1" si="132"/>
        <v>-1.3894319140714819</v>
      </c>
      <c r="N309" s="304">
        <f t="shared" ca="1" si="133"/>
        <v>-79.60858459707957</v>
      </c>
      <c r="P309" s="310">
        <f t="shared" ca="1" si="134"/>
        <v>23</v>
      </c>
      <c r="Q309" s="304">
        <f t="shared" ca="1" si="135"/>
        <v>0</v>
      </c>
      <c r="R309" s="306">
        <f t="shared" ca="1" si="136"/>
        <v>0</v>
      </c>
      <c r="S309" s="307">
        <f t="shared" ca="1" si="137"/>
        <v>5.0810000000000022</v>
      </c>
      <c r="T309" s="304">
        <f t="shared" ca="1" si="117"/>
        <v>49.844610000000024</v>
      </c>
      <c r="U309" s="311">
        <f t="shared" ca="1" si="118"/>
        <v>0</v>
      </c>
      <c r="V309" s="306">
        <f t="shared" ca="1" si="119"/>
        <v>1.1265779229254143</v>
      </c>
      <c r="W309" s="304">
        <f t="shared" ca="1" si="120"/>
        <v>23.216981364376622</v>
      </c>
      <c r="Y309" s="314" t="str">
        <f t="shared" ca="1" si="138"/>
        <v/>
      </c>
      <c r="Z309" s="315" t="str">
        <f t="shared" ca="1" si="139"/>
        <v/>
      </c>
      <c r="AA309" s="316" t="str">
        <f t="shared" ca="1" si="140"/>
        <v/>
      </c>
      <c r="AC309" s="310" t="e">
        <f t="shared" ca="1" si="141"/>
        <v>#N/A</v>
      </c>
      <c r="AD309" s="323" t="e">
        <f t="shared" ca="1" si="142"/>
        <v>#N/A</v>
      </c>
      <c r="AE309" s="324" t="e">
        <f t="shared" ca="1" si="121"/>
        <v>#N/A</v>
      </c>
      <c r="AG309" s="306">
        <f t="shared" ca="1" si="143"/>
        <v>5.1366079815626948</v>
      </c>
      <c r="AH309" s="304">
        <f t="shared" ca="1" si="144"/>
        <v>-4.5086031043490413</v>
      </c>
    </row>
    <row r="310" spans="1:34" x14ac:dyDescent="0.2">
      <c r="A310" s="347">
        <f t="shared" ca="1" si="122"/>
        <v>0.1</v>
      </c>
      <c r="B310" s="304">
        <f t="shared" ca="1" si="123"/>
        <v>21.600000000000041</v>
      </c>
      <c r="D310" s="306">
        <f t="shared" ca="1" si="124"/>
        <v>-0.82418581852345529</v>
      </c>
      <c r="E310" s="307">
        <f t="shared" ca="1" si="125"/>
        <v>-5.3155720913439044</v>
      </c>
      <c r="F310" s="304">
        <f t="shared" ca="1" si="126"/>
        <v>5.379088112471238</v>
      </c>
      <c r="G310" s="306">
        <f t="shared" ca="1" si="127"/>
        <v>14.694678231131757</v>
      </c>
      <c r="H310" s="307">
        <f t="shared" ca="1" si="128"/>
        <v>-81.113623573940146</v>
      </c>
      <c r="I310" s="304">
        <f t="shared" ca="1" si="129"/>
        <v>82.433934138868779</v>
      </c>
      <c r="J310" s="306">
        <f t="shared" ca="1" si="130"/>
        <v>573.09431563276974</v>
      </c>
      <c r="K310" s="307">
        <f t="shared" ca="1" si="131"/>
        <v>828.9878560911028</v>
      </c>
      <c r="L310" s="304">
        <f t="shared" ca="1" si="116"/>
        <v>1007.7985712220055</v>
      </c>
      <c r="M310" s="306">
        <f t="shared" ca="1" si="132"/>
        <v>-1.3915784190177347</v>
      </c>
      <c r="N310" s="304">
        <f t="shared" ca="1" si="133"/>
        <v>-79.731570271203807</v>
      </c>
      <c r="P310" s="310">
        <f t="shared" ca="1" si="134"/>
        <v>23</v>
      </c>
      <c r="Q310" s="304">
        <f t="shared" ca="1" si="135"/>
        <v>0</v>
      </c>
      <c r="R310" s="306">
        <f t="shared" ca="1" si="136"/>
        <v>0</v>
      </c>
      <c r="S310" s="307">
        <f t="shared" ca="1" si="137"/>
        <v>5.0810000000000022</v>
      </c>
      <c r="T310" s="304">
        <f t="shared" ca="1" si="117"/>
        <v>49.844610000000024</v>
      </c>
      <c r="U310" s="311">
        <f t="shared" ca="1" si="118"/>
        <v>0</v>
      </c>
      <c r="V310" s="306">
        <f t="shared" ca="1" si="119"/>
        <v>1.12749068934815</v>
      </c>
      <c r="W310" s="304">
        <f t="shared" ca="1" si="120"/>
        <v>23.524936323171438</v>
      </c>
      <c r="Y310" s="314" t="str">
        <f t="shared" ca="1" si="138"/>
        <v/>
      </c>
      <c r="Z310" s="315" t="str">
        <f t="shared" ca="1" si="139"/>
        <v/>
      </c>
      <c r="AA310" s="316" t="str">
        <f t="shared" ca="1" si="140"/>
        <v/>
      </c>
      <c r="AC310" s="310" t="e">
        <f t="shared" ca="1" si="141"/>
        <v>#N/A</v>
      </c>
      <c r="AD310" s="323" t="e">
        <f t="shared" ca="1" si="142"/>
        <v>#N/A</v>
      </c>
      <c r="AE310" s="324" t="e">
        <f t="shared" ca="1" si="121"/>
        <v>#N/A</v>
      </c>
      <c r="AG310" s="306">
        <f t="shared" ca="1" si="143"/>
        <v>5.0797289129745122</v>
      </c>
      <c r="AH310" s="304">
        <f t="shared" ca="1" si="144"/>
        <v>-4.5693724393577275</v>
      </c>
    </row>
    <row r="311" spans="1:34" x14ac:dyDescent="0.2">
      <c r="A311" s="347">
        <f t="shared" ca="1" si="122"/>
        <v>0.1</v>
      </c>
      <c r="B311" s="304">
        <f t="shared" ca="1" si="123"/>
        <v>21.700000000000042</v>
      </c>
      <c r="D311" s="306">
        <f t="shared" ca="1" si="124"/>
        <v>-0.82534080169314095</v>
      </c>
      <c r="E311" s="307">
        <f t="shared" ca="1" si="125"/>
        <v>-5.2541749553303898</v>
      </c>
      <c r="F311" s="304">
        <f t="shared" ca="1" si="126"/>
        <v>5.3186033787227061</v>
      </c>
      <c r="G311" s="306">
        <f t="shared" ca="1" si="127"/>
        <v>14.612144150962443</v>
      </c>
      <c r="H311" s="307">
        <f t="shared" ca="1" si="128"/>
        <v>-81.63904106947318</v>
      </c>
      <c r="I311" s="304">
        <f t="shared" ca="1" si="129"/>
        <v>82.936408069264942</v>
      </c>
      <c r="J311" s="306">
        <f t="shared" ca="1" si="130"/>
        <v>574.5596567518744</v>
      </c>
      <c r="K311" s="307">
        <f t="shared" ca="1" si="131"/>
        <v>820.85022285893217</v>
      </c>
      <c r="L311" s="304">
        <f t="shared" ca="1" si="116"/>
        <v>1001.9550326907842</v>
      </c>
      <c r="M311" s="306">
        <f t="shared" ca="1" si="132"/>
        <v>-1.3936869411338437</v>
      </c>
      <c r="N311" s="304">
        <f t="shared" ca="1" si="133"/>
        <v>-79.852379689466858</v>
      </c>
      <c r="P311" s="310">
        <f t="shared" ca="1" si="134"/>
        <v>23</v>
      </c>
      <c r="Q311" s="304">
        <f t="shared" ca="1" si="135"/>
        <v>0</v>
      </c>
      <c r="R311" s="306">
        <f t="shared" ca="1" si="136"/>
        <v>0</v>
      </c>
      <c r="S311" s="307">
        <f t="shared" ca="1" si="137"/>
        <v>5.0810000000000022</v>
      </c>
      <c r="T311" s="304">
        <f t="shared" ca="1" si="117"/>
        <v>49.844610000000024</v>
      </c>
      <c r="U311" s="311">
        <f t="shared" ca="1" si="118"/>
        <v>0</v>
      </c>
      <c r="V311" s="306">
        <f t="shared" ca="1" si="119"/>
        <v>1.1284101381798308</v>
      </c>
      <c r="W311" s="304">
        <f t="shared" ca="1" si="120"/>
        <v>23.832020437083234</v>
      </c>
      <c r="Y311" s="314" t="str">
        <f t="shared" ca="1" si="138"/>
        <v/>
      </c>
      <c r="Z311" s="315" t="str">
        <f t="shared" ca="1" si="139"/>
        <v/>
      </c>
      <c r="AA311" s="316" t="str">
        <f t="shared" ca="1" si="140"/>
        <v/>
      </c>
      <c r="AC311" s="310" t="e">
        <f t="shared" ca="1" si="141"/>
        <v>#N/A</v>
      </c>
      <c r="AD311" s="323" t="e">
        <f t="shared" ca="1" si="142"/>
        <v>#N/A</v>
      </c>
      <c r="AE311" s="324" t="e">
        <f t="shared" ca="1" si="121"/>
        <v>#N/A</v>
      </c>
      <c r="AG311" s="306">
        <f t="shared" ca="1" si="143"/>
        <v>5.0228956840621555</v>
      </c>
      <c r="AH311" s="304">
        <f t="shared" ca="1" si="144"/>
        <v>-4.6299815633086849</v>
      </c>
    </row>
    <row r="312" spans="1:34" x14ac:dyDescent="0.2">
      <c r="A312" s="347">
        <f t="shared" ca="1" si="122"/>
        <v>0.1</v>
      </c>
      <c r="B312" s="304">
        <f t="shared" ca="1" si="123"/>
        <v>21.800000000000043</v>
      </c>
      <c r="D312" s="306">
        <f t="shared" ca="1" si="124"/>
        <v>-0.82638113296903104</v>
      </c>
      <c r="E312" s="307">
        <f t="shared" ca="1" si="125"/>
        <v>-5.1929525252080895</v>
      </c>
      <c r="F312" s="304">
        <f t="shared" ca="1" si="126"/>
        <v>5.2582945624976407</v>
      </c>
      <c r="G312" s="306">
        <f t="shared" ca="1" si="127"/>
        <v>14.52950603766554</v>
      </c>
      <c r="H312" s="307">
        <f t="shared" ca="1" si="128"/>
        <v>-82.158336321993986</v>
      </c>
      <c r="I312" s="304">
        <f t="shared" ca="1" si="129"/>
        <v>83.433199464580255</v>
      </c>
      <c r="J312" s="306">
        <f t="shared" ca="1" si="130"/>
        <v>576.01673926130582</v>
      </c>
      <c r="K312" s="307">
        <f t="shared" ca="1" si="131"/>
        <v>812.66035398935878</v>
      </c>
      <c r="L312" s="304">
        <f t="shared" ca="1" si="116"/>
        <v>996.09845640646245</v>
      </c>
      <c r="M312" s="306">
        <f t="shared" ca="1" si="132"/>
        <v>-1.3957585089037088</v>
      </c>
      <c r="N312" s="304">
        <f t="shared" ca="1" si="133"/>
        <v>-79.971071779655446</v>
      </c>
      <c r="P312" s="310">
        <f t="shared" ca="1" si="134"/>
        <v>23</v>
      </c>
      <c r="Q312" s="304">
        <f t="shared" ca="1" si="135"/>
        <v>0</v>
      </c>
      <c r="R312" s="306">
        <f t="shared" ca="1" si="136"/>
        <v>0</v>
      </c>
      <c r="S312" s="307">
        <f t="shared" ca="1" si="137"/>
        <v>5.0810000000000022</v>
      </c>
      <c r="T312" s="304">
        <f t="shared" ca="1" si="117"/>
        <v>49.844610000000024</v>
      </c>
      <c r="U312" s="311">
        <f t="shared" ca="1" si="118"/>
        <v>0</v>
      </c>
      <c r="V312" s="306">
        <f t="shared" ca="1" si="119"/>
        <v>1.1293362149091002</v>
      </c>
      <c r="W312" s="304">
        <f t="shared" ca="1" si="120"/>
        <v>24.138178228988856</v>
      </c>
      <c r="Y312" s="314" t="str">
        <f t="shared" ca="1" si="138"/>
        <v/>
      </c>
      <c r="Z312" s="315" t="str">
        <f t="shared" ca="1" si="139"/>
        <v/>
      </c>
      <c r="AA312" s="316" t="str">
        <f t="shared" ca="1" si="140"/>
        <v/>
      </c>
      <c r="AC312" s="310" t="e">
        <f t="shared" ca="1" si="141"/>
        <v>#N/A</v>
      </c>
      <c r="AD312" s="323" t="e">
        <f t="shared" ca="1" si="142"/>
        <v>#N/A</v>
      </c>
      <c r="AE312" s="324" t="e">
        <f t="shared" ca="1" si="121"/>
        <v>#N/A</v>
      </c>
      <c r="AG312" s="306">
        <f t="shared" ca="1" si="143"/>
        <v>4.9661237305422024</v>
      </c>
      <c r="AH312" s="304">
        <f t="shared" ca="1" si="144"/>
        <v>-4.6904192948402326</v>
      </c>
    </row>
    <row r="313" spans="1:34" x14ac:dyDescent="0.2">
      <c r="A313" s="347">
        <f t="shared" ca="1" si="122"/>
        <v>0.1</v>
      </c>
      <c r="B313" s="304">
        <f t="shared" ca="1" si="123"/>
        <v>21.900000000000045</v>
      </c>
      <c r="D313" s="306">
        <f t="shared" ca="1" si="124"/>
        <v>-0.82730804288298732</v>
      </c>
      <c r="E313" s="307">
        <f t="shared" ca="1" si="125"/>
        <v>-5.1319158137332019</v>
      </c>
      <c r="F313" s="304">
        <f t="shared" ca="1" si="126"/>
        <v>5.1981726132424448</v>
      </c>
      <c r="G313" s="306">
        <f t="shared" ca="1" si="127"/>
        <v>14.446775233377242</v>
      </c>
      <c r="H313" s="307">
        <f t="shared" ca="1" si="128"/>
        <v>-82.671527903367306</v>
      </c>
      <c r="I313" s="304">
        <f t="shared" ca="1" si="129"/>
        <v>83.924316145685452</v>
      </c>
      <c r="J313" s="306">
        <f t="shared" ca="1" si="130"/>
        <v>577.46555332485798</v>
      </c>
      <c r="K313" s="307">
        <f t="shared" ca="1" si="131"/>
        <v>804.41886077809068</v>
      </c>
      <c r="L313" s="304">
        <f t="shared" ca="1" si="116"/>
        <v>990.23036150802079</v>
      </c>
      <c r="M313" s="306">
        <f t="shared" ca="1" si="132"/>
        <v>-1.3977941136175875</v>
      </c>
      <c r="N313" s="304">
        <f t="shared" ca="1" si="133"/>
        <v>-80.087703338517642</v>
      </c>
      <c r="P313" s="310">
        <f t="shared" ca="1" si="134"/>
        <v>23</v>
      </c>
      <c r="Q313" s="304">
        <f t="shared" ca="1" si="135"/>
        <v>0</v>
      </c>
      <c r="R313" s="306">
        <f t="shared" ca="1" si="136"/>
        <v>0</v>
      </c>
      <c r="S313" s="307">
        <f t="shared" ca="1" si="137"/>
        <v>5.0810000000000022</v>
      </c>
      <c r="T313" s="304">
        <f t="shared" ca="1" si="117"/>
        <v>49.844610000000024</v>
      </c>
      <c r="U313" s="311">
        <f t="shared" ca="1" si="118"/>
        <v>0</v>
      </c>
      <c r="V313" s="306">
        <f t="shared" ca="1" si="119"/>
        <v>1.130268865134135</v>
      </c>
      <c r="W313" s="304">
        <f t="shared" ca="1" si="120"/>
        <v>24.443355559493977</v>
      </c>
      <c r="Y313" s="314" t="str">
        <f t="shared" ca="1" si="138"/>
        <v/>
      </c>
      <c r="Z313" s="315" t="str">
        <f t="shared" ca="1" si="139"/>
        <v/>
      </c>
      <c r="AA313" s="316" t="str">
        <f t="shared" ca="1" si="140"/>
        <v/>
      </c>
      <c r="AC313" s="310" t="e">
        <f t="shared" ca="1" si="141"/>
        <v>#N/A</v>
      </c>
      <c r="AD313" s="323" t="e">
        <f t="shared" ca="1" si="142"/>
        <v>#N/A</v>
      </c>
      <c r="AE313" s="324" t="e">
        <f t="shared" ca="1" si="121"/>
        <v>#N/A</v>
      </c>
      <c r="AG313" s="306">
        <f t="shared" ca="1" si="143"/>
        <v>4.9094280313517755</v>
      </c>
      <c r="AH313" s="304">
        <f t="shared" ca="1" si="144"/>
        <v>-4.7506747154081568</v>
      </c>
    </row>
    <row r="314" spans="1:34" x14ac:dyDescent="0.2">
      <c r="A314" s="347">
        <f t="shared" ca="1" si="122"/>
        <v>0.1</v>
      </c>
      <c r="B314" s="304">
        <f t="shared" ca="1" si="123"/>
        <v>22.000000000000046</v>
      </c>
      <c r="D314" s="306">
        <f t="shared" ca="1" si="124"/>
        <v>-0.82812278717374033</v>
      </c>
      <c r="E314" s="307">
        <f t="shared" ca="1" si="125"/>
        <v>-5.0710755686794418</v>
      </c>
      <c r="F314" s="304">
        <f t="shared" ca="1" si="126"/>
        <v>5.1382482203464956</v>
      </c>
      <c r="G314" s="306">
        <f t="shared" ca="1" si="127"/>
        <v>14.363962954659868</v>
      </c>
      <c r="H314" s="307">
        <f t="shared" ca="1" si="128"/>
        <v>-83.178635460235256</v>
      </c>
      <c r="I314" s="304">
        <f t="shared" ca="1" si="129"/>
        <v>84.409767377890262</v>
      </c>
      <c r="J314" s="306">
        <f t="shared" ca="1" si="130"/>
        <v>578.90609023425986</v>
      </c>
      <c r="K314" s="307">
        <f t="shared" ca="1" si="131"/>
        <v>796.12635260991055</v>
      </c>
      <c r="L314" s="304">
        <f t="shared" ca="1" si="116"/>
        <v>984.35228989944278</v>
      </c>
      <c r="M314" s="306">
        <f t="shared" ca="1" si="132"/>
        <v>-1.3997947110106217</v>
      </c>
      <c r="N314" s="304">
        <f t="shared" ca="1" si="133"/>
        <v>-80.202329125643374</v>
      </c>
      <c r="P314" s="310">
        <f t="shared" ca="1" si="134"/>
        <v>23</v>
      </c>
      <c r="Q314" s="304">
        <f t="shared" ca="1" si="135"/>
        <v>0</v>
      </c>
      <c r="R314" s="306">
        <f t="shared" ca="1" si="136"/>
        <v>0</v>
      </c>
      <c r="S314" s="307">
        <f t="shared" ca="1" si="137"/>
        <v>5.0810000000000022</v>
      </c>
      <c r="T314" s="304">
        <f t="shared" ca="1" si="117"/>
        <v>49.844610000000024</v>
      </c>
      <c r="U314" s="311">
        <f t="shared" ca="1" si="118"/>
        <v>0</v>
      </c>
      <c r="V314" s="306">
        <f t="shared" ca="1" si="119"/>
        <v>1.1312080345722901</v>
      </c>
      <c r="W314" s="304">
        <f t="shared" ca="1" si="120"/>
        <v>24.747499628226979</v>
      </c>
      <c r="Y314" s="314" t="str">
        <f t="shared" ca="1" si="138"/>
        <v/>
      </c>
      <c r="Z314" s="315" t="str">
        <f t="shared" ca="1" si="139"/>
        <v/>
      </c>
      <c r="AA314" s="316" t="str">
        <f t="shared" ca="1" si="140"/>
        <v/>
      </c>
      <c r="AC314" s="310">
        <f t="shared" ca="1" si="141"/>
        <v>22.000000000000046</v>
      </c>
      <c r="AD314" s="323">
        <f t="shared" ca="1" si="142"/>
        <v>578.90609023425986</v>
      </c>
      <c r="AE314" s="324" t="e">
        <f t="shared" ca="1" si="121"/>
        <v>#N/A</v>
      </c>
      <c r="AG314" s="306">
        <f t="shared" ca="1" si="143"/>
        <v>4.8528231185970458</v>
      </c>
      <c r="AH314" s="304">
        <f t="shared" ca="1" si="144"/>
        <v>-4.8107371697488617</v>
      </c>
    </row>
    <row r="315" spans="1:34" x14ac:dyDescent="0.2">
      <c r="A315" s="347">
        <f t="shared" ca="1" si="122"/>
        <v>0.1</v>
      </c>
      <c r="B315" s="304">
        <f t="shared" ca="1" si="123"/>
        <v>22.100000000000048</v>
      </c>
      <c r="D315" s="306">
        <f t="shared" ca="1" si="124"/>
        <v>-0.8288266453886578</v>
      </c>
      <c r="E315" s="307">
        <f t="shared" ca="1" si="125"/>
        <v>-5.0104422725033864</v>
      </c>
      <c r="F315" s="304">
        <f t="shared" ca="1" si="126"/>
        <v>5.0785318128564594</v>
      </c>
      <c r="G315" s="306">
        <f t="shared" ca="1" si="127"/>
        <v>14.281080290121002</v>
      </c>
      <c r="H315" s="307">
        <f t="shared" ca="1" si="128"/>
        <v>-83.679679687485589</v>
      </c>
      <c r="I315" s="304">
        <f t="shared" ca="1" si="129"/>
        <v>84.889563827675957</v>
      </c>
      <c r="J315" s="306">
        <f t="shared" ca="1" si="130"/>
        <v>580.33834239649889</v>
      </c>
      <c r="K315" s="307">
        <f t="shared" ca="1" si="131"/>
        <v>787.78343685252446</v>
      </c>
      <c r="L315" s="304">
        <f t="shared" ca="1" si="116"/>
        <v>978.46580677849522</v>
      </c>
      <c r="M315" s="306">
        <f t="shared" ca="1" si="132"/>
        <v>-1.401761222817018</v>
      </c>
      <c r="N315" s="304">
        <f t="shared" ca="1" si="133"/>
        <v>-80.315001952512517</v>
      </c>
      <c r="P315" s="310">
        <f t="shared" ca="1" si="134"/>
        <v>23</v>
      </c>
      <c r="Q315" s="304">
        <f t="shared" ca="1" si="135"/>
        <v>0</v>
      </c>
      <c r="R315" s="306">
        <f t="shared" ca="1" si="136"/>
        <v>0</v>
      </c>
      <c r="S315" s="307">
        <f t="shared" ca="1" si="137"/>
        <v>5.0810000000000022</v>
      </c>
      <c r="T315" s="304">
        <f t="shared" ca="1" si="117"/>
        <v>49.844610000000024</v>
      </c>
      <c r="U315" s="311">
        <f t="shared" ca="1" si="118"/>
        <v>0</v>
      </c>
      <c r="V315" s="306">
        <f t="shared" ca="1" si="119"/>
        <v>1.1321536690695428</v>
      </c>
      <c r="W315" s="304">
        <f t="shared" ca="1" si="120"/>
        <v>25.050558974101161</v>
      </c>
      <c r="Y315" s="314" t="str">
        <f t="shared" ca="1" si="138"/>
        <v/>
      </c>
      <c r="Z315" s="315" t="str">
        <f t="shared" ca="1" si="139"/>
        <v/>
      </c>
      <c r="AA315" s="316" t="str">
        <f t="shared" ca="1" si="140"/>
        <v/>
      </c>
      <c r="AC315" s="310" t="e">
        <f t="shared" ca="1" si="141"/>
        <v>#N/A</v>
      </c>
      <c r="AD315" s="323" t="e">
        <f t="shared" ca="1" si="142"/>
        <v>#N/A</v>
      </c>
      <c r="AE315" s="324" t="e">
        <f t="shared" ca="1" si="121"/>
        <v>#N/A</v>
      </c>
      <c r="AG315" s="306">
        <f t="shared" ca="1" si="143"/>
        <v>4.7963230870715527</v>
      </c>
      <c r="AH315" s="304">
        <f t="shared" ca="1" si="144"/>
        <v>-4.8705962661340223</v>
      </c>
    </row>
    <row r="316" spans="1:34" x14ac:dyDescent="0.2">
      <c r="A316" s="347">
        <f t="shared" ca="1" si="122"/>
        <v>0.1</v>
      </c>
      <c r="B316" s="304">
        <f t="shared" ca="1" si="123"/>
        <v>22.200000000000049</v>
      </c>
      <c r="D316" s="306">
        <f t="shared" ca="1" si="124"/>
        <v>-0.82942091951174712</v>
      </c>
      <c r="E316" s="307">
        <f t="shared" ca="1" si="125"/>
        <v>-4.9500261422201781</v>
      </c>
      <c r="F316" s="304">
        <f t="shared" ca="1" si="126"/>
        <v>5.0190335594003441</v>
      </c>
      <c r="G316" s="306">
        <f t="shared" ca="1" si="127"/>
        <v>14.198138198169827</v>
      </c>
      <c r="H316" s="307">
        <f t="shared" ca="1" si="128"/>
        <v>-84.174682301707605</v>
      </c>
      <c r="I316" s="304">
        <f t="shared" ca="1" si="129"/>
        <v>85.363717520312676</v>
      </c>
      <c r="J316" s="306">
        <f t="shared" ca="1" si="130"/>
        <v>581.76230332091347</v>
      </c>
      <c r="K316" s="307">
        <f t="shared" ca="1" si="131"/>
        <v>779.39071875306479</v>
      </c>
      <c r="L316" s="304">
        <f t="shared" ca="1" si="116"/>
        <v>972.5725011759655</v>
      </c>
      <c r="M316" s="306">
        <f t="shared" ca="1" si="132"/>
        <v>-1.403694538244822</v>
      </c>
      <c r="N316" s="304">
        <f t="shared" ca="1" si="133"/>
        <v>-80.425772766993219</v>
      </c>
      <c r="P316" s="310">
        <f t="shared" ca="1" si="134"/>
        <v>23</v>
      </c>
      <c r="Q316" s="304">
        <f t="shared" ca="1" si="135"/>
        <v>0</v>
      </c>
      <c r="R316" s="306">
        <f t="shared" ca="1" si="136"/>
        <v>0</v>
      </c>
      <c r="S316" s="307">
        <f t="shared" ca="1" si="137"/>
        <v>5.0810000000000022</v>
      </c>
      <c r="T316" s="304">
        <f t="shared" ca="1" si="117"/>
        <v>49.844610000000024</v>
      </c>
      <c r="U316" s="311">
        <f t="shared" ca="1" si="118"/>
        <v>0</v>
      </c>
      <c r="V316" s="306">
        <f t="shared" ca="1" si="119"/>
        <v>1.133105714609731</v>
      </c>
      <c r="W316" s="304">
        <f t="shared" ca="1" si="120"/>
        <v>25.352483474572988</v>
      </c>
      <c r="Y316" s="314" t="str">
        <f t="shared" ca="1" si="138"/>
        <v/>
      </c>
      <c r="Z316" s="315" t="str">
        <f t="shared" ca="1" si="139"/>
        <v/>
      </c>
      <c r="AA316" s="316" t="str">
        <f t="shared" ca="1" si="140"/>
        <v/>
      </c>
      <c r="AC316" s="310" t="e">
        <f t="shared" ca="1" si="141"/>
        <v>#N/A</v>
      </c>
      <c r="AD316" s="323" t="e">
        <f t="shared" ca="1" si="142"/>
        <v>#N/A</v>
      </c>
      <c r="AE316" s="324" t="e">
        <f t="shared" ca="1" si="121"/>
        <v>#N/A</v>
      </c>
      <c r="AG316" s="306">
        <f t="shared" ca="1" si="143"/>
        <v>4.739941603382686</v>
      </c>
      <c r="AH316" s="304">
        <f t="shared" ca="1" si="144"/>
        <v>-4.9302418764221905</v>
      </c>
    </row>
    <row r="317" spans="1:34" x14ac:dyDescent="0.2">
      <c r="A317" s="347">
        <f t="shared" ca="1" si="122"/>
        <v>0.1</v>
      </c>
      <c r="B317" s="304">
        <f t="shared" ca="1" si="123"/>
        <v>22.30000000000005</v>
      </c>
      <c r="D317" s="306">
        <f t="shared" ca="1" si="124"/>
        <v>-0.82990693261787818</v>
      </c>
      <c r="E317" s="307">
        <f t="shared" ca="1" si="125"/>
        <v>-4.8898371294836904</v>
      </c>
      <c r="F317" s="304">
        <f t="shared" ca="1" si="126"/>
        <v>4.95976336831552</v>
      </c>
      <c r="G317" s="306">
        <f t="shared" ca="1" si="127"/>
        <v>14.115147504908039</v>
      </c>
      <c r="H317" s="307">
        <f t="shared" ca="1" si="128"/>
        <v>-84.663666014655973</v>
      </c>
      <c r="I317" s="304">
        <f t="shared" ca="1" si="129"/>
        <v>85.832241798327303</v>
      </c>
      <c r="J317" s="306">
        <f t="shared" ca="1" si="130"/>
        <v>583.17796760606734</v>
      </c>
      <c r="K317" s="307">
        <f t="shared" ca="1" si="131"/>
        <v>770.94880133724666</v>
      </c>
      <c r="L317" s="304">
        <f t="shared" ca="1" si="116"/>
        <v>966.67398650448888</v>
      </c>
      <c r="M317" s="306">
        <f t="shared" ca="1" si="132"/>
        <v>-1.4055955153758961</v>
      </c>
      <c r="N317" s="304">
        <f t="shared" ca="1" si="133"/>
        <v>-80.534690733554655</v>
      </c>
      <c r="P317" s="310">
        <f t="shared" ca="1" si="134"/>
        <v>23</v>
      </c>
      <c r="Q317" s="304">
        <f t="shared" ca="1" si="135"/>
        <v>0</v>
      </c>
      <c r="R317" s="306">
        <f t="shared" ca="1" si="136"/>
        <v>0</v>
      </c>
      <c r="S317" s="307">
        <f t="shared" ca="1" si="137"/>
        <v>5.0810000000000022</v>
      </c>
      <c r="T317" s="304">
        <f t="shared" ca="1" si="117"/>
        <v>49.844610000000024</v>
      </c>
      <c r="U317" s="311">
        <f t="shared" ca="1" si="118"/>
        <v>0</v>
      </c>
      <c r="V317" s="306">
        <f t="shared" ca="1" si="119"/>
        <v>1.1340641173235839</v>
      </c>
      <c r="W317" s="304">
        <f t="shared" ca="1" si="120"/>
        <v>25.653224343924563</v>
      </c>
      <c r="Y317" s="314" t="str">
        <f t="shared" ca="1" si="138"/>
        <v/>
      </c>
      <c r="Z317" s="315" t="str">
        <f t="shared" ca="1" si="139"/>
        <v/>
      </c>
      <c r="AA317" s="316" t="str">
        <f t="shared" ca="1" si="140"/>
        <v/>
      </c>
      <c r="AC317" s="310" t="e">
        <f t="shared" ca="1" si="141"/>
        <v>#N/A</v>
      </c>
      <c r="AD317" s="323" t="e">
        <f t="shared" ca="1" si="142"/>
        <v>#N/A</v>
      </c>
      <c r="AE317" s="324" t="e">
        <f t="shared" ca="1" si="121"/>
        <v>#N/A</v>
      </c>
      <c r="AG317" s="306">
        <f t="shared" ca="1" si="143"/>
        <v>4.6836919147214653</v>
      </c>
      <c r="AH317" s="304">
        <f t="shared" ca="1" si="144"/>
        <v>-4.9896641359128084</v>
      </c>
    </row>
    <row r="318" spans="1:34" x14ac:dyDescent="0.2">
      <c r="A318" s="347">
        <f t="shared" ca="1" si="122"/>
        <v>0.1</v>
      </c>
      <c r="B318" s="304">
        <f t="shared" ca="1" si="123"/>
        <v>22.400000000000052</v>
      </c>
      <c r="D318" s="306">
        <f t="shared" ca="1" si="124"/>
        <v>-0.83028602755324998</v>
      </c>
      <c r="E318" s="307">
        <f t="shared" ca="1" si="125"/>
        <v>-4.8298849208652443</v>
      </c>
      <c r="F318" s="304">
        <f t="shared" ca="1" si="126"/>
        <v>4.9007308879749374</v>
      </c>
      <c r="G318" s="306">
        <f t="shared" ca="1" si="127"/>
        <v>14.032118902152714</v>
      </c>
      <c r="H318" s="307">
        <f t="shared" ca="1" si="128"/>
        <v>-85.146654506742493</v>
      </c>
      <c r="I318" s="304">
        <f t="shared" ca="1" si="129"/>
        <v>86.295151280791686</v>
      </c>
      <c r="J318" s="306">
        <f t="shared" ca="1" si="130"/>
        <v>584.5853309264204</v>
      </c>
      <c r="K318" s="307">
        <f t="shared" ca="1" si="131"/>
        <v>762.45828531117672</v>
      </c>
      <c r="L318" s="304">
        <f t="shared" ca="1" si="116"/>
        <v>960.77190111597884</v>
      </c>
      <c r="M318" s="306">
        <f t="shared" ca="1" si="132"/>
        <v>-1.4074649824954193</v>
      </c>
      <c r="N318" s="304">
        <f t="shared" ca="1" si="133"/>
        <v>-80.641803309441812</v>
      </c>
      <c r="P318" s="310">
        <f t="shared" ca="1" si="134"/>
        <v>23</v>
      </c>
      <c r="Q318" s="304">
        <f t="shared" ca="1" si="135"/>
        <v>0</v>
      </c>
      <c r="R318" s="306">
        <f t="shared" ca="1" si="136"/>
        <v>0</v>
      </c>
      <c r="S318" s="307">
        <f t="shared" ca="1" si="137"/>
        <v>5.0810000000000022</v>
      </c>
      <c r="T318" s="304">
        <f t="shared" ca="1" si="117"/>
        <v>49.844610000000024</v>
      </c>
      <c r="U318" s="311">
        <f t="shared" ca="1" si="118"/>
        <v>0</v>
      </c>
      <c r="V318" s="306">
        <f t="shared" ca="1" si="119"/>
        <v>1.1350288234975554</v>
      </c>
      <c r="W318" s="304">
        <f t="shared" ca="1" si="120"/>
        <v>25.952734130599374</v>
      </c>
      <c r="Y318" s="314" t="str">
        <f t="shared" ca="1" si="138"/>
        <v/>
      </c>
      <c r="Z318" s="315" t="str">
        <f t="shared" ca="1" si="139"/>
        <v/>
      </c>
      <c r="AA318" s="316" t="str">
        <f t="shared" ca="1" si="140"/>
        <v/>
      </c>
      <c r="AC318" s="310" t="e">
        <f t="shared" ca="1" si="141"/>
        <v>#N/A</v>
      </c>
      <c r="AD318" s="323" t="e">
        <f t="shared" ca="1" si="142"/>
        <v>#N/A</v>
      </c>
      <c r="AE318" s="324" t="e">
        <f t="shared" ca="1" si="121"/>
        <v>#N/A</v>
      </c>
      <c r="AG318" s="306">
        <f t="shared" ca="1" si="143"/>
        <v>4.6275868573075121</v>
      </c>
      <c r="AH318" s="304">
        <f t="shared" ca="1" si="144"/>
        <v>-5.048853443008178</v>
      </c>
    </row>
    <row r="319" spans="1:34" x14ac:dyDescent="0.2">
      <c r="A319" s="347">
        <f t="shared" ca="1" si="122"/>
        <v>0.1</v>
      </c>
      <c r="B319" s="304">
        <f t="shared" ca="1" si="123"/>
        <v>22.500000000000053</v>
      </c>
      <c r="D319" s="306">
        <f t="shared" ca="1" si="124"/>
        <v>-0.83055956564212385</v>
      </c>
      <c r="E319" s="307">
        <f t="shared" ca="1" si="125"/>
        <v>-4.7701789383247908</v>
      </c>
      <c r="F319" s="304">
        <f t="shared" ca="1" si="126"/>
        <v>4.8419455073056179</v>
      </c>
      <c r="G319" s="306">
        <f t="shared" ca="1" si="127"/>
        <v>13.949062945588501</v>
      </c>
      <c r="H319" s="307">
        <f t="shared" ca="1" si="128"/>
        <v>-85.623672400574975</v>
      </c>
      <c r="I319" s="304">
        <f t="shared" ca="1" si="129"/>
        <v>86.752461823402882</v>
      </c>
      <c r="J319" s="306">
        <f t="shared" ca="1" si="130"/>
        <v>585.9843900188074</v>
      </c>
      <c r="K319" s="307">
        <f t="shared" ca="1" si="131"/>
        <v>753.91976896581082</v>
      </c>
      <c r="L319" s="304">
        <f t="shared" ca="1" si="116"/>
        <v>954.86790886654853</v>
      </c>
      <c r="M319" s="306">
        <f t="shared" ca="1" si="132"/>
        <v>-1.4093037393549503</v>
      </c>
      <c r="N319" s="304">
        <f t="shared" ca="1" si="133"/>
        <v>-80.747156317043675</v>
      </c>
      <c r="P319" s="310">
        <f t="shared" ca="1" si="134"/>
        <v>23</v>
      </c>
      <c r="Q319" s="304">
        <f t="shared" ca="1" si="135"/>
        <v>0</v>
      </c>
      <c r="R319" s="306">
        <f t="shared" ca="1" si="136"/>
        <v>0</v>
      </c>
      <c r="S319" s="307">
        <f t="shared" ca="1" si="137"/>
        <v>5.0810000000000022</v>
      </c>
      <c r="T319" s="304">
        <f t="shared" ca="1" si="117"/>
        <v>49.844610000000024</v>
      </c>
      <c r="U319" s="311">
        <f t="shared" ca="1" si="118"/>
        <v>0</v>
      </c>
      <c r="V319" s="306">
        <f t="shared" ca="1" si="119"/>
        <v>1.1359997795824439</v>
      </c>
      <c r="W319" s="304">
        <f t="shared" ca="1" si="120"/>
        <v>26.250966713619857</v>
      </c>
      <c r="Y319" s="314" t="str">
        <f t="shared" ca="1" si="138"/>
        <v/>
      </c>
      <c r="Z319" s="315" t="str">
        <f t="shared" ca="1" si="139"/>
        <v/>
      </c>
      <c r="AA319" s="316" t="str">
        <f t="shared" ca="1" si="140"/>
        <v/>
      </c>
      <c r="AC319" s="310" t="e">
        <f t="shared" ca="1" si="141"/>
        <v>#N/A</v>
      </c>
      <c r="AD319" s="323" t="e">
        <f t="shared" ca="1" si="142"/>
        <v>#N/A</v>
      </c>
      <c r="AE319" s="324" t="e">
        <f t="shared" ca="1" si="121"/>
        <v>#N/A</v>
      </c>
      <c r="AG319" s="306">
        <f t="shared" ca="1" si="143"/>
        <v>4.5716388645381922</v>
      </c>
      <c r="AH319" s="304">
        <f t="shared" ca="1" si="144"/>
        <v>-5.107800458689109</v>
      </c>
    </row>
    <row r="320" spans="1:34" x14ac:dyDescent="0.2">
      <c r="A320" s="347">
        <f t="shared" ca="1" si="122"/>
        <v>0.1</v>
      </c>
      <c r="B320" s="304">
        <f t="shared" ca="1" si="123"/>
        <v>22.600000000000055</v>
      </c>
      <c r="D320" s="306">
        <f t="shared" ca="1" si="124"/>
        <v>-0.83072892541982046</v>
      </c>
      <c r="E320" s="307">
        <f t="shared" ca="1" si="125"/>
        <v>-4.7107283398686075</v>
      </c>
      <c r="F320" s="304">
        <f t="shared" ca="1" si="126"/>
        <v>4.7834163564935901</v>
      </c>
      <c r="G320" s="306">
        <f t="shared" ca="1" si="127"/>
        <v>13.86599005304652</v>
      </c>
      <c r="H320" s="307">
        <f t="shared" ca="1" si="128"/>
        <v>-86.094745234561842</v>
      </c>
      <c r="I320" s="304">
        <f t="shared" ca="1" si="129"/>
        <v>87.204190479330137</v>
      </c>
      <c r="J320" s="306">
        <f t="shared" ca="1" si="130"/>
        <v>587.37514266873916</v>
      </c>
      <c r="K320" s="307">
        <f t="shared" ca="1" si="131"/>
        <v>745.33384808405401</v>
      </c>
      <c r="L320" s="304">
        <f t="shared" ca="1" si="116"/>
        <v>948.96369968766737</v>
      </c>
      <c r="M320" s="306">
        <f t="shared" ca="1" si="132"/>
        <v>-1.4111125583728317</v>
      </c>
      <c r="N320" s="304">
        <f t="shared" ca="1" si="133"/>
        <v>-80.850794012671273</v>
      </c>
      <c r="P320" s="310">
        <f t="shared" ca="1" si="134"/>
        <v>23</v>
      </c>
      <c r="Q320" s="304">
        <f t="shared" ca="1" si="135"/>
        <v>0</v>
      </c>
      <c r="R320" s="306">
        <f t="shared" ca="1" si="136"/>
        <v>0</v>
      </c>
      <c r="S320" s="307">
        <f t="shared" ca="1" si="137"/>
        <v>5.0810000000000022</v>
      </c>
      <c r="T320" s="304">
        <f t="shared" ca="1" si="117"/>
        <v>49.844610000000024</v>
      </c>
      <c r="U320" s="311">
        <f t="shared" ca="1" si="118"/>
        <v>0</v>
      </c>
      <c r="V320" s="306">
        <f t="shared" ca="1" si="119"/>
        <v>1.1369769322018128</v>
      </c>
      <c r="W320" s="304">
        <f t="shared" ca="1" si="120"/>
        <v>26.547877298116173</v>
      </c>
      <c r="Y320" s="314" t="str">
        <f t="shared" ca="1" si="138"/>
        <v/>
      </c>
      <c r="Z320" s="315" t="str">
        <f t="shared" ca="1" si="139"/>
        <v/>
      </c>
      <c r="AA320" s="316" t="str">
        <f t="shared" ca="1" si="140"/>
        <v/>
      </c>
      <c r="AC320" s="310" t="e">
        <f t="shared" ca="1" si="141"/>
        <v>#N/A</v>
      </c>
      <c r="AD320" s="323" t="e">
        <f t="shared" ca="1" si="142"/>
        <v>#N/A</v>
      </c>
      <c r="AE320" s="324" t="e">
        <f t="shared" ca="1" si="121"/>
        <v>#N/A</v>
      </c>
      <c r="AG320" s="306">
        <f t="shared" ca="1" si="143"/>
        <v>4.5158599748684916</v>
      </c>
      <c r="AH320" s="304">
        <f t="shared" ca="1" si="144"/>
        <v>-5.1664961058098493</v>
      </c>
    </row>
    <row r="321" spans="1:34" x14ac:dyDescent="0.2">
      <c r="A321" s="347">
        <f t="shared" ca="1" si="122"/>
        <v>0.1</v>
      </c>
      <c r="B321" s="304">
        <f t="shared" ca="1" si="123"/>
        <v>22.700000000000056</v>
      </c>
      <c r="D321" s="306">
        <f t="shared" ca="1" si="124"/>
        <v>-0.8307955013920274</v>
      </c>
      <c r="E321" s="307">
        <f t="shared" ca="1" si="125"/>
        <v>-4.6515420203874092</v>
      </c>
      <c r="F321" s="304">
        <f t="shared" ca="1" si="126"/>
        <v>4.7251523078693465</v>
      </c>
      <c r="G321" s="306">
        <f t="shared" ca="1" si="127"/>
        <v>13.782910502907317</v>
      </c>
      <c r="H321" s="307">
        <f t="shared" ca="1" si="128"/>
        <v>-86.559899436600588</v>
      </c>
      <c r="I321" s="304">
        <f t="shared" ca="1" si="129"/>
        <v>87.650355460805514</v>
      </c>
      <c r="J321" s="306">
        <f t="shared" ca="1" si="130"/>
        <v>588.7575876965368</v>
      </c>
      <c r="K321" s="307">
        <f t="shared" ca="1" si="131"/>
        <v>736.70111585049585</v>
      </c>
      <c r="L321" s="304">
        <f t="shared" ca="1" si="116"/>
        <v>943.06099016214796</v>
      </c>
      <c r="M321" s="306">
        <f t="shared" ca="1" si="132"/>
        <v>-1.4128921857754775</v>
      </c>
      <c r="N321" s="304">
        <f t="shared" ca="1" si="133"/>
        <v>-80.952759151948712</v>
      </c>
      <c r="P321" s="310">
        <f t="shared" ca="1" si="134"/>
        <v>23</v>
      </c>
      <c r="Q321" s="304">
        <f t="shared" ca="1" si="135"/>
        <v>0</v>
      </c>
      <c r="R321" s="306">
        <f t="shared" ca="1" si="136"/>
        <v>0</v>
      </c>
      <c r="S321" s="307">
        <f t="shared" ca="1" si="137"/>
        <v>5.0810000000000022</v>
      </c>
      <c r="T321" s="304">
        <f t="shared" ca="1" si="117"/>
        <v>49.844610000000024</v>
      </c>
      <c r="U321" s="311">
        <f t="shared" ca="1" si="118"/>
        <v>0</v>
      </c>
      <c r="V321" s="306">
        <f t="shared" ca="1" si="119"/>
        <v>1.1379602281602017</v>
      </c>
      <c r="W321" s="304">
        <f t="shared" ca="1" si="120"/>
        <v>26.843422409995565</v>
      </c>
      <c r="Y321" s="314" t="str">
        <f t="shared" ca="1" si="138"/>
        <v/>
      </c>
      <c r="Z321" s="315" t="str">
        <f t="shared" ca="1" si="139"/>
        <v/>
      </c>
      <c r="AA321" s="316" t="str">
        <f t="shared" ca="1" si="140"/>
        <v/>
      </c>
      <c r="AC321" s="310" t="e">
        <f t="shared" ca="1" si="141"/>
        <v>#N/A</v>
      </c>
      <c r="AD321" s="323" t="e">
        <f t="shared" ca="1" si="142"/>
        <v>#N/A</v>
      </c>
      <c r="AE321" s="324" t="e">
        <f t="shared" ca="1" si="121"/>
        <v>#N/A</v>
      </c>
      <c r="AG321" s="306">
        <f t="shared" ca="1" si="143"/>
        <v>4.46026183944553</v>
      </c>
      <c r="AH321" s="304">
        <f t="shared" ca="1" si="144"/>
        <v>-5.224931568218099</v>
      </c>
    </row>
    <row r="322" spans="1:34" x14ac:dyDescent="0.2">
      <c r="A322" s="347">
        <f t="shared" ca="1" si="122"/>
        <v>0.1</v>
      </c>
      <c r="B322" s="304">
        <f t="shared" ca="1" si="123"/>
        <v>22.800000000000058</v>
      </c>
      <c r="D322" s="306">
        <f t="shared" ca="1" si="124"/>
        <v>-0.83076070282042447</v>
      </c>
      <c r="E322" s="307">
        <f t="shared" ca="1" si="125"/>
        <v>-4.5926286126687845</v>
      </c>
      <c r="F322" s="304">
        <f t="shared" ca="1" si="126"/>
        <v>4.6671619769678756</v>
      </c>
      <c r="G322" s="306">
        <f t="shared" ca="1" si="127"/>
        <v>13.699834432625275</v>
      </c>
      <c r="H322" s="307">
        <f t="shared" ca="1" si="128"/>
        <v>-87.019162297867467</v>
      </c>
      <c r="I322" s="304">
        <f t="shared" ca="1" si="129"/>
        <v>88.090976101436993</v>
      </c>
      <c r="J322" s="306">
        <f t="shared" ca="1" si="130"/>
        <v>590.13172494331343</v>
      </c>
      <c r="K322" s="307">
        <f t="shared" ca="1" si="131"/>
        <v>728.02216276377249</v>
      </c>
      <c r="L322" s="304">
        <f t="shared" ca="1" si="116"/>
        <v>937.16152410340203</v>
      </c>
      <c r="M322" s="306">
        <f t="shared" ca="1" si="132"/>
        <v>-1.4146433426828648</v>
      </c>
      <c r="N322" s="304">
        <f t="shared" ca="1" si="133"/>
        <v>-81.053093052007185</v>
      </c>
      <c r="P322" s="310">
        <f t="shared" ca="1" si="134"/>
        <v>23</v>
      </c>
      <c r="Q322" s="304">
        <f t="shared" ca="1" si="135"/>
        <v>0</v>
      </c>
      <c r="R322" s="306">
        <f t="shared" ca="1" si="136"/>
        <v>0</v>
      </c>
      <c r="S322" s="307">
        <f t="shared" ca="1" si="137"/>
        <v>5.0810000000000022</v>
      </c>
      <c r="T322" s="304">
        <f t="shared" ca="1" si="117"/>
        <v>49.844610000000024</v>
      </c>
      <c r="U322" s="311">
        <f t="shared" ca="1" si="118"/>
        <v>0</v>
      </c>
      <c r="V322" s="306">
        <f t="shared" ca="1" si="119"/>
        <v>1.1389496144511351</v>
      </c>
      <c r="W322" s="304">
        <f t="shared" ca="1" si="120"/>
        <v>27.137559889781716</v>
      </c>
      <c r="Y322" s="314" t="str">
        <f t="shared" ca="1" si="138"/>
        <v/>
      </c>
      <c r="Z322" s="315" t="str">
        <f t="shared" ca="1" si="139"/>
        <v/>
      </c>
      <c r="AA322" s="316" t="str">
        <f t="shared" ca="1" si="140"/>
        <v/>
      </c>
      <c r="AC322" s="310" t="e">
        <f t="shared" ca="1" si="141"/>
        <v>#N/A</v>
      </c>
      <c r="AD322" s="323" t="e">
        <f t="shared" ca="1" si="142"/>
        <v>#N/A</v>
      </c>
      <c r="AE322" s="324" t="e">
        <f t="shared" ca="1" si="121"/>
        <v>#N/A</v>
      </c>
      <c r="AG322" s="306">
        <f t="shared" ca="1" si="143"/>
        <v>4.4048557295195936</v>
      </c>
      <c r="AH322" s="304">
        <f t="shared" ca="1" si="144"/>
        <v>-5.2830982897058751</v>
      </c>
    </row>
    <row r="323" spans="1:34" x14ac:dyDescent="0.2">
      <c r="A323" s="347">
        <f t="shared" ca="1" si="122"/>
        <v>0.1</v>
      </c>
      <c r="B323" s="304">
        <f t="shared" ca="1" si="123"/>
        <v>22.900000000000059</v>
      </c>
      <c r="D323" s="306">
        <f t="shared" ca="1" si="124"/>
        <v>-0.83062595253463822</v>
      </c>
      <c r="E323" s="307">
        <f t="shared" ca="1" si="125"/>
        <v>-4.5339964885778894</v>
      </c>
      <c r="F323" s="304">
        <f t="shared" ca="1" si="126"/>
        <v>4.6094537237573725</v>
      </c>
      <c r="G323" s="306">
        <f t="shared" ca="1" si="127"/>
        <v>13.616771837371811</v>
      </c>
      <c r="H323" s="307">
        <f t="shared" ca="1" si="128"/>
        <v>-87.47256194672525</v>
      </c>
      <c r="I323" s="304">
        <f t="shared" ca="1" si="129"/>
        <v>88.526072819225007</v>
      </c>
      <c r="J323" s="306">
        <f t="shared" ca="1" si="130"/>
        <v>591.49755525681326</v>
      </c>
      <c r="K323" s="307">
        <f t="shared" ca="1" si="131"/>
        <v>719.29757655154287</v>
      </c>
      <c r="L323" s="304">
        <f t="shared" ca="1" si="116"/>
        <v>931.26707313622421</v>
      </c>
      <c r="M323" s="306">
        <f t="shared" ca="1" si="132"/>
        <v>-1.4163667261413369</v>
      </c>
      <c r="N323" s="304">
        <f t="shared" ca="1" si="133"/>
        <v>-81.151835650660288</v>
      </c>
      <c r="P323" s="310">
        <f t="shared" ca="1" si="134"/>
        <v>23</v>
      </c>
      <c r="Q323" s="304">
        <f t="shared" ca="1" si="135"/>
        <v>0</v>
      </c>
      <c r="R323" s="306">
        <f t="shared" ca="1" si="136"/>
        <v>0</v>
      </c>
      <c r="S323" s="307">
        <f t="shared" ca="1" si="137"/>
        <v>5.0810000000000022</v>
      </c>
      <c r="T323" s="304">
        <f t="shared" ca="1" si="117"/>
        <v>49.844610000000024</v>
      </c>
      <c r="U323" s="311">
        <f t="shared" ca="1" si="118"/>
        <v>0</v>
      </c>
      <c r="V323" s="306">
        <f t="shared" ca="1" si="119"/>
        <v>1.1399450382649223</v>
      </c>
      <c r="W323" s="304">
        <f t="shared" ca="1" si="120"/>
        <v>27.430248885653779</v>
      </c>
      <c r="Y323" s="314" t="str">
        <f t="shared" ca="1" si="138"/>
        <v/>
      </c>
      <c r="Z323" s="315" t="str">
        <f t="shared" ca="1" si="139"/>
        <v/>
      </c>
      <c r="AA323" s="316" t="str">
        <f t="shared" ca="1" si="140"/>
        <v/>
      </c>
      <c r="AC323" s="310" t="e">
        <f t="shared" ca="1" si="141"/>
        <v>#N/A</v>
      </c>
      <c r="AD323" s="323" t="e">
        <f t="shared" ca="1" si="142"/>
        <v>#N/A</v>
      </c>
      <c r="AE323" s="324" t="e">
        <f t="shared" ca="1" si="121"/>
        <v>#N/A</v>
      </c>
      <c r="AG323" s="306">
        <f t="shared" ca="1" si="143"/>
        <v>4.3496525436514482</v>
      </c>
      <c r="AH323" s="304">
        <f t="shared" ca="1" si="144"/>
        <v>-5.3409879727970289</v>
      </c>
    </row>
    <row r="324" spans="1:34" x14ac:dyDescent="0.2">
      <c r="A324" s="347">
        <f t="shared" ca="1" si="122"/>
        <v>0.1</v>
      </c>
      <c r="B324" s="304">
        <f t="shared" ca="1" si="123"/>
        <v>23.00000000000006</v>
      </c>
      <c r="D324" s="306">
        <f t="shared" ca="1" si="124"/>
        <v>-0.83039268577054304</v>
      </c>
      <c r="E324" s="307">
        <f t="shared" ca="1" si="125"/>
        <v>-4.475653760400303</v>
      </c>
      <c r="F324" s="304">
        <f t="shared" ca="1" si="126"/>
        <v>4.5520356540306874</v>
      </c>
      <c r="G324" s="306">
        <f t="shared" ca="1" si="127"/>
        <v>13.533732568794756</v>
      </c>
      <c r="H324" s="307">
        <f t="shared" ca="1" si="128"/>
        <v>-87.920127322765282</v>
      </c>
      <c r="I324" s="304">
        <f t="shared" ca="1" si="129"/>
        <v>88.955667080264845</v>
      </c>
      <c r="J324" s="306">
        <f t="shared" ca="1" si="130"/>
        <v>592.85508047712153</v>
      </c>
      <c r="K324" s="307">
        <f t="shared" ca="1" si="131"/>
        <v>710.52794208806836</v>
      </c>
      <c r="L324" s="304">
        <f t="shared" ref="L324:L387" ca="1" si="145">SQRT(pos_x^2+pos_z^2)</f>
        <v>925.37943727718505</v>
      </c>
      <c r="M324" s="306">
        <f t="shared" ca="1" si="132"/>
        <v>-1.4180630101066374</v>
      </c>
      <c r="N324" s="304">
        <f t="shared" ca="1" si="133"/>
        <v>-81.249025562727724</v>
      </c>
      <c r="P324" s="310">
        <f t="shared" ca="1" si="134"/>
        <v>23</v>
      </c>
      <c r="Q324" s="304">
        <f t="shared" ca="1" si="135"/>
        <v>0</v>
      </c>
      <c r="R324" s="306">
        <f t="shared" ca="1" si="136"/>
        <v>0</v>
      </c>
      <c r="S324" s="307">
        <f t="shared" ca="1" si="137"/>
        <v>5.0810000000000022</v>
      </c>
      <c r="T324" s="304">
        <f t="shared" ref="T324:T387" ca="1" si="146">m*g</f>
        <v>49.844610000000024</v>
      </c>
      <c r="U324" s="311">
        <f t="shared" ref="U324:U387" ca="1" si="147">IF(pos_xz&lt;L_rampe,Poids*COS(Beta),0)</f>
        <v>0</v>
      </c>
      <c r="V324" s="306">
        <f t="shared" ref="V324:V387" ca="1" si="148">Rho_moyen*(20000-Alt_rampe-pos_z)/(20000+Alt_rampe+pos_z)</f>
        <v>1.1409464469962585</v>
      </c>
      <c r="W324" s="304">
        <f t="shared" ref="W324:W387" ca="1" si="149">1/2*Rho*Sref*Cx*vit_xz^2</f>
        <v>27.72144984571473</v>
      </c>
      <c r="Y324" s="314" t="str">
        <f t="shared" ca="1" si="138"/>
        <v/>
      </c>
      <c r="Z324" s="315" t="str">
        <f t="shared" ca="1" si="139"/>
        <v/>
      </c>
      <c r="AA324" s="316" t="str">
        <f t="shared" ca="1" si="140"/>
        <v/>
      </c>
      <c r="AC324" s="310">
        <f t="shared" ca="1" si="141"/>
        <v>23.00000000000006</v>
      </c>
      <c r="AD324" s="323">
        <f t="shared" ca="1" si="142"/>
        <v>592.85508047712153</v>
      </c>
      <c r="AE324" s="324" t="e">
        <f t="shared" ref="AE324:AE387" ca="1" si="150">IF(t&lt;T_para, pos_z, NA())</f>
        <v>#N/A</v>
      </c>
      <c r="AG324" s="306">
        <f t="shared" ca="1" si="143"/>
        <v>4.294662814733881</v>
      </c>
      <c r="AH324" s="304">
        <f t="shared" ca="1" si="144"/>
        <v>-5.3985925773772419</v>
      </c>
    </row>
    <row r="325" spans="1:34" x14ac:dyDescent="0.2">
      <c r="A325" s="347">
        <f t="shared" ref="A325:A388" ca="1" si="151">IF(B324+0.01&lt;=T_ini+ROUNDUP(Temps_fin_propu,0), 0.01, IF(K324&gt;0, 0.1, 0.0001))</f>
        <v>0.1</v>
      </c>
      <c r="B325" s="304">
        <f t="shared" ref="B325:B388" ca="1" si="152">B324+pas</f>
        <v>23.100000000000062</v>
      </c>
      <c r="D325" s="306">
        <f t="shared" ref="D325:D388" ca="1" si="153">IF(AND(L324&lt;L_rampe,Poussee&lt;Poids*SIN(M324)),0,(-W324+Poussee)/m*COS(M324)-U324/m*SIN(M324))</f>
        <v>-0.83006234903489629</v>
      </c>
      <c r="E325" s="307">
        <f t="shared" ref="E325:E388" ca="1" si="154">IF(AND(L324&lt;L_rampe,Poussee&lt;Poids*SIN(M324)),0,(-W324+Poussee)/m*SIN(M324)+U324/m*COS(M324)-Poids/m)</f>
        <v>-4.4176082823409253</v>
      </c>
      <c r="F325" s="304">
        <f t="shared" ref="F325:F388" ca="1" si="155">SQRT(acc_x^2+acc_z^2)</f>
        <v>4.4949156209535763</v>
      </c>
      <c r="G325" s="306">
        <f t="shared" ref="G325:G388" ca="1" si="156">G324+acc_x*pas</f>
        <v>13.450726333891266</v>
      </c>
      <c r="H325" s="307">
        <f t="shared" ref="H325:H388" ca="1" si="157">H324+acc_z*pas</f>
        <v>-88.361888150999377</v>
      </c>
      <c r="I325" s="304">
        <f t="shared" ref="I325:I388" ca="1" si="158">SQRT(vit_x^2+vit_z^2)</f>
        <v>89.379781363119037</v>
      </c>
      <c r="J325" s="306">
        <f t="shared" ref="J325:J388" ca="1" si="159">J324+0.5*(vit_x+G324)*pas*(K324&gt;=0)</f>
        <v>594.20430342225586</v>
      </c>
      <c r="K325" s="307">
        <f t="shared" ref="K325:K388" ca="1" si="160">K324+0.5*(vit_z+H324)*pas</f>
        <v>701.71384131438015</v>
      </c>
      <c r="L325" s="304">
        <f t="shared" ca="1" si="145"/>
        <v>919.50044551251381</v>
      </c>
      <c r="M325" s="306">
        <f t="shared" ref="M325:M388" ca="1" si="161">IF(AND(L324&gt;L_rampe,G325&gt;0),ATAN2(G325,H325),$M$4)</f>
        <v>-1.4197328463799104</v>
      </c>
      <c r="N325" s="304">
        <f t="shared" ref="N325:N388" ca="1" si="162">DEGREES(Beta)</f>
        <v>-81.344700133664119</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5.0810000000000022</v>
      </c>
      <c r="T325" s="304">
        <f t="shared" ca="1" si="146"/>
        <v>49.844610000000024</v>
      </c>
      <c r="U325" s="311">
        <f t="shared" ca="1" si="147"/>
        <v>0</v>
      </c>
      <c r="V325" s="306">
        <f t="shared" ca="1" si="148"/>
        <v>1.1419537882516169</v>
      </c>
      <c r="W325" s="304">
        <f t="shared" ca="1" si="149"/>
        <v>28.01112450951852</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t="e">
        <f t="shared" ca="1" si="150"/>
        <v>#N/A</v>
      </c>
      <c r="AG325" s="306">
        <f t="shared" ref="AG325:AG388" ca="1" si="172">IF(AND(L324&lt;L_rampe,Poussee&lt;Poids*SIN(M324)),0,(-W324+Poussee)/m-Poids*SIN(M324)/m)</f>
        <v>4.2398967168436608</v>
      </c>
      <c r="AH325" s="304">
        <f t="shared" ref="AH325:AH388" ca="1" si="173">IF(AND(L324&lt;L_rampe,Poussee&lt;Poids*SIN(M324)), g*SIN(M324), (-W324+Poussee)/m)</f>
        <v>-5.455904319172352</v>
      </c>
    </row>
    <row r="326" spans="1:34" x14ac:dyDescent="0.2">
      <c r="A326" s="347">
        <f t="shared" ca="1" si="151"/>
        <v>0.1</v>
      </c>
      <c r="B326" s="304">
        <f t="shared" ca="1" si="152"/>
        <v>23.200000000000063</v>
      </c>
      <c r="D326" s="306">
        <f t="shared" ca="1" si="153"/>
        <v>-0.82963639899631525</v>
      </c>
      <c r="E326" s="307">
        <f t="shared" ca="1" si="154"/>
        <v>-4.3598676521729205</v>
      </c>
      <c r="F326" s="304">
        <f t="shared" ca="1" si="155"/>
        <v>4.4381012267639175</v>
      </c>
      <c r="G326" s="306">
        <f t="shared" ca="1" si="156"/>
        <v>13.367762693991635</v>
      </c>
      <c r="H326" s="307">
        <f t="shared" ca="1" si="157"/>
        <v>-88.797874916216671</v>
      </c>
      <c r="I326" s="304">
        <f t="shared" ca="1" si="158"/>
        <v>89.798439123845228</v>
      </c>
      <c r="J326" s="306">
        <f t="shared" ca="1" si="159"/>
        <v>595.54522787364999</v>
      </c>
      <c r="K326" s="307">
        <f t="shared" ca="1" si="160"/>
        <v>692.85585316101935</v>
      </c>
      <c r="L326" s="304">
        <f t="shared" ca="1" si="145"/>
        <v>913.63195637114279</v>
      </c>
      <c r="M326" s="306">
        <f t="shared" ca="1" si="161"/>
        <v>-1.4213768654992356</v>
      </c>
      <c r="N326" s="304">
        <f t="shared" ca="1" si="162"/>
        <v>-81.438895490640277</v>
      </c>
      <c r="P326" s="310">
        <f t="shared" ca="1" si="163"/>
        <v>23</v>
      </c>
      <c r="Q326" s="304">
        <f t="shared" ca="1" si="164"/>
        <v>0</v>
      </c>
      <c r="R326" s="306">
        <f t="shared" ca="1" si="165"/>
        <v>0</v>
      </c>
      <c r="S326" s="307">
        <f t="shared" ca="1" si="166"/>
        <v>5.0810000000000022</v>
      </c>
      <c r="T326" s="304">
        <f t="shared" ca="1" si="146"/>
        <v>49.844610000000024</v>
      </c>
      <c r="U326" s="311">
        <f t="shared" ca="1" si="147"/>
        <v>0</v>
      </c>
      <c r="V326" s="306">
        <f t="shared" ca="1" si="148"/>
        <v>1.1429670098564386</v>
      </c>
      <c r="W326" s="304">
        <f t="shared" ca="1" si="149"/>
        <v>28.299235898885708</v>
      </c>
      <c r="Y326" s="314" t="str">
        <f t="shared" ca="1" si="167"/>
        <v/>
      </c>
      <c r="Z326" s="315" t="str">
        <f t="shared" ca="1" si="168"/>
        <v/>
      </c>
      <c r="AA326" s="316" t="str">
        <f t="shared" ca="1" si="169"/>
        <v/>
      </c>
      <c r="AC326" s="310" t="e">
        <f t="shared" ca="1" si="170"/>
        <v>#N/A</v>
      </c>
      <c r="AD326" s="323" t="e">
        <f t="shared" ca="1" si="171"/>
        <v>#N/A</v>
      </c>
      <c r="AE326" s="324" t="e">
        <f t="shared" ca="1" si="150"/>
        <v>#N/A</v>
      </c>
      <c r="AG326" s="306">
        <f t="shared" ca="1" si="172"/>
        <v>4.1853640719386425</v>
      </c>
      <c r="AH326" s="304">
        <f t="shared" ca="1" si="173"/>
        <v>-5.5129156680807929</v>
      </c>
    </row>
    <row r="327" spans="1:34" x14ac:dyDescent="0.2">
      <c r="A327" s="347">
        <f t="shared" ca="1" si="151"/>
        <v>0.1</v>
      </c>
      <c r="B327" s="304">
        <f t="shared" ca="1" si="152"/>
        <v>23.300000000000065</v>
      </c>
      <c r="D327" s="306">
        <f t="shared" ca="1" si="153"/>
        <v>-0.82911630140256209</v>
      </c>
      <c r="E327" s="307">
        <f t="shared" ca="1" si="154"/>
        <v>-4.3024392130305937</v>
      </c>
      <c r="F327" s="304">
        <f t="shared" ca="1" si="155"/>
        <v>4.3815998246159786</v>
      </c>
      <c r="G327" s="306">
        <f t="shared" ca="1" si="156"/>
        <v>13.284851063851379</v>
      </c>
      <c r="H327" s="307">
        <f t="shared" ca="1" si="157"/>
        <v>-89.22811883751973</v>
      </c>
      <c r="I327" s="304">
        <f t="shared" ca="1" si="158"/>
        <v>90.211664761666256</v>
      </c>
      <c r="J327" s="306">
        <f t="shared" ca="1" si="159"/>
        <v>596.8778585615421</v>
      </c>
      <c r="K327" s="307">
        <f t="shared" ca="1" si="160"/>
        <v>683.95455347333257</v>
      </c>
      <c r="L327" s="304">
        <f t="shared" ca="1" si="145"/>
        <v>907.77585849036439</v>
      </c>
      <c r="M327" s="306">
        <f t="shared" ca="1" si="161"/>
        <v>-1.4229956775891128</v>
      </c>
      <c r="N327" s="304">
        <f t="shared" ca="1" si="162"/>
        <v>-81.531646591214994</v>
      </c>
      <c r="P327" s="310">
        <f t="shared" ca="1" si="163"/>
        <v>23</v>
      </c>
      <c r="Q327" s="304">
        <f t="shared" ca="1" si="164"/>
        <v>0</v>
      </c>
      <c r="R327" s="306">
        <f t="shared" ca="1" si="165"/>
        <v>0</v>
      </c>
      <c r="S327" s="307">
        <f t="shared" ca="1" si="166"/>
        <v>5.0810000000000022</v>
      </c>
      <c r="T327" s="304">
        <f t="shared" ca="1" si="146"/>
        <v>49.844610000000024</v>
      </c>
      <c r="U327" s="311">
        <f t="shared" ca="1" si="147"/>
        <v>0</v>
      </c>
      <c r="V327" s="306">
        <f t="shared" ca="1" si="148"/>
        <v>1.1439860598621228</v>
      </c>
      <c r="W327" s="304">
        <f t="shared" ca="1" si="149"/>
        <v>28.585748308037086</v>
      </c>
      <c r="Y327" s="314" t="str">
        <f t="shared" ca="1" si="167"/>
        <v/>
      </c>
      <c r="Z327" s="315" t="str">
        <f t="shared" ca="1" si="168"/>
        <v/>
      </c>
      <c r="AA327" s="316" t="str">
        <f t="shared" ca="1" si="169"/>
        <v/>
      </c>
      <c r="AC327" s="310" t="e">
        <f t="shared" ca="1" si="170"/>
        <v>#N/A</v>
      </c>
      <c r="AD327" s="323" t="e">
        <f t="shared" ca="1" si="171"/>
        <v>#N/A</v>
      </c>
      <c r="AE327" s="324" t="e">
        <f t="shared" ca="1" si="150"/>
        <v>#N/A</v>
      </c>
      <c r="AG327" s="306">
        <f t="shared" ca="1" si="172"/>
        <v>4.1310743564131771</v>
      </c>
      <c r="AH327" s="304">
        <f t="shared" ca="1" si="173"/>
        <v>-5.56961934636601</v>
      </c>
    </row>
    <row r="328" spans="1:34" x14ac:dyDescent="0.2">
      <c r="A328" s="347">
        <f t="shared" ca="1" si="151"/>
        <v>0.1</v>
      </c>
      <c r="B328" s="304">
        <f t="shared" ca="1" si="152"/>
        <v>23.400000000000066</v>
      </c>
      <c r="D328" s="306">
        <f t="shared" ca="1" si="153"/>
        <v>-0.8285035300241046</v>
      </c>
      <c r="E328" s="307">
        <f t="shared" ca="1" si="154"/>
        <v>-4.2453300553402071</v>
      </c>
      <c r="F328" s="304">
        <f t="shared" ca="1" si="155"/>
        <v>4.3254185205639102</v>
      </c>
      <c r="G328" s="306">
        <f t="shared" ca="1" si="156"/>
        <v>13.202000710848969</v>
      </c>
      <c r="H328" s="307">
        <f t="shared" ca="1" si="157"/>
        <v>-89.652651843053746</v>
      </c>
      <c r="I328" s="304">
        <f t="shared" ca="1" si="158"/>
        <v>90.61948358527026</v>
      </c>
      <c r="J328" s="306">
        <f t="shared" ca="1" si="159"/>
        <v>598.20220115027712</v>
      </c>
      <c r="K328" s="307">
        <f t="shared" ca="1" si="160"/>
        <v>675.0105149393039</v>
      </c>
      <c r="L328" s="304">
        <f t="shared" ca="1" si="145"/>
        <v>901.93407117131392</v>
      </c>
      <c r="M328" s="306">
        <f t="shared" ca="1" si="161"/>
        <v>-1.4245898731701554</v>
      </c>
      <c r="N328" s="304">
        <f t="shared" ca="1" si="162"/>
        <v>-81.622987269727133</v>
      </c>
      <c r="P328" s="310">
        <f t="shared" ca="1" si="163"/>
        <v>23</v>
      </c>
      <c r="Q328" s="304">
        <f t="shared" ca="1" si="164"/>
        <v>0</v>
      </c>
      <c r="R328" s="306">
        <f t="shared" ca="1" si="165"/>
        <v>0</v>
      </c>
      <c r="S328" s="307">
        <f t="shared" ca="1" si="166"/>
        <v>5.0810000000000022</v>
      </c>
      <c r="T328" s="304">
        <f t="shared" ca="1" si="146"/>
        <v>49.844610000000024</v>
      </c>
      <c r="U328" s="311">
        <f t="shared" ca="1" si="147"/>
        <v>0</v>
      </c>
      <c r="V328" s="306">
        <f t="shared" ca="1" si="148"/>
        <v>1.1450108865528115</v>
      </c>
      <c r="W328" s="304">
        <f t="shared" ca="1" si="149"/>
        <v>28.870627293074399</v>
      </c>
      <c r="Y328" s="314" t="str">
        <f t="shared" ca="1" si="167"/>
        <v/>
      </c>
      <c r="Z328" s="315" t="str">
        <f t="shared" ca="1" si="168"/>
        <v/>
      </c>
      <c r="AA328" s="316" t="str">
        <f t="shared" ca="1" si="169"/>
        <v/>
      </c>
      <c r="AC328" s="310" t="e">
        <f t="shared" ca="1" si="170"/>
        <v>#N/A</v>
      </c>
      <c r="AD328" s="323" t="e">
        <f t="shared" ca="1" si="171"/>
        <v>#N/A</v>
      </c>
      <c r="AE328" s="324" t="e">
        <f t="shared" ca="1" si="150"/>
        <v>#N/A</v>
      </c>
      <c r="AG328" s="306">
        <f t="shared" ca="1" si="172"/>
        <v>4.0770367075238036</v>
      </c>
      <c r="AH328" s="304">
        <f t="shared" ca="1" si="173"/>
        <v>-5.6260083267146372</v>
      </c>
    </row>
    <row r="329" spans="1:34" x14ac:dyDescent="0.2">
      <c r="A329" s="347">
        <f t="shared" ca="1" si="151"/>
        <v>0.1</v>
      </c>
      <c r="B329" s="304">
        <f t="shared" ca="1" si="152"/>
        <v>23.500000000000068</v>
      </c>
      <c r="D329" s="306">
        <f t="shared" ca="1" si="153"/>
        <v>-0.82779956562393198</v>
      </c>
      <c r="E329" s="307">
        <f t="shared" ca="1" si="154"/>
        <v>-4.1885470188827902</v>
      </c>
      <c r="F329" s="304">
        <f t="shared" ca="1" si="155"/>
        <v>4.2695641756787168</v>
      </c>
      <c r="G329" s="306">
        <f t="shared" ca="1" si="156"/>
        <v>13.119220754286577</v>
      </c>
      <c r="H329" s="307">
        <f t="shared" ca="1" si="157"/>
        <v>-90.071506544942025</v>
      </c>
      <c r="I329" s="304">
        <f t="shared" ca="1" si="158"/>
        <v>91.021921779729723</v>
      </c>
      <c r="J329" s="306">
        <f t="shared" ca="1" si="159"/>
        <v>599.51826222353395</v>
      </c>
      <c r="K329" s="307">
        <f t="shared" ca="1" si="160"/>
        <v>666.02430701990409</v>
      </c>
      <c r="L329" s="304">
        <f t="shared" ca="1" si="145"/>
        <v>896.10854492124417</v>
      </c>
      <c r="M329" s="306">
        <f t="shared" ca="1" si="161"/>
        <v>-1.4261600239311307</v>
      </c>
      <c r="N329" s="304">
        <f t="shared" ca="1" si="162"/>
        <v>-81.712950281530269</v>
      </c>
      <c r="P329" s="310">
        <f t="shared" ca="1" si="163"/>
        <v>23</v>
      </c>
      <c r="Q329" s="304">
        <f t="shared" ca="1" si="164"/>
        <v>0</v>
      </c>
      <c r="R329" s="306">
        <f t="shared" ca="1" si="165"/>
        <v>0</v>
      </c>
      <c r="S329" s="307">
        <f t="shared" ca="1" si="166"/>
        <v>5.0810000000000022</v>
      </c>
      <c r="T329" s="304">
        <f t="shared" ca="1" si="146"/>
        <v>49.844610000000024</v>
      </c>
      <c r="U329" s="311">
        <f t="shared" ca="1" si="147"/>
        <v>0</v>
      </c>
      <c r="V329" s="306">
        <f t="shared" ca="1" si="148"/>
        <v>1.1460414384519775</v>
      </c>
      <c r="W329" s="304">
        <f t="shared" ca="1" si="149"/>
        <v>29.153839660837612</v>
      </c>
      <c r="Y329" s="314" t="str">
        <f t="shared" ca="1" si="167"/>
        <v/>
      </c>
      <c r="Z329" s="315" t="str">
        <f t="shared" ca="1" si="168"/>
        <v/>
      </c>
      <c r="AA329" s="316" t="str">
        <f t="shared" ca="1" si="169"/>
        <v/>
      </c>
      <c r="AC329" s="310" t="e">
        <f t="shared" ca="1" si="170"/>
        <v>#N/A</v>
      </c>
      <c r="AD329" s="323" t="e">
        <f t="shared" ca="1" si="171"/>
        <v>#N/A</v>
      </c>
      <c r="AE329" s="324" t="e">
        <f t="shared" ca="1" si="150"/>
        <v>#N/A</v>
      </c>
      <c r="AG329" s="306">
        <f t="shared" ca="1" si="172"/>
        <v>4.0232599296958851</v>
      </c>
      <c r="AH329" s="304">
        <f t="shared" ca="1" si="173"/>
        <v>-5.6820758301661849</v>
      </c>
    </row>
    <row r="330" spans="1:34" x14ac:dyDescent="0.2">
      <c r="A330" s="347">
        <f t="shared" ca="1" si="151"/>
        <v>0.1</v>
      </c>
      <c r="B330" s="304">
        <f t="shared" ca="1" si="152"/>
        <v>23.600000000000069</v>
      </c>
      <c r="D330" s="306">
        <f t="shared" ca="1" si="153"/>
        <v>-0.82700589495352361</v>
      </c>
      <c r="E330" s="307">
        <f t="shared" ca="1" si="154"/>
        <v>-4.1320966949829563</v>
      </c>
      <c r="F330" s="304">
        <f t="shared" ca="1" si="155"/>
        <v>4.2140434082929126</v>
      </c>
      <c r="G330" s="306">
        <f t="shared" ca="1" si="156"/>
        <v>13.036520164791224</v>
      </c>
      <c r="H330" s="307">
        <f t="shared" ca="1" si="157"/>
        <v>-90.484716214440326</v>
      </c>
      <c r="I330" s="304">
        <f t="shared" ca="1" si="158"/>
        <v>91.419006374029294</v>
      </c>
      <c r="J330" s="306">
        <f t="shared" ca="1" si="159"/>
        <v>600.82604926948784</v>
      </c>
      <c r="K330" s="307">
        <f t="shared" ca="1" si="160"/>
        <v>656.99649588193495</v>
      </c>
      <c r="L330" s="304">
        <f t="shared" ca="1" si="145"/>
        <v>890.30126197929337</v>
      </c>
      <c r="M330" s="306">
        <f t="shared" ca="1" si="161"/>
        <v>-1.4277066834653398</v>
      </c>
      <c r="N330" s="304">
        <f t="shared" ca="1" si="162"/>
        <v>-81.801567345184125</v>
      </c>
      <c r="P330" s="310">
        <f t="shared" ca="1" si="163"/>
        <v>23</v>
      </c>
      <c r="Q330" s="304">
        <f t="shared" ca="1" si="164"/>
        <v>0</v>
      </c>
      <c r="R330" s="306">
        <f t="shared" ca="1" si="165"/>
        <v>0</v>
      </c>
      <c r="S330" s="307">
        <f t="shared" ca="1" si="166"/>
        <v>5.0810000000000022</v>
      </c>
      <c r="T330" s="304">
        <f t="shared" ca="1" si="146"/>
        <v>49.844610000000024</v>
      </c>
      <c r="U330" s="311">
        <f t="shared" ca="1" si="147"/>
        <v>0</v>
      </c>
      <c r="V330" s="306">
        <f t="shared" ca="1" si="148"/>
        <v>1.1470776643288083</v>
      </c>
      <c r="W330" s="304">
        <f t="shared" ca="1" si="149"/>
        <v>29.435353457167309</v>
      </c>
      <c r="Y330" s="314" t="str">
        <f t="shared" ca="1" si="167"/>
        <v/>
      </c>
      <c r="Z330" s="315" t="str">
        <f t="shared" ca="1" si="168"/>
        <v/>
      </c>
      <c r="AA330" s="316" t="str">
        <f t="shared" ca="1" si="169"/>
        <v/>
      </c>
      <c r="AC330" s="310" t="e">
        <f t="shared" ca="1" si="170"/>
        <v>#N/A</v>
      </c>
      <c r="AD330" s="323" t="e">
        <f t="shared" ca="1" si="171"/>
        <v>#N/A</v>
      </c>
      <c r="AE330" s="324" t="e">
        <f t="shared" ca="1" si="150"/>
        <v>#N/A</v>
      </c>
      <c r="AG330" s="306">
        <f t="shared" ca="1" si="172"/>
        <v>3.9697525007208423</v>
      </c>
      <c r="AH330" s="304">
        <f t="shared" ca="1" si="173"/>
        <v>-5.7378153239200156</v>
      </c>
    </row>
    <row r="331" spans="1:34" x14ac:dyDescent="0.2">
      <c r="A331" s="347">
        <f t="shared" ca="1" si="151"/>
        <v>0.1</v>
      </c>
      <c r="B331" s="304">
        <f t="shared" ca="1" si="152"/>
        <v>23.70000000000007</v>
      </c>
      <c r="D331" s="306">
        <f t="shared" ca="1" si="153"/>
        <v>-0.82612400977495148</v>
      </c>
      <c r="E331" s="307">
        <f t="shared" ca="1" si="154"/>
        <v>-4.0759854288179094</v>
      </c>
      <c r="F331" s="304">
        <f t="shared" ca="1" si="155"/>
        <v>4.1588625963672516</v>
      </c>
      <c r="G331" s="306">
        <f t="shared" ca="1" si="156"/>
        <v>12.953907763813728</v>
      </c>
      <c r="H331" s="307">
        <f t="shared" ca="1" si="157"/>
        <v>-90.892314757322112</v>
      </c>
      <c r="I331" s="304">
        <f t="shared" ca="1" si="158"/>
        <v>91.810765209192695</v>
      </c>
      <c r="J331" s="306">
        <f t="shared" ca="1" si="159"/>
        <v>602.12557066591808</v>
      </c>
      <c r="K331" s="307">
        <f t="shared" ca="1" si="160"/>
        <v>647.92764433334685</v>
      </c>
      <c r="L331" s="304">
        <f t="shared" ca="1" si="145"/>
        <v>884.5142368221766</v>
      </c>
      <c r="M331" s="306">
        <f t="shared" ca="1" si="161"/>
        <v>-1.429230387973226</v>
      </c>
      <c r="N331" s="304">
        <f t="shared" ca="1" si="162"/>
        <v>-81.888869182711062</v>
      </c>
      <c r="P331" s="310">
        <f t="shared" ca="1" si="163"/>
        <v>23</v>
      </c>
      <c r="Q331" s="304">
        <f t="shared" ca="1" si="164"/>
        <v>0</v>
      </c>
      <c r="R331" s="306">
        <f t="shared" ca="1" si="165"/>
        <v>0</v>
      </c>
      <c r="S331" s="307">
        <f t="shared" ca="1" si="166"/>
        <v>5.0810000000000022</v>
      </c>
      <c r="T331" s="304">
        <f t="shared" ca="1" si="146"/>
        <v>49.844610000000024</v>
      </c>
      <c r="U331" s="311">
        <f t="shared" ca="1" si="147"/>
        <v>0</v>
      </c>
      <c r="V331" s="306">
        <f t="shared" ca="1" si="148"/>
        <v>1.1481195132043986</v>
      </c>
      <c r="W331" s="304">
        <f t="shared" ca="1" si="149"/>
        <v>29.715137954601246</v>
      </c>
      <c r="Y331" s="314" t="str">
        <f t="shared" ca="1" si="167"/>
        <v/>
      </c>
      <c r="Z331" s="315" t="str">
        <f t="shared" ca="1" si="168"/>
        <v/>
      </c>
      <c r="AA331" s="316" t="str">
        <f t="shared" ca="1" si="169"/>
        <v/>
      </c>
      <c r="AC331" s="310" t="e">
        <f t="shared" ca="1" si="170"/>
        <v>#N/A</v>
      </c>
      <c r="AD331" s="323" t="e">
        <f t="shared" ca="1" si="171"/>
        <v>#N/A</v>
      </c>
      <c r="AE331" s="324" t="e">
        <f t="shared" ca="1" si="150"/>
        <v>#N/A</v>
      </c>
      <c r="AG331" s="306">
        <f t="shared" ca="1" si="172"/>
        <v>3.9165225778525619</v>
      </c>
      <c r="AH331" s="304">
        <f t="shared" ca="1" si="173"/>
        <v>-5.7932205190252501</v>
      </c>
    </row>
    <row r="332" spans="1:34" x14ac:dyDescent="0.2">
      <c r="A332" s="347">
        <f t="shared" ca="1" si="151"/>
        <v>0.1</v>
      </c>
      <c r="B332" s="304">
        <f t="shared" ca="1" si="152"/>
        <v>23.800000000000072</v>
      </c>
      <c r="D332" s="306">
        <f t="shared" ca="1" si="153"/>
        <v>-0.82515540590898939</v>
      </c>
      <c r="E332" s="307">
        <f t="shared" ca="1" si="154"/>
        <v>-4.0202193218407585</v>
      </c>
      <c r="F332" s="304">
        <f t="shared" ca="1" si="155"/>
        <v>4.1040278799738434</v>
      </c>
      <c r="G332" s="306">
        <f t="shared" ca="1" si="156"/>
        <v>12.871392223222829</v>
      </c>
      <c r="H332" s="307">
        <f t="shared" ca="1" si="157"/>
        <v>-91.294336689506181</v>
      </c>
      <c r="I332" s="304">
        <f t="shared" ca="1" si="158"/>
        <v>92.197226907000598</v>
      </c>
      <c r="J332" s="306">
        <f t="shared" ca="1" si="159"/>
        <v>603.4168356652699</v>
      </c>
      <c r="K332" s="307">
        <f t="shared" ca="1" si="160"/>
        <v>638.81831176100548</v>
      </c>
      <c r="L332" s="304">
        <f t="shared" ca="1" si="145"/>
        <v>878.74951664593732</v>
      </c>
      <c r="M332" s="306">
        <f t="shared" ca="1" si="161"/>
        <v>-1.4307316569329813</v>
      </c>
      <c r="N332" s="304">
        <f t="shared" ca="1" si="162"/>
        <v>-81.974885558019039</v>
      </c>
      <c r="P332" s="310">
        <f t="shared" ca="1" si="163"/>
        <v>23</v>
      </c>
      <c r="Q332" s="304">
        <f t="shared" ca="1" si="164"/>
        <v>0</v>
      </c>
      <c r="R332" s="306">
        <f t="shared" ca="1" si="165"/>
        <v>0</v>
      </c>
      <c r="S332" s="307">
        <f t="shared" ca="1" si="166"/>
        <v>5.0810000000000022</v>
      </c>
      <c r="T332" s="304">
        <f t="shared" ca="1" si="146"/>
        <v>49.844610000000024</v>
      </c>
      <c r="U332" s="311">
        <f t="shared" ca="1" si="147"/>
        <v>0</v>
      </c>
      <c r="V332" s="306">
        <f t="shared" ca="1" si="148"/>
        <v>1.1491669343577393</v>
      </c>
      <c r="W332" s="304">
        <f t="shared" ca="1" si="149"/>
        <v>29.993163639533229</v>
      </c>
      <c r="Y332" s="314" t="str">
        <f t="shared" ca="1" si="167"/>
        <v/>
      </c>
      <c r="Z332" s="315" t="str">
        <f t="shared" ca="1" si="168"/>
        <v/>
      </c>
      <c r="AA332" s="316" t="str">
        <f t="shared" ca="1" si="169"/>
        <v/>
      </c>
      <c r="AC332" s="310" t="e">
        <f t="shared" ca="1" si="170"/>
        <v>#N/A</v>
      </c>
      <c r="AD332" s="323" t="e">
        <f t="shared" ca="1" si="171"/>
        <v>#N/A</v>
      </c>
      <c r="AE332" s="324" t="e">
        <f t="shared" ca="1" si="150"/>
        <v>#N/A</v>
      </c>
      <c r="AG332" s="306">
        <f t="shared" ca="1" si="172"/>
        <v>3.86357800381065</v>
      </c>
      <c r="AH332" s="304">
        <f t="shared" ca="1" si="173"/>
        <v>-5.8482853679593063</v>
      </c>
    </row>
    <row r="333" spans="1:34" x14ac:dyDescent="0.2">
      <c r="A333" s="347">
        <f t="shared" ca="1" si="151"/>
        <v>0.1</v>
      </c>
      <c r="B333" s="304">
        <f t="shared" ca="1" si="152"/>
        <v>23.900000000000073</v>
      </c>
      <c r="D333" s="306">
        <f t="shared" ca="1" si="153"/>
        <v>-0.8241015823091461</v>
      </c>
      <c r="E333" s="307">
        <f t="shared" ca="1" si="154"/>
        <v>-3.9648042343124299</v>
      </c>
      <c r="F333" s="304">
        <f t="shared" ca="1" si="155"/>
        <v>4.0495451638901638</v>
      </c>
      <c r="G333" s="306">
        <f t="shared" ca="1" si="156"/>
        <v>12.788982064991915</v>
      </c>
      <c r="H333" s="307">
        <f t="shared" ca="1" si="157"/>
        <v>-91.690817112937424</v>
      </c>
      <c r="I333" s="304">
        <f t="shared" ca="1" si="158"/>
        <v>92.578420839290743</v>
      </c>
      <c r="J333" s="306">
        <f t="shared" ca="1" si="159"/>
        <v>604.69985437968069</v>
      </c>
      <c r="K333" s="307">
        <f t="shared" ca="1" si="160"/>
        <v>629.66905407088325</v>
      </c>
      <c r="L333" s="304">
        <f t="shared" ca="1" si="145"/>
        <v>873.00918181960026</v>
      </c>
      <c r="M333" s="306">
        <f t="shared" ca="1" si="161"/>
        <v>-1.4322109937408154</v>
      </c>
      <c r="N333" s="304">
        <f t="shared" ca="1" si="162"/>
        <v>-82.059645313586287</v>
      </c>
      <c r="P333" s="310">
        <f t="shared" ca="1" si="163"/>
        <v>23</v>
      </c>
      <c r="Q333" s="304">
        <f t="shared" ca="1" si="164"/>
        <v>0</v>
      </c>
      <c r="R333" s="306">
        <f t="shared" ca="1" si="165"/>
        <v>0</v>
      </c>
      <c r="S333" s="307">
        <f t="shared" ca="1" si="166"/>
        <v>5.0810000000000022</v>
      </c>
      <c r="T333" s="304">
        <f t="shared" ca="1" si="146"/>
        <v>49.844610000000024</v>
      </c>
      <c r="U333" s="311">
        <f t="shared" ca="1" si="147"/>
        <v>0</v>
      </c>
      <c r="V333" s="306">
        <f t="shared" ca="1" si="148"/>
        <v>1.1502198773315153</v>
      </c>
      <c r="W333" s="304">
        <f t="shared" ca="1" si="149"/>
        <v>30.269402198862441</v>
      </c>
      <c r="Y333" s="314" t="str">
        <f t="shared" ca="1" si="167"/>
        <v/>
      </c>
      <c r="Z333" s="315" t="str">
        <f t="shared" ca="1" si="168"/>
        <v/>
      </c>
      <c r="AA333" s="316" t="str">
        <f t="shared" ca="1" si="169"/>
        <v/>
      </c>
      <c r="AC333" s="310" t="e">
        <f t="shared" ca="1" si="170"/>
        <v>#N/A</v>
      </c>
      <c r="AD333" s="323" t="e">
        <f t="shared" ca="1" si="171"/>
        <v>#N/A</v>
      </c>
      <c r="AE333" s="324" t="e">
        <f t="shared" ca="1" si="150"/>
        <v>#N/A</v>
      </c>
      <c r="AG333" s="306">
        <f t="shared" ca="1" si="172"/>
        <v>3.8109263126973758</v>
      </c>
      <c r="AH333" s="304">
        <f t="shared" ca="1" si="173"/>
        <v>-5.9030040621006137</v>
      </c>
    </row>
    <row r="334" spans="1:34" x14ac:dyDescent="0.2">
      <c r="A334" s="347">
        <f t="shared" ca="1" si="151"/>
        <v>0.1</v>
      </c>
      <c r="B334" s="304">
        <f t="shared" ca="1" si="152"/>
        <v>24.000000000000075</v>
      </c>
      <c r="D334" s="306">
        <f t="shared" ca="1" si="153"/>
        <v>-0.82296404016151492</v>
      </c>
      <c r="E334" s="307">
        <f t="shared" ca="1" si="154"/>
        <v>-3.9097457879364619</v>
      </c>
      <c r="F334" s="304">
        <f t="shared" ca="1" si="155"/>
        <v>3.9954201202984736</v>
      </c>
      <c r="G334" s="306">
        <f t="shared" ca="1" si="156"/>
        <v>12.706685660975763</v>
      </c>
      <c r="H334" s="307">
        <f t="shared" ca="1" si="157"/>
        <v>-92.08179169173107</v>
      </c>
      <c r="I334" s="304">
        <f t="shared" ca="1" si="158"/>
        <v>92.95437709783333</v>
      </c>
      <c r="J334" s="306">
        <f t="shared" ca="1" si="159"/>
        <v>605.97463776597908</v>
      </c>
      <c r="K334" s="307">
        <f t="shared" ca="1" si="160"/>
        <v>620.48042363064985</v>
      </c>
      <c r="L334" s="304">
        <f t="shared" ca="1" si="145"/>
        <v>867.29534630625119</v>
      </c>
      <c r="M334" s="306">
        <f t="shared" ca="1" si="161"/>
        <v>-1.4336688863224623</v>
      </c>
      <c r="N334" s="304">
        <f t="shared" ca="1" si="162"/>
        <v>-82.143176405498082</v>
      </c>
      <c r="P334" s="310">
        <f t="shared" ca="1" si="163"/>
        <v>23</v>
      </c>
      <c r="Q334" s="304">
        <f t="shared" ca="1" si="164"/>
        <v>0</v>
      </c>
      <c r="R334" s="306">
        <f t="shared" ca="1" si="165"/>
        <v>0</v>
      </c>
      <c r="S334" s="307">
        <f t="shared" ca="1" si="166"/>
        <v>5.0810000000000022</v>
      </c>
      <c r="T334" s="304">
        <f t="shared" ca="1" si="146"/>
        <v>49.844610000000024</v>
      </c>
      <c r="U334" s="311">
        <f t="shared" ca="1" si="147"/>
        <v>0</v>
      </c>
      <c r="V334" s="306">
        <f t="shared" ca="1" si="148"/>
        <v>1.1512782919377089</v>
      </c>
      <c r="W334" s="304">
        <f t="shared" ca="1" si="149"/>
        <v>30.543826506161022</v>
      </c>
      <c r="Y334" s="314" t="str">
        <f t="shared" ca="1" si="167"/>
        <v/>
      </c>
      <c r="Z334" s="315" t="str">
        <f t="shared" ca="1" si="168"/>
        <v/>
      </c>
      <c r="AA334" s="316" t="str">
        <f t="shared" ca="1" si="169"/>
        <v/>
      </c>
      <c r="AC334" s="310">
        <f t="shared" ca="1" si="170"/>
        <v>24.000000000000075</v>
      </c>
      <c r="AD334" s="323">
        <f t="shared" ca="1" si="171"/>
        <v>605.97463776597908</v>
      </c>
      <c r="AE334" s="324" t="e">
        <f t="shared" ca="1" si="150"/>
        <v>#N/A</v>
      </c>
      <c r="AG334" s="306">
        <f t="shared" ca="1" si="172"/>
        <v>3.7585747358343724</v>
      </c>
      <c r="AH334" s="304">
        <f t="shared" ca="1" si="173"/>
        <v>-5.9573710291010489</v>
      </c>
    </row>
    <row r="335" spans="1:34" x14ac:dyDescent="0.2">
      <c r="A335" s="347">
        <f t="shared" ca="1" si="151"/>
        <v>0.1</v>
      </c>
      <c r="B335" s="304">
        <f t="shared" ca="1" si="152"/>
        <v>24.100000000000076</v>
      </c>
      <c r="D335" s="306">
        <f t="shared" ca="1" si="153"/>
        <v>-0.82174428201028527</v>
      </c>
      <c r="E335" s="307">
        <f t="shared" ca="1" si="154"/>
        <v>-3.8550493685910867</v>
      </c>
      <c r="F335" s="304">
        <f t="shared" ca="1" si="155"/>
        <v>3.9416581915852542</v>
      </c>
      <c r="G335" s="306">
        <f t="shared" ca="1" si="156"/>
        <v>12.624511232774735</v>
      </c>
      <c r="H335" s="307">
        <f t="shared" ca="1" si="157"/>
        <v>-92.467296628590177</v>
      </c>
      <c r="I335" s="304">
        <f t="shared" ca="1" si="158"/>
        <v>93.325126464774428</v>
      </c>
      <c r="J335" s="306">
        <f t="shared" ca="1" si="159"/>
        <v>607.24119761066663</v>
      </c>
      <c r="K335" s="307">
        <f t="shared" ca="1" si="160"/>
        <v>611.25296921463382</v>
      </c>
      <c r="L335" s="304">
        <f t="shared" ca="1" si="145"/>
        <v>861.61015804674844</v>
      </c>
      <c r="M335" s="306">
        <f t="shared" ca="1" si="161"/>
        <v>-1.435105807717399</v>
      </c>
      <c r="N335" s="304">
        <f t="shared" ca="1" si="162"/>
        <v>-82.225505936920015</v>
      </c>
      <c r="P335" s="310">
        <f t="shared" ca="1" si="163"/>
        <v>23</v>
      </c>
      <c r="Q335" s="304">
        <f t="shared" ca="1" si="164"/>
        <v>0</v>
      </c>
      <c r="R335" s="306">
        <f t="shared" ca="1" si="165"/>
        <v>0</v>
      </c>
      <c r="S335" s="307">
        <f t="shared" ca="1" si="166"/>
        <v>5.0810000000000022</v>
      </c>
      <c r="T335" s="304">
        <f t="shared" ca="1" si="146"/>
        <v>49.844610000000024</v>
      </c>
      <c r="U335" s="311">
        <f t="shared" ca="1" si="147"/>
        <v>0</v>
      </c>
      <c r="V335" s="306">
        <f t="shared" ca="1" si="148"/>
        <v>1.15234212826301</v>
      </c>
      <c r="W335" s="304">
        <f t="shared" ca="1" si="149"/>
        <v>30.816410607387194</v>
      </c>
      <c r="Y335" s="314" t="str">
        <f t="shared" ca="1" si="167"/>
        <v/>
      </c>
      <c r="Z335" s="315" t="str">
        <f t="shared" ca="1" si="168"/>
        <v/>
      </c>
      <c r="AA335" s="316" t="str">
        <f t="shared" ca="1" si="169"/>
        <v/>
      </c>
      <c r="AC335" s="310" t="e">
        <f t="shared" ca="1" si="170"/>
        <v>#N/A</v>
      </c>
      <c r="AD335" s="323" t="e">
        <f t="shared" ca="1" si="171"/>
        <v>#N/A</v>
      </c>
      <c r="AE335" s="324" t="e">
        <f t="shared" ca="1" si="150"/>
        <v>#N/A</v>
      </c>
      <c r="AG335" s="306">
        <f t="shared" ca="1" si="172"/>
        <v>3.7065302075244162</v>
      </c>
      <c r="AH335" s="304">
        <f t="shared" ca="1" si="173"/>
        <v>-6.0113809301635523</v>
      </c>
    </row>
    <row r="336" spans="1:34" x14ac:dyDescent="0.2">
      <c r="A336" s="347">
        <f t="shared" ca="1" si="151"/>
        <v>0.1</v>
      </c>
      <c r="B336" s="304">
        <f t="shared" ca="1" si="152"/>
        <v>24.200000000000077</v>
      </c>
      <c r="D336" s="306">
        <f t="shared" ca="1" si="153"/>
        <v>-0.82044381090879359</v>
      </c>
      <c r="E336" s="307">
        <f t="shared" ca="1" si="154"/>
        <v>-3.8007201291530537</v>
      </c>
      <c r="F336" s="304">
        <f t="shared" ca="1" si="155"/>
        <v>3.8882645932353612</v>
      </c>
      <c r="G336" s="306">
        <f t="shared" ca="1" si="156"/>
        <v>12.542466851683855</v>
      </c>
      <c r="H336" s="307">
        <f t="shared" ca="1" si="157"/>
        <v>-92.847368641505483</v>
      </c>
      <c r="I336" s="304">
        <f t="shared" ca="1" si="158"/>
        <v>93.690700383641087</v>
      </c>
      <c r="J336" s="306">
        <f t="shared" ca="1" si="159"/>
        <v>608.49954651488952</v>
      </c>
      <c r="K336" s="307">
        <f t="shared" ca="1" si="160"/>
        <v>601.98723595112904</v>
      </c>
      <c r="L336" s="304">
        <f t="shared" ca="1" si="145"/>
        <v>855.95579930093731</v>
      </c>
      <c r="M336" s="306">
        <f t="shared" ca="1" si="161"/>
        <v>-1.4365222166371727</v>
      </c>
      <c r="N336" s="304">
        <f t="shared" ca="1" si="162"/>
        <v>-82.306660190087726</v>
      </c>
      <c r="P336" s="310">
        <f t="shared" ca="1" si="163"/>
        <v>23</v>
      </c>
      <c r="Q336" s="304">
        <f t="shared" ca="1" si="164"/>
        <v>0</v>
      </c>
      <c r="R336" s="306">
        <f t="shared" ca="1" si="165"/>
        <v>0</v>
      </c>
      <c r="S336" s="307">
        <f t="shared" ca="1" si="166"/>
        <v>5.0810000000000022</v>
      </c>
      <c r="T336" s="304">
        <f t="shared" ca="1" si="146"/>
        <v>49.844610000000024</v>
      </c>
      <c r="U336" s="311">
        <f t="shared" ca="1" si="147"/>
        <v>0</v>
      </c>
      <c r="V336" s="306">
        <f t="shared" ca="1" si="148"/>
        <v>1.1534113366740384</v>
      </c>
      <c r="W336" s="304">
        <f t="shared" ca="1" si="149"/>
        <v>31.087129706171037</v>
      </c>
      <c r="Y336" s="314" t="str">
        <f t="shared" ca="1" si="167"/>
        <v/>
      </c>
      <c r="Z336" s="315" t="str">
        <f t="shared" ca="1" si="168"/>
        <v/>
      </c>
      <c r="AA336" s="316" t="str">
        <f t="shared" ca="1" si="169"/>
        <v/>
      </c>
      <c r="AC336" s="310" t="e">
        <f t="shared" ca="1" si="170"/>
        <v>#N/A</v>
      </c>
      <c r="AD336" s="323" t="e">
        <f t="shared" ca="1" si="171"/>
        <v>#N/A</v>
      </c>
      <c r="AE336" s="324" t="e">
        <f t="shared" ca="1" si="150"/>
        <v>#N/A</v>
      </c>
      <c r="AG336" s="306">
        <f t="shared" ca="1" si="172"/>
        <v>3.6547993707430209</v>
      </c>
      <c r="AH336" s="304">
        <f t="shared" ca="1" si="173"/>
        <v>-6.0650286572303056</v>
      </c>
    </row>
    <row r="337" spans="1:34" x14ac:dyDescent="0.2">
      <c r="A337" s="347">
        <f t="shared" ca="1" si="151"/>
        <v>0.1</v>
      </c>
      <c r="B337" s="304">
        <f t="shared" ca="1" si="152"/>
        <v>24.300000000000079</v>
      </c>
      <c r="D337" s="306">
        <f t="shared" ca="1" si="153"/>
        <v>-0.81906412959594732</v>
      </c>
      <c r="E337" s="307">
        <f t="shared" ca="1" si="154"/>
        <v>-3.746762992407735</v>
      </c>
      <c r="F337" s="304">
        <f t="shared" ca="1" si="155"/>
        <v>3.8352443168156749</v>
      </c>
      <c r="G337" s="306">
        <f t="shared" ca="1" si="156"/>
        <v>12.46056043872426</v>
      </c>
      <c r="H337" s="307">
        <f t="shared" ca="1" si="157"/>
        <v>-93.222044940746258</v>
      </c>
      <c r="I337" s="304">
        <f t="shared" ca="1" si="158"/>
        <v>94.051130930901707</v>
      </c>
      <c r="J337" s="306">
        <f t="shared" ca="1" si="159"/>
        <v>609.74969787940995</v>
      </c>
      <c r="K337" s="307">
        <f t="shared" ca="1" si="160"/>
        <v>592.68376527201644</v>
      </c>
      <c r="L337" s="304">
        <f t="shared" ca="1" si="145"/>
        <v>850.33448694090168</v>
      </c>
      <c r="M337" s="306">
        <f t="shared" ca="1" si="161"/>
        <v>-1.4379185579991478</v>
      </c>
      <c r="N337" s="304">
        <f t="shared" ca="1" si="162"/>
        <v>-82.386664656888442</v>
      </c>
      <c r="P337" s="310">
        <f t="shared" ca="1" si="163"/>
        <v>23</v>
      </c>
      <c r="Q337" s="304">
        <f t="shared" ca="1" si="164"/>
        <v>0</v>
      </c>
      <c r="R337" s="306">
        <f t="shared" ca="1" si="165"/>
        <v>0</v>
      </c>
      <c r="S337" s="307">
        <f t="shared" ca="1" si="166"/>
        <v>5.0810000000000022</v>
      </c>
      <c r="T337" s="304">
        <f t="shared" ca="1" si="146"/>
        <v>49.844610000000024</v>
      </c>
      <c r="U337" s="311">
        <f t="shared" ca="1" si="147"/>
        <v>0</v>
      </c>
      <c r="V337" s="306">
        <f t="shared" ca="1" si="148"/>
        <v>1.1544858678223742</v>
      </c>
      <c r="W337" s="304">
        <f t="shared" ca="1" si="149"/>
        <v>31.355960148699175</v>
      </c>
      <c r="Y337" s="314" t="str">
        <f t="shared" ca="1" si="167"/>
        <v/>
      </c>
      <c r="Z337" s="315" t="str">
        <f t="shared" ca="1" si="168"/>
        <v/>
      </c>
      <c r="AA337" s="316" t="str">
        <f t="shared" ca="1" si="169"/>
        <v/>
      </c>
      <c r="AC337" s="310" t="e">
        <f t="shared" ca="1" si="170"/>
        <v>#N/A</v>
      </c>
      <c r="AD337" s="323" t="e">
        <f t="shared" ca="1" si="171"/>
        <v>#N/A</v>
      </c>
      <c r="AE337" s="324" t="e">
        <f t="shared" ca="1" si="150"/>
        <v>#N/A</v>
      </c>
      <c r="AG337" s="306">
        <f t="shared" ca="1" si="172"/>
        <v>3.6033885827639551</v>
      </c>
      <c r="AH337" s="304">
        <f t="shared" ca="1" si="173"/>
        <v>-6.1183093300867988</v>
      </c>
    </row>
    <row r="338" spans="1:34" x14ac:dyDescent="0.2">
      <c r="A338" s="347">
        <f t="shared" ca="1" si="151"/>
        <v>0.1</v>
      </c>
      <c r="B338" s="304">
        <f t="shared" ca="1" si="152"/>
        <v>24.40000000000008</v>
      </c>
      <c r="D338" s="306">
        <f t="shared" ca="1" si="153"/>
        <v>-0.81760673969783837</v>
      </c>
      <c r="E338" s="307">
        <f t="shared" ca="1" si="154"/>
        <v>-3.6931826540402097</v>
      </c>
      <c r="F338" s="304">
        <f t="shared" ca="1" si="155"/>
        <v>3.7826021330431798</v>
      </c>
      <c r="G338" s="306">
        <f t="shared" ca="1" si="156"/>
        <v>12.378799764754476</v>
      </c>
      <c r="H338" s="307">
        <f t="shared" ca="1" si="157"/>
        <v>-93.591363206150277</v>
      </c>
      <c r="I338" s="304">
        <f t="shared" ca="1" si="158"/>
        <v>94.406450788076043</v>
      </c>
      <c r="J338" s="306">
        <f t="shared" ca="1" si="159"/>
        <v>610.99166588958394</v>
      </c>
      <c r="K338" s="307">
        <f t="shared" ca="1" si="160"/>
        <v>583.34309486467157</v>
      </c>
      <c r="L338" s="304">
        <f t="shared" ca="1" si="145"/>
        <v>844.74847269043471</v>
      </c>
      <c r="M338" s="306">
        <f t="shared" ca="1" si="161"/>
        <v>-1.4392952634369156</v>
      </c>
      <c r="N338" s="304">
        <f t="shared" ca="1" si="162"/>
        <v>-82.46554406810526</v>
      </c>
      <c r="P338" s="310">
        <f t="shared" ca="1" si="163"/>
        <v>23</v>
      </c>
      <c r="Q338" s="304">
        <f t="shared" ca="1" si="164"/>
        <v>0</v>
      </c>
      <c r="R338" s="306">
        <f t="shared" ca="1" si="165"/>
        <v>0</v>
      </c>
      <c r="S338" s="307">
        <f t="shared" ca="1" si="166"/>
        <v>5.0810000000000022</v>
      </c>
      <c r="T338" s="304">
        <f t="shared" ca="1" si="146"/>
        <v>49.844610000000024</v>
      </c>
      <c r="U338" s="311">
        <f t="shared" ca="1" si="147"/>
        <v>0</v>
      </c>
      <c r="V338" s="306">
        <f t="shared" ca="1" si="148"/>
        <v>1.155565672649405</v>
      </c>
      <c r="W338" s="304">
        <f t="shared" ca="1" si="149"/>
        <v>31.622879408224815</v>
      </c>
      <c r="Y338" s="314" t="str">
        <f t="shared" ca="1" si="167"/>
        <v/>
      </c>
      <c r="Z338" s="315" t="str">
        <f t="shared" ca="1" si="168"/>
        <v/>
      </c>
      <c r="AA338" s="316" t="str">
        <f t="shared" ca="1" si="169"/>
        <v/>
      </c>
      <c r="AC338" s="310" t="e">
        <f t="shared" ca="1" si="170"/>
        <v>#N/A</v>
      </c>
      <c r="AD338" s="323" t="e">
        <f t="shared" ca="1" si="171"/>
        <v>#N/A</v>
      </c>
      <c r="AE338" s="324" t="e">
        <f t="shared" ca="1" si="150"/>
        <v>#N/A</v>
      </c>
      <c r="AG338" s="306">
        <f t="shared" ca="1" si="172"/>
        <v>3.5523039207222924</v>
      </c>
      <c r="AH338" s="304">
        <f t="shared" ca="1" si="173"/>
        <v>-6.1712182933869633</v>
      </c>
    </row>
    <row r="339" spans="1:34" x14ac:dyDescent="0.2">
      <c r="A339" s="347">
        <f t="shared" ca="1" si="151"/>
        <v>0.1</v>
      </c>
      <c r="B339" s="304">
        <f t="shared" ca="1" si="152"/>
        <v>24.500000000000082</v>
      </c>
      <c r="D339" s="306">
        <f t="shared" ca="1" si="153"/>
        <v>-0.81607314095436234</v>
      </c>
      <c r="E339" s="307">
        <f t="shared" ca="1" si="154"/>
        <v>-3.6399835857019829</v>
      </c>
      <c r="F339" s="304">
        <f t="shared" ca="1" si="155"/>
        <v>3.7303425949323987</v>
      </c>
      <c r="G339" s="306">
        <f t="shared" ca="1" si="156"/>
        <v>12.29719245065904</v>
      </c>
      <c r="H339" s="307">
        <f t="shared" ca="1" si="157"/>
        <v>-93.955361564720477</v>
      </c>
      <c r="I339" s="304">
        <f t="shared" ca="1" si="158"/>
        <v>94.756693214389344</v>
      </c>
      <c r="J339" s="306">
        <f t="shared" ca="1" si="159"/>
        <v>612.22546550035463</v>
      </c>
      <c r="K339" s="307">
        <f t="shared" ca="1" si="160"/>
        <v>573.96575862612804</v>
      </c>
      <c r="L339" s="304">
        <f t="shared" ca="1" si="145"/>
        <v>839.20004330457027</v>
      </c>
      <c r="M339" s="306">
        <f t="shared" ca="1" si="161"/>
        <v>-1.440652751788531</v>
      </c>
      <c r="N339" s="304">
        <f t="shared" ca="1" si="162"/>
        <v>-82.543322421390982</v>
      </c>
      <c r="P339" s="310">
        <f t="shared" ca="1" si="163"/>
        <v>23</v>
      </c>
      <c r="Q339" s="304">
        <f t="shared" ca="1" si="164"/>
        <v>0</v>
      </c>
      <c r="R339" s="306">
        <f t="shared" ca="1" si="165"/>
        <v>0</v>
      </c>
      <c r="S339" s="307">
        <f t="shared" ca="1" si="166"/>
        <v>5.0810000000000022</v>
      </c>
      <c r="T339" s="304">
        <f t="shared" ca="1" si="146"/>
        <v>49.844610000000024</v>
      </c>
      <c r="U339" s="311">
        <f t="shared" ca="1" si="147"/>
        <v>0</v>
      </c>
      <c r="V339" s="306">
        <f t="shared" ca="1" si="148"/>
        <v>1.1566507023909856</v>
      </c>
      <c r="W339" s="304">
        <f t="shared" ca="1" si="149"/>
        <v>31.887866069228583</v>
      </c>
      <c r="Y339" s="314" t="str">
        <f t="shared" ca="1" si="167"/>
        <v/>
      </c>
      <c r="Z339" s="315" t="str">
        <f t="shared" ca="1" si="168"/>
        <v/>
      </c>
      <c r="AA339" s="316" t="str">
        <f t="shared" ca="1" si="169"/>
        <v/>
      </c>
      <c r="AC339" s="310" t="e">
        <f t="shared" ca="1" si="170"/>
        <v>#N/A</v>
      </c>
      <c r="AD339" s="323" t="e">
        <f t="shared" ca="1" si="171"/>
        <v>#N/A</v>
      </c>
      <c r="AE339" s="324" t="e">
        <f t="shared" ca="1" si="150"/>
        <v>#N/A</v>
      </c>
      <c r="AG339" s="306">
        <f t="shared" ca="1" si="172"/>
        <v>3.5015511871180687</v>
      </c>
      <c r="AH339" s="304">
        <f t="shared" ca="1" si="173"/>
        <v>-6.2237511136045667</v>
      </c>
    </row>
    <row r="340" spans="1:34" x14ac:dyDescent="0.2">
      <c r="A340" s="347">
        <f t="shared" ca="1" si="151"/>
        <v>0.1</v>
      </c>
      <c r="B340" s="304">
        <f t="shared" ca="1" si="152"/>
        <v>24.600000000000083</v>
      </c>
      <c r="D340" s="306">
        <f t="shared" ca="1" si="153"/>
        <v>-0.81446483047064744</v>
      </c>
      <c r="E340" s="307">
        <f t="shared" ca="1" si="154"/>
        <v>-3.5871700381482299</v>
      </c>
      <c r="F340" s="304">
        <f t="shared" ca="1" si="155"/>
        <v>3.6784700410173188</v>
      </c>
      <c r="G340" s="306">
        <f t="shared" ca="1" si="156"/>
        <v>12.215745967611975</v>
      </c>
      <c r="H340" s="307">
        <f t="shared" ca="1" si="157"/>
        <v>-94.314078568535294</v>
      </c>
      <c r="I340" s="304">
        <f t="shared" ca="1" si="158"/>
        <v>95.101892019964964</v>
      </c>
      <c r="J340" s="306">
        <f t="shared" ca="1" si="159"/>
        <v>613.45111242126814</v>
      </c>
      <c r="K340" s="307">
        <f t="shared" ca="1" si="160"/>
        <v>564.55228661946524</v>
      </c>
      <c r="L340" s="304">
        <f t="shared" ca="1" si="145"/>
        <v>833.69152068265521</v>
      </c>
      <c r="M340" s="306">
        <f t="shared" ca="1" si="161"/>
        <v>-1.4419914295636829</v>
      </c>
      <c r="N340" s="304">
        <f t="shared" ca="1" si="162"/>
        <v>-82.620023008035147</v>
      </c>
      <c r="P340" s="310">
        <f t="shared" ca="1" si="163"/>
        <v>23</v>
      </c>
      <c r="Q340" s="304">
        <f t="shared" ca="1" si="164"/>
        <v>0</v>
      </c>
      <c r="R340" s="306">
        <f t="shared" ca="1" si="165"/>
        <v>0</v>
      </c>
      <c r="S340" s="307">
        <f t="shared" ca="1" si="166"/>
        <v>5.0810000000000022</v>
      </c>
      <c r="T340" s="304">
        <f t="shared" ca="1" si="146"/>
        <v>49.844610000000024</v>
      </c>
      <c r="U340" s="311">
        <f t="shared" ca="1" si="147"/>
        <v>0</v>
      </c>
      <c r="V340" s="306">
        <f t="shared" ca="1" si="148"/>
        <v>1.1577409085819168</v>
      </c>
      <c r="W340" s="304">
        <f t="shared" ca="1" si="149"/>
        <v>32.150899811255215</v>
      </c>
      <c r="Y340" s="314" t="str">
        <f t="shared" ca="1" si="167"/>
        <v/>
      </c>
      <c r="Z340" s="315" t="str">
        <f t="shared" ca="1" si="168"/>
        <v/>
      </c>
      <c r="AA340" s="316" t="str">
        <f t="shared" ca="1" si="169"/>
        <v/>
      </c>
      <c r="AC340" s="310" t="e">
        <f t="shared" ca="1" si="170"/>
        <v>#N/A</v>
      </c>
      <c r="AD340" s="323" t="e">
        <f t="shared" ca="1" si="171"/>
        <v>#N/A</v>
      </c>
      <c r="AE340" s="324" t="e">
        <f t="shared" ca="1" si="150"/>
        <v>#N/A</v>
      </c>
      <c r="AG340" s="306">
        <f t="shared" ca="1" si="172"/>
        <v>3.4511359152632259</v>
      </c>
      <c r="AH340" s="304">
        <f t="shared" ca="1" si="173"/>
        <v>-6.2759035759158763</v>
      </c>
    </row>
    <row r="341" spans="1:34" x14ac:dyDescent="0.2">
      <c r="A341" s="347">
        <f t="shared" ca="1" si="151"/>
        <v>0.1</v>
      </c>
      <c r="B341" s="304">
        <f t="shared" ca="1" si="152"/>
        <v>24.700000000000085</v>
      </c>
      <c r="D341" s="306">
        <f t="shared" ca="1" si="153"/>
        <v>-0.81278330199306181</v>
      </c>
      <c r="E341" s="307">
        <f t="shared" ca="1" si="154"/>
        <v>-3.5347460444404932</v>
      </c>
      <c r="F341" s="304">
        <f t="shared" ca="1" si="155"/>
        <v>3.6269885986430199</v>
      </c>
      <c r="G341" s="306">
        <f t="shared" ca="1" si="156"/>
        <v>12.134467637412669</v>
      </c>
      <c r="H341" s="307">
        <f t="shared" ca="1" si="157"/>
        <v>-94.667553172979339</v>
      </c>
      <c r="I341" s="304">
        <f t="shared" ca="1" si="158"/>
        <v>95.442081539550912</v>
      </c>
      <c r="J341" s="306">
        <f t="shared" ca="1" si="159"/>
        <v>614.66862310151942</v>
      </c>
      <c r="K341" s="307">
        <f t="shared" ca="1" si="160"/>
        <v>555.1032050323895</v>
      </c>
      <c r="L341" s="304">
        <f t="shared" ca="1" si="145"/>
        <v>828.22526190810481</v>
      </c>
      <c r="M341" s="306">
        <f t="shared" ca="1" si="161"/>
        <v>-1.4433116913908393</v>
      </c>
      <c r="N341" s="304">
        <f t="shared" ca="1" si="162"/>
        <v>-82.695668438583439</v>
      </c>
      <c r="P341" s="310">
        <f t="shared" ca="1" si="163"/>
        <v>23</v>
      </c>
      <c r="Q341" s="304">
        <f t="shared" ca="1" si="164"/>
        <v>0</v>
      </c>
      <c r="R341" s="306">
        <f t="shared" ca="1" si="165"/>
        <v>0</v>
      </c>
      <c r="S341" s="307">
        <f t="shared" ca="1" si="166"/>
        <v>5.0810000000000022</v>
      </c>
      <c r="T341" s="304">
        <f t="shared" ca="1" si="146"/>
        <v>49.844610000000024</v>
      </c>
      <c r="U341" s="311">
        <f t="shared" ca="1" si="147"/>
        <v>0</v>
      </c>
      <c r="V341" s="306">
        <f t="shared" ca="1" si="148"/>
        <v>1.1588362430602446</v>
      </c>
      <c r="W341" s="304">
        <f t="shared" ca="1" si="149"/>
        <v>32.411961392451175</v>
      </c>
      <c r="Y341" s="314" t="str">
        <f t="shared" ca="1" si="167"/>
        <v/>
      </c>
      <c r="Z341" s="315" t="str">
        <f t="shared" ca="1" si="168"/>
        <v/>
      </c>
      <c r="AA341" s="316" t="str">
        <f t="shared" ca="1" si="169"/>
        <v/>
      </c>
      <c r="AC341" s="310" t="e">
        <f t="shared" ca="1" si="170"/>
        <v>#N/A</v>
      </c>
      <c r="AD341" s="323" t="e">
        <f t="shared" ca="1" si="171"/>
        <v>#N/A</v>
      </c>
      <c r="AE341" s="324" t="e">
        <f t="shared" ca="1" si="150"/>
        <v>#N/A</v>
      </c>
      <c r="AG341" s="306">
        <f t="shared" ca="1" si="172"/>
        <v>3.4010633746741199</v>
      </c>
      <c r="AH341" s="304">
        <f t="shared" ca="1" si="173"/>
        <v>-6.3276716810185398</v>
      </c>
    </row>
    <row r="342" spans="1:34" x14ac:dyDescent="0.2">
      <c r="A342" s="347">
        <f t="shared" ca="1" si="151"/>
        <v>0.1</v>
      </c>
      <c r="B342" s="304">
        <f t="shared" ca="1" si="152"/>
        <v>24.800000000000086</v>
      </c>
      <c r="D342" s="306">
        <f t="shared" ca="1" si="153"/>
        <v>-0.81103004520957167</v>
      </c>
      <c r="E342" s="307">
        <f t="shared" ca="1" si="154"/>
        <v>-3.4827154232098012</v>
      </c>
      <c r="F342" s="304">
        <f t="shared" ca="1" si="155"/>
        <v>3.5759021873222516</v>
      </c>
      <c r="G342" s="306">
        <f t="shared" ca="1" si="156"/>
        <v>12.053364632891713</v>
      </c>
      <c r="H342" s="307">
        <f t="shared" ca="1" si="157"/>
        <v>-95.015824715300326</v>
      </c>
      <c r="I342" s="304">
        <f t="shared" ca="1" si="158"/>
        <v>95.777296606774826</v>
      </c>
      <c r="J342" s="306">
        <f t="shared" ca="1" si="159"/>
        <v>615.87801471503462</v>
      </c>
      <c r="K342" s="307">
        <f t="shared" ca="1" si="160"/>
        <v>545.61903613797551</v>
      </c>
      <c r="L342" s="304">
        <f t="shared" ca="1" si="145"/>
        <v>822.80365920763006</v>
      </c>
      <c r="M342" s="306">
        <f t="shared" ca="1" si="161"/>
        <v>-1.444613920445349</v>
      </c>
      <c r="N342" s="304">
        <f t="shared" ca="1" si="162"/>
        <v>-82.770280667366166</v>
      </c>
      <c r="P342" s="310">
        <f t="shared" ca="1" si="163"/>
        <v>23</v>
      </c>
      <c r="Q342" s="304">
        <f t="shared" ca="1" si="164"/>
        <v>0</v>
      </c>
      <c r="R342" s="306">
        <f t="shared" ca="1" si="165"/>
        <v>0</v>
      </c>
      <c r="S342" s="307">
        <f t="shared" ca="1" si="166"/>
        <v>5.0810000000000022</v>
      </c>
      <c r="T342" s="304">
        <f t="shared" ca="1" si="146"/>
        <v>49.844610000000024</v>
      </c>
      <c r="U342" s="311">
        <f t="shared" ca="1" si="147"/>
        <v>0</v>
      </c>
      <c r="V342" s="306">
        <f t="shared" ca="1" si="148"/>
        <v>1.1599366579713768</v>
      </c>
      <c r="W342" s="304">
        <f t="shared" ca="1" si="149"/>
        <v>32.671032632826666</v>
      </c>
      <c r="Y342" s="314" t="str">
        <f t="shared" ca="1" si="167"/>
        <v/>
      </c>
      <c r="Z342" s="315" t="str">
        <f t="shared" ca="1" si="168"/>
        <v/>
      </c>
      <c r="AA342" s="316" t="str">
        <f t="shared" ca="1" si="169"/>
        <v/>
      </c>
      <c r="AC342" s="310" t="e">
        <f t="shared" ca="1" si="170"/>
        <v>#N/A</v>
      </c>
      <c r="AD342" s="323" t="e">
        <f t="shared" ca="1" si="171"/>
        <v>#N/A</v>
      </c>
      <c r="AE342" s="324" t="e">
        <f t="shared" ca="1" si="150"/>
        <v>#N/A</v>
      </c>
      <c r="AG342" s="306">
        <f t="shared" ca="1" si="172"/>
        <v>3.3513385764114512</v>
      </c>
      <c r="AH342" s="304">
        <f t="shared" ca="1" si="173"/>
        <v>-6.3790516418915884</v>
      </c>
    </row>
    <row r="343" spans="1:34" x14ac:dyDescent="0.2">
      <c r="A343" s="347">
        <f t="shared" ca="1" si="151"/>
        <v>0.1</v>
      </c>
      <c r="B343" s="304">
        <f t="shared" ca="1" si="152"/>
        <v>24.900000000000087</v>
      </c>
      <c r="D343" s="306">
        <f t="shared" ca="1" si="153"/>
        <v>-0.80920654507421375</v>
      </c>
      <c r="E343" s="307">
        <f t="shared" ca="1" si="154"/>
        <v>-3.4310817819754833</v>
      </c>
      <c r="F343" s="304">
        <f t="shared" ca="1" si="155"/>
        <v>3.5252145221525177</v>
      </c>
      <c r="G343" s="306">
        <f t="shared" ca="1" si="156"/>
        <v>11.972443978384291</v>
      </c>
      <c r="H343" s="307">
        <f t="shared" ca="1" si="157"/>
        <v>-95.358932893497879</v>
      </c>
      <c r="I343" s="304">
        <f t="shared" ca="1" si="158"/>
        <v>96.10757252892293</v>
      </c>
      <c r="J343" s="306">
        <f t="shared" ca="1" si="159"/>
        <v>617.07930514559837</v>
      </c>
      <c r="K343" s="307">
        <f t="shared" ca="1" si="160"/>
        <v>536.10029825753566</v>
      </c>
      <c r="L343" s="304">
        <f t="shared" ca="1" si="145"/>
        <v>817.4291398224027</v>
      </c>
      <c r="M343" s="306">
        <f t="shared" ca="1" si="161"/>
        <v>-1.445898488859432</v>
      </c>
      <c r="N343" s="304">
        <f t="shared" ca="1" si="162"/>
        <v>-82.843881015988927</v>
      </c>
      <c r="P343" s="310">
        <f t="shared" ca="1" si="163"/>
        <v>23</v>
      </c>
      <c r="Q343" s="304">
        <f t="shared" ca="1" si="164"/>
        <v>0</v>
      </c>
      <c r="R343" s="306">
        <f t="shared" ca="1" si="165"/>
        <v>0</v>
      </c>
      <c r="S343" s="307">
        <f t="shared" ca="1" si="166"/>
        <v>5.0810000000000022</v>
      </c>
      <c r="T343" s="304">
        <f t="shared" ca="1" si="146"/>
        <v>49.844610000000024</v>
      </c>
      <c r="U343" s="311">
        <f t="shared" ca="1" si="147"/>
        <v>0</v>
      </c>
      <c r="V343" s="306">
        <f t="shared" ca="1" si="148"/>
        <v>1.1610421057720286</v>
      </c>
      <c r="W343" s="304">
        <f t="shared" ca="1" si="149"/>
        <v>32.928096397266273</v>
      </c>
      <c r="Y343" s="314" t="str">
        <f t="shared" ca="1" si="167"/>
        <v/>
      </c>
      <c r="Z343" s="315" t="str">
        <f t="shared" ca="1" si="168"/>
        <v/>
      </c>
      <c r="AA343" s="316" t="str">
        <f t="shared" ca="1" si="169"/>
        <v/>
      </c>
      <c r="AC343" s="310" t="e">
        <f t="shared" ca="1" si="170"/>
        <v>#N/A</v>
      </c>
      <c r="AD343" s="323" t="e">
        <f t="shared" ca="1" si="171"/>
        <v>#N/A</v>
      </c>
      <c r="AE343" s="324" t="e">
        <f t="shared" ca="1" si="150"/>
        <v>#N/A</v>
      </c>
      <c r="AG343" s="306">
        <f t="shared" ca="1" si="172"/>
        <v>3.3019662783692585</v>
      </c>
      <c r="AH343" s="304">
        <f t="shared" ca="1" si="173"/>
        <v>-6.4300398805012104</v>
      </c>
    </row>
    <row r="344" spans="1:34" x14ac:dyDescent="0.2">
      <c r="A344" s="347">
        <f t="shared" ca="1" si="151"/>
        <v>0.1</v>
      </c>
      <c r="B344" s="304">
        <f t="shared" ca="1" si="152"/>
        <v>25.000000000000089</v>
      </c>
      <c r="D344" s="306">
        <f t="shared" ca="1" si="153"/>
        <v>-0.80731428115541271</v>
      </c>
      <c r="E344" s="307">
        <f t="shared" ca="1" si="154"/>
        <v>-3.3798485205147912</v>
      </c>
      <c r="F344" s="304">
        <f t="shared" ca="1" si="155"/>
        <v>3.4749291172890855</v>
      </c>
      <c r="G344" s="306">
        <f t="shared" ca="1" si="156"/>
        <v>11.89171255026875</v>
      </c>
      <c r="H344" s="307">
        <f t="shared" ca="1" si="157"/>
        <v>-95.696917745549356</v>
      </c>
      <c r="I344" s="304">
        <f t="shared" ca="1" si="158"/>
        <v>96.432945062238232</v>
      </c>
      <c r="J344" s="306">
        <f t="shared" ca="1" si="159"/>
        <v>618.272512972031</v>
      </c>
      <c r="K344" s="307">
        <f t="shared" ca="1" si="160"/>
        <v>526.54750572558328</v>
      </c>
      <c r="L344" s="304">
        <f t="shared" ca="1" si="145"/>
        <v>812.10416578329614</v>
      </c>
      <c r="M344" s="306">
        <f t="shared" ca="1" si="161"/>
        <v>-1.4471657581149351</v>
      </c>
      <c r="N344" s="304">
        <f t="shared" ca="1" si="162"/>
        <v>-82.916490195835948</v>
      </c>
      <c r="P344" s="310">
        <f t="shared" ca="1" si="163"/>
        <v>23</v>
      </c>
      <c r="Q344" s="304">
        <f t="shared" ca="1" si="164"/>
        <v>0</v>
      </c>
      <c r="R344" s="306">
        <f t="shared" ca="1" si="165"/>
        <v>0</v>
      </c>
      <c r="S344" s="307">
        <f t="shared" ca="1" si="166"/>
        <v>5.0810000000000022</v>
      </c>
      <c r="T344" s="304">
        <f t="shared" ca="1" si="146"/>
        <v>49.844610000000024</v>
      </c>
      <c r="U344" s="311">
        <f t="shared" ca="1" si="147"/>
        <v>0</v>
      </c>
      <c r="V344" s="306">
        <f t="shared" ca="1" si="148"/>
        <v>1.1621525392339926</v>
      </c>
      <c r="W344" s="304">
        <f t="shared" ca="1" si="149"/>
        <v>33.183136578311007</v>
      </c>
      <c r="Y344" s="314" t="str">
        <f t="shared" ca="1" si="167"/>
        <v/>
      </c>
      <c r="Z344" s="315" t="str">
        <f t="shared" ca="1" si="168"/>
        <v/>
      </c>
      <c r="AA344" s="316" t="str">
        <f t="shared" ca="1" si="169"/>
        <v/>
      </c>
      <c r="AC344" s="310">
        <f t="shared" ca="1" si="170"/>
        <v>25.000000000000089</v>
      </c>
      <c r="AD344" s="323">
        <f t="shared" ca="1" si="171"/>
        <v>618.272512972031</v>
      </c>
      <c r="AE344" s="324" t="e">
        <f t="shared" ca="1" si="150"/>
        <v>#N/A</v>
      </c>
      <c r="AG344" s="306">
        <f t="shared" ca="1" si="172"/>
        <v>3.2529509905142016</v>
      </c>
      <c r="AH344" s="304">
        <f t="shared" ca="1" si="173"/>
        <v>-6.480633024457048</v>
      </c>
    </row>
    <row r="345" spans="1:34" x14ac:dyDescent="0.2">
      <c r="A345" s="347">
        <f t="shared" ca="1" si="151"/>
        <v>0.1</v>
      </c>
      <c r="B345" s="304">
        <f t="shared" ca="1" si="152"/>
        <v>25.10000000000009</v>
      </c>
      <c r="D345" s="306">
        <f t="shared" ca="1" si="153"/>
        <v>-0.80535472700788191</v>
      </c>
      <c r="E345" s="307">
        <f t="shared" ca="1" si="154"/>
        <v>-3.3290188342787674</v>
      </c>
      <c r="F345" s="304">
        <f t="shared" ca="1" si="155"/>
        <v>3.4250492894696718</v>
      </c>
      <c r="G345" s="306">
        <f t="shared" ca="1" si="156"/>
        <v>11.811177077567962</v>
      </c>
      <c r="H345" s="307">
        <f t="shared" ca="1" si="157"/>
        <v>-96.029819628977236</v>
      </c>
      <c r="I345" s="304">
        <f t="shared" ca="1" si="158"/>
        <v>96.753450387733295</v>
      </c>
      <c r="J345" s="306">
        <f t="shared" ca="1" si="159"/>
        <v>619.45765745342283</v>
      </c>
      <c r="K345" s="307">
        <f t="shared" ca="1" si="160"/>
        <v>516.96116885685694</v>
      </c>
      <c r="L345" s="304">
        <f t="shared" ca="1" si="145"/>
        <v>806.8312335820483</v>
      </c>
      <c r="M345" s="306">
        <f t="shared" ca="1" si="161"/>
        <v>-1.4484160794196854</v>
      </c>
      <c r="N345" s="304">
        <f t="shared" ca="1" si="162"/>
        <v>-82.988128329633426</v>
      </c>
      <c r="P345" s="310">
        <f t="shared" ca="1" si="163"/>
        <v>23</v>
      </c>
      <c r="Q345" s="304">
        <f t="shared" ca="1" si="164"/>
        <v>0</v>
      </c>
      <c r="R345" s="306">
        <f t="shared" ca="1" si="165"/>
        <v>0</v>
      </c>
      <c r="S345" s="307">
        <f t="shared" ca="1" si="166"/>
        <v>5.0810000000000022</v>
      </c>
      <c r="T345" s="304">
        <f t="shared" ca="1" si="146"/>
        <v>49.844610000000024</v>
      </c>
      <c r="U345" s="311">
        <f t="shared" ca="1" si="147"/>
        <v>0</v>
      </c>
      <c r="V345" s="306">
        <f t="shared" ca="1" si="148"/>
        <v>1.1632679114477327</v>
      </c>
      <c r="W345" s="304">
        <f t="shared" ca="1" si="149"/>
        <v>33.436138078734096</v>
      </c>
      <c r="Y345" s="314" t="str">
        <f t="shared" ca="1" si="167"/>
        <v/>
      </c>
      <c r="Z345" s="315" t="str">
        <f t="shared" ca="1" si="168"/>
        <v/>
      </c>
      <c r="AA345" s="316" t="str">
        <f t="shared" ca="1" si="169"/>
        <v/>
      </c>
      <c r="AC345" s="310" t="e">
        <f t="shared" ca="1" si="170"/>
        <v>#N/A</v>
      </c>
      <c r="AD345" s="323" t="e">
        <f t="shared" ca="1" si="171"/>
        <v>#N/A</v>
      </c>
      <c r="AE345" s="324" t="e">
        <f t="shared" ca="1" si="150"/>
        <v>#N/A</v>
      </c>
      <c r="AG345" s="306">
        <f t="shared" ca="1" si="172"/>
        <v>3.204296980076176</v>
      </c>
      <c r="AH345" s="304">
        <f t="shared" ca="1" si="173"/>
        <v>-6.5308279036234982</v>
      </c>
    </row>
    <row r="346" spans="1:34" x14ac:dyDescent="0.2">
      <c r="A346" s="347">
        <f t="shared" ca="1" si="151"/>
        <v>0.1</v>
      </c>
      <c r="B346" s="304">
        <f t="shared" ca="1" si="152"/>
        <v>25.200000000000092</v>
      </c>
      <c r="D346" s="306">
        <f t="shared" ca="1" si="153"/>
        <v>-0.80332934956781643</v>
      </c>
      <c r="E346" s="307">
        <f t="shared" ca="1" si="154"/>
        <v>-3.2785957178498508</v>
      </c>
      <c r="F346" s="304">
        <f t="shared" ca="1" si="155"/>
        <v>3.3755781615866085</v>
      </c>
      <c r="G346" s="306">
        <f t="shared" ca="1" si="156"/>
        <v>11.730844142611179</v>
      </c>
      <c r="H346" s="307">
        <f t="shared" ca="1" si="157"/>
        <v>-96.35767920076222</v>
      </c>
      <c r="I346" s="304">
        <f t="shared" ca="1" si="158"/>
        <v>97.069125087512973</v>
      </c>
      <c r="J346" s="306">
        <f t="shared" ca="1" si="159"/>
        <v>620.63475851443184</v>
      </c>
      <c r="K346" s="307">
        <f t="shared" ca="1" si="160"/>
        <v>507.34179391536998</v>
      </c>
      <c r="L346" s="304">
        <f t="shared" ca="1" si="145"/>
        <v>801.61287372991512</v>
      </c>
      <c r="M346" s="306">
        <f t="shared" ca="1" si="161"/>
        <v>-1.4496497940682231</v>
      </c>
      <c r="N346" s="304">
        <f t="shared" ca="1" si="162"/>
        <v>-83.058814972118114</v>
      </c>
      <c r="P346" s="310">
        <f t="shared" ca="1" si="163"/>
        <v>23</v>
      </c>
      <c r="Q346" s="304">
        <f t="shared" ca="1" si="164"/>
        <v>0</v>
      </c>
      <c r="R346" s="306">
        <f t="shared" ca="1" si="165"/>
        <v>0</v>
      </c>
      <c r="S346" s="307">
        <f t="shared" ca="1" si="166"/>
        <v>5.0810000000000022</v>
      </c>
      <c r="T346" s="304">
        <f t="shared" ca="1" si="146"/>
        <v>49.844610000000024</v>
      </c>
      <c r="U346" s="311">
        <f t="shared" ca="1" si="147"/>
        <v>0</v>
      </c>
      <c r="V346" s="306">
        <f t="shared" ca="1" si="148"/>
        <v>1.1643881758258181</v>
      </c>
      <c r="W346" s="304">
        <f t="shared" ca="1" si="149"/>
        <v>33.687086793932856</v>
      </c>
      <c r="Y346" s="314" t="str">
        <f t="shared" ca="1" si="167"/>
        <v/>
      </c>
      <c r="Z346" s="315" t="str">
        <f t="shared" ca="1" si="168"/>
        <v/>
      </c>
      <c r="AA346" s="316" t="str">
        <f t="shared" ca="1" si="169"/>
        <v/>
      </c>
      <c r="AC346" s="310" t="e">
        <f t="shared" ca="1" si="170"/>
        <v>#N/A</v>
      </c>
      <c r="AD346" s="323" t="e">
        <f t="shared" ca="1" si="171"/>
        <v>#N/A</v>
      </c>
      <c r="AE346" s="324" t="e">
        <f t="shared" ca="1" si="150"/>
        <v>#N/A</v>
      </c>
      <c r="AG346" s="306">
        <f t="shared" ca="1" si="172"/>
        <v>3.1560082766910726</v>
      </c>
      <c r="AH346" s="304">
        <f t="shared" ca="1" si="173"/>
        <v>-6.5806215466904314</v>
      </c>
    </row>
    <row r="347" spans="1:34" x14ac:dyDescent="0.2">
      <c r="A347" s="347">
        <f t="shared" ca="1" si="151"/>
        <v>0.1</v>
      </c>
      <c r="B347" s="304">
        <f t="shared" ca="1" si="152"/>
        <v>25.300000000000093</v>
      </c>
      <c r="D347" s="306">
        <f t="shared" ca="1" si="153"/>
        <v>-0.80123960857111043</v>
      </c>
      <c r="E347" s="307">
        <f t="shared" ca="1" si="154"/>
        <v>-3.2285819684367487</v>
      </c>
      <c r="F347" s="304">
        <f t="shared" ca="1" si="155"/>
        <v>3.3265186663023698</v>
      </c>
      <c r="G347" s="306">
        <f t="shared" ca="1" si="156"/>
        <v>11.650720181754068</v>
      </c>
      <c r="H347" s="307">
        <f t="shared" ca="1" si="157"/>
        <v>-96.680537397605889</v>
      </c>
      <c r="I347" s="304">
        <f t="shared" ca="1" si="158"/>
        <v>97.380006121602804</v>
      </c>
      <c r="J347" s="306">
        <f t="shared" ca="1" si="159"/>
        <v>621.80383673065012</v>
      </c>
      <c r="K347" s="307">
        <f t="shared" ca="1" si="160"/>
        <v>497.68988308545158</v>
      </c>
      <c r="L347" s="304">
        <f t="shared" ca="1" si="145"/>
        <v>796.45165019514354</v>
      </c>
      <c r="M347" s="306">
        <f t="shared" ca="1" si="161"/>
        <v>-1.4508672337876638</v>
      </c>
      <c r="N347" s="304">
        <f t="shared" ca="1" si="162"/>
        <v>-83.128569129853645</v>
      </c>
      <c r="P347" s="310">
        <f t="shared" ca="1" si="163"/>
        <v>23</v>
      </c>
      <c r="Q347" s="304">
        <f t="shared" ca="1" si="164"/>
        <v>0</v>
      </c>
      <c r="R347" s="306">
        <f t="shared" ca="1" si="165"/>
        <v>0</v>
      </c>
      <c r="S347" s="307">
        <f t="shared" ca="1" si="166"/>
        <v>5.0810000000000022</v>
      </c>
      <c r="T347" s="304">
        <f t="shared" ca="1" si="146"/>
        <v>49.844610000000024</v>
      </c>
      <c r="U347" s="311">
        <f t="shared" ca="1" si="147"/>
        <v>0</v>
      </c>
      <c r="V347" s="306">
        <f t="shared" ca="1" si="148"/>
        <v>1.1655132861061801</v>
      </c>
      <c r="W347" s="304">
        <f t="shared" ca="1" si="149"/>
        <v>33.935969594157584</v>
      </c>
      <c r="Y347" s="314" t="str">
        <f t="shared" ca="1" si="167"/>
        <v/>
      </c>
      <c r="Z347" s="315" t="str">
        <f t="shared" ca="1" si="168"/>
        <v/>
      </c>
      <c r="AA347" s="316" t="str">
        <f t="shared" ca="1" si="169"/>
        <v/>
      </c>
      <c r="AC347" s="310" t="e">
        <f t="shared" ca="1" si="170"/>
        <v>#N/A</v>
      </c>
      <c r="AD347" s="323" t="e">
        <f t="shared" ca="1" si="171"/>
        <v>#N/A</v>
      </c>
      <c r="AE347" s="324" t="e">
        <f t="shared" ca="1" si="150"/>
        <v>#N/A</v>
      </c>
      <c r="AG347" s="306">
        <f t="shared" ca="1" si="172"/>
        <v>3.1080886774961778</v>
      </c>
      <c r="AH347" s="304">
        <f t="shared" ca="1" si="173"/>
        <v>-6.6300111777077033</v>
      </c>
    </row>
    <row r="348" spans="1:34" x14ac:dyDescent="0.2">
      <c r="A348" s="347">
        <f t="shared" ca="1" si="151"/>
        <v>0.1</v>
      </c>
      <c r="B348" s="304">
        <f t="shared" ca="1" si="152"/>
        <v>25.400000000000095</v>
      </c>
      <c r="D348" s="306">
        <f t="shared" ca="1" si="153"/>
        <v>-0.79908695599424917</v>
      </c>
      <c r="E348" s="307">
        <f t="shared" ca="1" si="154"/>
        <v>-3.1789801894023553</v>
      </c>
      <c r="F348" s="304">
        <f t="shared" ca="1" si="155"/>
        <v>3.2778735497045628</v>
      </c>
      <c r="G348" s="306">
        <f t="shared" ca="1" si="156"/>
        <v>11.570811486154643</v>
      </c>
      <c r="H348" s="307">
        <f t="shared" ca="1" si="157"/>
        <v>-96.99843541654613</v>
      </c>
      <c r="I348" s="304">
        <f t="shared" ca="1" si="158"/>
        <v>97.686130805278594</v>
      </c>
      <c r="J348" s="306">
        <f t="shared" ca="1" si="159"/>
        <v>622.96491331404559</v>
      </c>
      <c r="K348" s="307">
        <f t="shared" ca="1" si="160"/>
        <v>488.00593444474396</v>
      </c>
      <c r="L348" s="304">
        <f t="shared" ca="1" si="145"/>
        <v>791.35015971039275</v>
      </c>
      <c r="M348" s="306">
        <f t="shared" ca="1" si="161"/>
        <v>-1.4520687210693868</v>
      </c>
      <c r="N348" s="304">
        <f t="shared" ca="1" si="162"/>
        <v>-83.197409280235021</v>
      </c>
      <c r="P348" s="310">
        <f t="shared" ca="1" si="163"/>
        <v>23</v>
      </c>
      <c r="Q348" s="304">
        <f t="shared" ca="1" si="164"/>
        <v>0</v>
      </c>
      <c r="R348" s="306">
        <f t="shared" ca="1" si="165"/>
        <v>0</v>
      </c>
      <c r="S348" s="307">
        <f t="shared" ca="1" si="166"/>
        <v>5.0810000000000022</v>
      </c>
      <c r="T348" s="304">
        <f t="shared" ca="1" si="146"/>
        <v>49.844610000000024</v>
      </c>
      <c r="U348" s="311">
        <f t="shared" ca="1" si="147"/>
        <v>0</v>
      </c>
      <c r="V348" s="306">
        <f t="shared" ca="1" si="148"/>
        <v>1.1666431963552133</v>
      </c>
      <c r="W348" s="304">
        <f t="shared" ca="1" si="149"/>
        <v>34.182774306598709</v>
      </c>
      <c r="Y348" s="314" t="str">
        <f t="shared" ca="1" si="167"/>
        <v/>
      </c>
      <c r="Z348" s="315" t="str">
        <f t="shared" ca="1" si="168"/>
        <v/>
      </c>
      <c r="AA348" s="316" t="str">
        <f t="shared" ca="1" si="169"/>
        <v/>
      </c>
      <c r="AC348" s="310" t="e">
        <f t="shared" ca="1" si="170"/>
        <v>#N/A</v>
      </c>
      <c r="AD348" s="323" t="e">
        <f t="shared" ca="1" si="171"/>
        <v>#N/A</v>
      </c>
      <c r="AE348" s="324" t="e">
        <f t="shared" ca="1" si="150"/>
        <v>#N/A</v>
      </c>
      <c r="AG348" s="306">
        <f t="shared" ca="1" si="172"/>
        <v>3.0605417521787111</v>
      </c>
      <c r="AH348" s="304">
        <f t="shared" ca="1" si="173"/>
        <v>-6.678994212587595</v>
      </c>
    </row>
    <row r="349" spans="1:34" x14ac:dyDescent="0.2">
      <c r="A349" s="347">
        <f t="shared" ca="1" si="151"/>
        <v>0.1</v>
      </c>
      <c r="B349" s="304">
        <f t="shared" ca="1" si="152"/>
        <v>25.500000000000096</v>
      </c>
      <c r="D349" s="306">
        <f t="shared" ca="1" si="153"/>
        <v>-0.79687283551761412</v>
      </c>
      <c r="E349" s="307">
        <f t="shared" ca="1" si="154"/>
        <v>-3.1297927938204548</v>
      </c>
      <c r="F349" s="304">
        <f t="shared" ca="1" si="155"/>
        <v>3.2296453749965073</v>
      </c>
      <c r="G349" s="306">
        <f t="shared" ca="1" si="156"/>
        <v>11.491124202602881</v>
      </c>
      <c r="H349" s="307">
        <f t="shared" ca="1" si="157"/>
        <v>-97.311414695928178</v>
      </c>
      <c r="I349" s="304">
        <f t="shared" ca="1" si="158"/>
        <v>97.987536786892207</v>
      </c>
      <c r="J349" s="306">
        <f t="shared" ca="1" si="159"/>
        <v>624.11801009848341</v>
      </c>
      <c r="K349" s="307">
        <f t="shared" ca="1" si="160"/>
        <v>478.29044193912023</v>
      </c>
      <c r="L349" s="304">
        <f t="shared" ca="1" si="145"/>
        <v>786.31103094107073</v>
      </c>
      <c r="M349" s="306">
        <f t="shared" ca="1" si="161"/>
        <v>-1.4532545694872192</v>
      </c>
      <c r="N349" s="304">
        <f t="shared" ca="1" si="162"/>
        <v>-83.265353389719081</v>
      </c>
      <c r="P349" s="310">
        <f t="shared" ca="1" si="163"/>
        <v>23</v>
      </c>
      <c r="Q349" s="304">
        <f t="shared" ca="1" si="164"/>
        <v>0</v>
      </c>
      <c r="R349" s="306">
        <f t="shared" ca="1" si="165"/>
        <v>0</v>
      </c>
      <c r="S349" s="307">
        <f t="shared" ca="1" si="166"/>
        <v>5.0810000000000022</v>
      </c>
      <c r="T349" s="304">
        <f t="shared" ca="1" si="146"/>
        <v>49.844610000000024</v>
      </c>
      <c r="U349" s="311">
        <f t="shared" ca="1" si="147"/>
        <v>0</v>
      </c>
      <c r="V349" s="306">
        <f t="shared" ca="1" si="148"/>
        <v>1.167777860970709</v>
      </c>
      <c r="W349" s="304">
        <f t="shared" ca="1" si="149"/>
        <v>34.427489697351753</v>
      </c>
      <c r="Y349" s="314" t="str">
        <f t="shared" ca="1" si="167"/>
        <v/>
      </c>
      <c r="Z349" s="315" t="str">
        <f t="shared" ca="1" si="168"/>
        <v/>
      </c>
      <c r="AA349" s="316" t="str">
        <f t="shared" ca="1" si="169"/>
        <v/>
      </c>
      <c r="AC349" s="310" t="e">
        <f t="shared" ca="1" si="170"/>
        <v>#N/A</v>
      </c>
      <c r="AD349" s="323" t="e">
        <f t="shared" ca="1" si="171"/>
        <v>#N/A</v>
      </c>
      <c r="AE349" s="324" t="e">
        <f t="shared" ca="1" si="150"/>
        <v>#N/A</v>
      </c>
      <c r="AG349" s="306">
        <f t="shared" ca="1" si="172"/>
        <v>3.0133708479775976</v>
      </c>
      <c r="AH349" s="304">
        <f t="shared" ca="1" si="173"/>
        <v>-6.727568255579353</v>
      </c>
    </row>
    <row r="350" spans="1:34" x14ac:dyDescent="0.2">
      <c r="A350" s="347">
        <f t="shared" ca="1" si="151"/>
        <v>0.1</v>
      </c>
      <c r="B350" s="304">
        <f t="shared" ca="1" si="152"/>
        <v>25.600000000000097</v>
      </c>
      <c r="D350" s="306">
        <f t="shared" ca="1" si="153"/>
        <v>-0.79459868201084249</v>
      </c>
      <c r="E350" s="307">
        <f t="shared" ca="1" si="154"/>
        <v>-3.081022008057289</v>
      </c>
      <c r="F350" s="304">
        <f t="shared" ca="1" si="155"/>
        <v>3.1818365262198394</v>
      </c>
      <c r="G350" s="306">
        <f t="shared" ca="1" si="156"/>
        <v>11.411664334401797</v>
      </c>
      <c r="H350" s="307">
        <f t="shared" ca="1" si="157"/>
        <v>-97.619516896733913</v>
      </c>
      <c r="I350" s="304">
        <f t="shared" ca="1" si="158"/>
        <v>98.284262026190007</v>
      </c>
      <c r="J350" s="306">
        <f t="shared" ca="1" si="159"/>
        <v>625.26314952533369</v>
      </c>
      <c r="K350" s="307">
        <f t="shared" ca="1" si="160"/>
        <v>468.54389535948712</v>
      </c>
      <c r="L350" s="304">
        <f t="shared" ca="1" si="145"/>
        <v>781.33692350546312</v>
      </c>
      <c r="M350" s="306">
        <f t="shared" ca="1" si="161"/>
        <v>-1.4544250840027477</v>
      </c>
      <c r="N350" s="304">
        <f t="shared" ca="1" si="162"/>
        <v>-83.332418931317676</v>
      </c>
      <c r="P350" s="310">
        <f t="shared" ca="1" si="163"/>
        <v>23</v>
      </c>
      <c r="Q350" s="304">
        <f t="shared" ca="1" si="164"/>
        <v>0</v>
      </c>
      <c r="R350" s="306">
        <f t="shared" ca="1" si="165"/>
        <v>0</v>
      </c>
      <c r="S350" s="307">
        <f t="shared" ca="1" si="166"/>
        <v>5.0810000000000022</v>
      </c>
      <c r="T350" s="304">
        <f t="shared" ca="1" si="146"/>
        <v>49.844610000000024</v>
      </c>
      <c r="U350" s="311">
        <f t="shared" ca="1" si="147"/>
        <v>0</v>
      </c>
      <c r="V350" s="306">
        <f t="shared" ca="1" si="148"/>
        <v>1.1689172346846328</v>
      </c>
      <c r="W350" s="304">
        <f t="shared" ca="1" si="149"/>
        <v>34.670105453280499</v>
      </c>
      <c r="Y350" s="314" t="str">
        <f t="shared" ca="1" si="167"/>
        <v/>
      </c>
      <c r="Z350" s="315" t="str">
        <f t="shared" ca="1" si="168"/>
        <v/>
      </c>
      <c r="AA350" s="316" t="str">
        <f t="shared" ca="1" si="169"/>
        <v/>
      </c>
      <c r="AC350" s="310" t="e">
        <f t="shared" ca="1" si="170"/>
        <v>#N/A</v>
      </c>
      <c r="AD350" s="323" t="e">
        <f t="shared" ca="1" si="171"/>
        <v>#N/A</v>
      </c>
      <c r="AE350" s="324" t="e">
        <f t="shared" ca="1" si="150"/>
        <v>#N/A</v>
      </c>
      <c r="AG350" s="306">
        <f t="shared" ca="1" si="172"/>
        <v>2.9665790946386821</v>
      </c>
      <c r="AH350" s="304">
        <f t="shared" ca="1" si="173"/>
        <v>-6.7757310957196886</v>
      </c>
    </row>
    <row r="351" spans="1:34" x14ac:dyDescent="0.2">
      <c r="A351" s="347">
        <f t="shared" ca="1" si="151"/>
        <v>0.1</v>
      </c>
      <c r="B351" s="304">
        <f t="shared" ca="1" si="152"/>
        <v>25.700000000000099</v>
      </c>
      <c r="D351" s="306">
        <f t="shared" ca="1" si="153"/>
        <v>-0.792265921039916</v>
      </c>
      <c r="E351" s="307">
        <f t="shared" ca="1" si="154"/>
        <v>-3.0326698753738972</v>
      </c>
      <c r="F351" s="304">
        <f t="shared" ca="1" si="155"/>
        <v>3.1344492120054448</v>
      </c>
      <c r="G351" s="306">
        <f t="shared" ca="1" si="156"/>
        <v>11.332437742297806</v>
      </c>
      <c r="H351" s="307">
        <f t="shared" ca="1" si="157"/>
        <v>-97.922783884271297</v>
      </c>
      <c r="I351" s="304">
        <f t="shared" ca="1" si="158"/>
        <v>98.576344773118663</v>
      </c>
      <c r="J351" s="306">
        <f t="shared" ca="1" si="159"/>
        <v>626.40035462916865</v>
      </c>
      <c r="K351" s="307">
        <f t="shared" ca="1" si="160"/>
        <v>458.76678032043685</v>
      </c>
      <c r="L351" s="304">
        <f t="shared" ca="1" si="145"/>
        <v>776.4305268374809</v>
      </c>
      <c r="M351" s="306">
        <f t="shared" ca="1" si="161"/>
        <v>-1.455580561258351</v>
      </c>
      <c r="N351" s="304">
        <f t="shared" ca="1" si="162"/>
        <v>-83.3986229013871</v>
      </c>
      <c r="P351" s="310">
        <f t="shared" ca="1" si="163"/>
        <v>23</v>
      </c>
      <c r="Q351" s="304">
        <f t="shared" ca="1" si="164"/>
        <v>0</v>
      </c>
      <c r="R351" s="306">
        <f t="shared" ca="1" si="165"/>
        <v>0</v>
      </c>
      <c r="S351" s="307">
        <f t="shared" ca="1" si="166"/>
        <v>5.0810000000000022</v>
      </c>
      <c r="T351" s="304">
        <f t="shared" ca="1" si="146"/>
        <v>49.844610000000024</v>
      </c>
      <c r="U351" s="311">
        <f t="shared" ca="1" si="147"/>
        <v>0</v>
      </c>
      <c r="V351" s="306">
        <f t="shared" ca="1" si="148"/>
        <v>1.1700612725657422</v>
      </c>
      <c r="W351" s="304">
        <f t="shared" ca="1" si="149"/>
        <v>34.910612163796657</v>
      </c>
      <c r="Y351" s="314" t="str">
        <f t="shared" ca="1" si="167"/>
        <v/>
      </c>
      <c r="Z351" s="315" t="str">
        <f t="shared" ca="1" si="168"/>
        <v/>
      </c>
      <c r="AA351" s="316" t="str">
        <f t="shared" ca="1" si="169"/>
        <v/>
      </c>
      <c r="AC351" s="310" t="e">
        <f t="shared" ca="1" si="170"/>
        <v>#N/A</v>
      </c>
      <c r="AD351" s="323" t="e">
        <f t="shared" ca="1" si="171"/>
        <v>#N/A</v>
      </c>
      <c r="AE351" s="324" t="e">
        <f t="shared" ca="1" si="150"/>
        <v>#N/A</v>
      </c>
      <c r="AG351" s="306">
        <f t="shared" ca="1" si="172"/>
        <v>2.92016940932319</v>
      </c>
      <c r="AH351" s="304">
        <f t="shared" ca="1" si="173"/>
        <v>-6.8234807032632325</v>
      </c>
    </row>
    <row r="352" spans="1:34" x14ac:dyDescent="0.2">
      <c r="A352" s="347">
        <f t="shared" ca="1" si="151"/>
        <v>0.1</v>
      </c>
      <c r="B352" s="304">
        <f t="shared" ca="1" si="152"/>
        <v>25.8000000000001</v>
      </c>
      <c r="D352" s="306">
        <f t="shared" ca="1" si="153"/>
        <v>-0.78987596839565577</v>
      </c>
      <c r="E352" s="307">
        <f t="shared" ca="1" si="154"/>
        <v>-2.9847382595455434</v>
      </c>
      <c r="F352" s="304">
        <f t="shared" ca="1" si="155"/>
        <v>3.0874854693494402</v>
      </c>
      <c r="G352" s="306">
        <f t="shared" ca="1" si="156"/>
        <v>11.25345014545824</v>
      </c>
      <c r="H352" s="307">
        <f t="shared" ca="1" si="157"/>
        <v>-98.221257710225856</v>
      </c>
      <c r="I352" s="304">
        <f t="shared" ca="1" si="158"/>
        <v>98.863823547114123</v>
      </c>
      <c r="J352" s="306">
        <f t="shared" ca="1" si="159"/>
        <v>627.52964902355643</v>
      </c>
      <c r="K352" s="307">
        <f t="shared" ca="1" si="160"/>
        <v>448.95957824071201</v>
      </c>
      <c r="L352" s="304">
        <f t="shared" ca="1" si="145"/>
        <v>771.59455888290574</v>
      </c>
      <c r="M352" s="306">
        <f t="shared" ca="1" si="161"/>
        <v>-1.4567212898585256</v>
      </c>
      <c r="N352" s="304">
        <f t="shared" ca="1" si="162"/>
        <v>-83.463981835746964</v>
      </c>
      <c r="P352" s="310">
        <f t="shared" ca="1" si="163"/>
        <v>23</v>
      </c>
      <c r="Q352" s="304">
        <f t="shared" ca="1" si="164"/>
        <v>0</v>
      </c>
      <c r="R352" s="306">
        <f t="shared" ca="1" si="165"/>
        <v>0</v>
      </c>
      <c r="S352" s="307">
        <f t="shared" ca="1" si="166"/>
        <v>5.0810000000000022</v>
      </c>
      <c r="T352" s="304">
        <f t="shared" ca="1" si="146"/>
        <v>49.844610000000024</v>
      </c>
      <c r="U352" s="311">
        <f t="shared" ca="1" si="147"/>
        <v>0</v>
      </c>
      <c r="V352" s="306">
        <f t="shared" ca="1" si="148"/>
        <v>1.1712099300220546</v>
      </c>
      <c r="W352" s="304">
        <f t="shared" ca="1" si="149"/>
        <v>35.149001302574973</v>
      </c>
      <c r="Y352" s="314" t="str">
        <f t="shared" ca="1" si="167"/>
        <v/>
      </c>
      <c r="Z352" s="315" t="str">
        <f t="shared" ca="1" si="168"/>
        <v/>
      </c>
      <c r="AA352" s="316" t="str">
        <f t="shared" ca="1" si="169"/>
        <v/>
      </c>
      <c r="AC352" s="310" t="e">
        <f t="shared" ca="1" si="170"/>
        <v>#N/A</v>
      </c>
      <c r="AD352" s="323" t="e">
        <f t="shared" ca="1" si="171"/>
        <v>#N/A</v>
      </c>
      <c r="AE352" s="324" t="e">
        <f t="shared" ca="1" si="150"/>
        <v>#N/A</v>
      </c>
      <c r="AG352" s="306">
        <f t="shared" ca="1" si="172"/>
        <v>2.8741445014694254</v>
      </c>
      <c r="AH352" s="304">
        <f t="shared" ca="1" si="173"/>
        <v>-6.870815226096564</v>
      </c>
    </row>
    <row r="353" spans="1:34" x14ac:dyDescent="0.2">
      <c r="A353" s="347">
        <f t="shared" ca="1" si="151"/>
        <v>0.1</v>
      </c>
      <c r="B353" s="304">
        <f t="shared" ca="1" si="152"/>
        <v>25.900000000000102</v>
      </c>
      <c r="D353" s="306">
        <f t="shared" ca="1" si="153"/>
        <v>-0.78743022964324394</v>
      </c>
      <c r="E353" s="307">
        <f t="shared" ca="1" si="154"/>
        <v>-2.9372288484944491</v>
      </c>
      <c r="F353" s="304">
        <f t="shared" ca="1" si="155"/>
        <v>3.0409471674108448</v>
      </c>
      <c r="G353" s="306">
        <f t="shared" ca="1" si="156"/>
        <v>11.174707122493915</v>
      </c>
      <c r="H353" s="307">
        <f t="shared" ca="1" si="157"/>
        <v>-98.514980595075301</v>
      </c>
      <c r="I353" s="304">
        <f t="shared" ca="1" si="158"/>
        <v>99.146737116869261</v>
      </c>
      <c r="J353" s="306">
        <f t="shared" ca="1" si="159"/>
        <v>628.65105688695405</v>
      </c>
      <c r="K353" s="307">
        <f t="shared" ca="1" si="160"/>
        <v>439.12276632544695</v>
      </c>
      <c r="L353" s="304">
        <f t="shared" ca="1" si="145"/>
        <v>766.83176462011363</v>
      </c>
      <c r="M353" s="306">
        <f t="shared" ca="1" si="161"/>
        <v>-1.4578475506400363</v>
      </c>
      <c r="N353" s="304">
        <f t="shared" ca="1" si="162"/>
        <v>-83.528511825158645</v>
      </c>
      <c r="P353" s="310">
        <f t="shared" ca="1" si="163"/>
        <v>23</v>
      </c>
      <c r="Q353" s="304">
        <f t="shared" ca="1" si="164"/>
        <v>0</v>
      </c>
      <c r="R353" s="306">
        <f t="shared" ca="1" si="165"/>
        <v>0</v>
      </c>
      <c r="S353" s="307">
        <f t="shared" ca="1" si="166"/>
        <v>5.0810000000000022</v>
      </c>
      <c r="T353" s="304">
        <f t="shared" ca="1" si="146"/>
        <v>49.844610000000024</v>
      </c>
      <c r="U353" s="311">
        <f t="shared" ca="1" si="147"/>
        <v>0</v>
      </c>
      <c r="V353" s="306">
        <f t="shared" ca="1" si="148"/>
        <v>1.1723631628031579</v>
      </c>
      <c r="W353" s="304">
        <f t="shared" ca="1" si="149"/>
        <v>35.385265209221117</v>
      </c>
      <c r="Y353" s="314" t="str">
        <f t="shared" ca="1" si="167"/>
        <v/>
      </c>
      <c r="Z353" s="315" t="str">
        <f t="shared" ca="1" si="168"/>
        <v/>
      </c>
      <c r="AA353" s="316" t="str">
        <f t="shared" ca="1" si="169"/>
        <v/>
      </c>
      <c r="AC353" s="310" t="e">
        <f t="shared" ca="1" si="170"/>
        <v>#N/A</v>
      </c>
      <c r="AD353" s="323" t="e">
        <f t="shared" ca="1" si="171"/>
        <v>#N/A</v>
      </c>
      <c r="AE353" s="324" t="e">
        <f t="shared" ca="1" si="150"/>
        <v>#N/A</v>
      </c>
      <c r="AG353" s="306">
        <f t="shared" ca="1" si="172"/>
        <v>2.8285068776072952</v>
      </c>
      <c r="AH353" s="304">
        <f t="shared" ca="1" si="173"/>
        <v>-6.9177329861395309</v>
      </c>
    </row>
    <row r="354" spans="1:34" x14ac:dyDescent="0.2">
      <c r="A354" s="347">
        <f t="shared" ca="1" si="151"/>
        <v>0.1</v>
      </c>
      <c r="B354" s="304">
        <f t="shared" ca="1" si="152"/>
        <v>26.000000000000103</v>
      </c>
      <c r="D354" s="306">
        <f t="shared" ca="1" si="153"/>
        <v>-0.78493009969244387</v>
      </c>
      <c r="E354" s="307">
        <f t="shared" ca="1" si="154"/>
        <v>-2.8901431579323438</v>
      </c>
      <c r="F354" s="304">
        <f t="shared" ca="1" si="155"/>
        <v>2.9948360113278873</v>
      </c>
      <c r="G354" s="306">
        <f t="shared" ca="1" si="156"/>
        <v>11.09621411252467</v>
      </c>
      <c r="H354" s="307">
        <f t="shared" ca="1" si="157"/>
        <v>-98.803994910868539</v>
      </c>
      <c r="I354" s="304">
        <f t="shared" ca="1" si="158"/>
        <v>99.425124480575462</v>
      </c>
      <c r="J354" s="306">
        <f t="shared" ca="1" si="159"/>
        <v>629.76460294870503</v>
      </c>
      <c r="K354" s="307">
        <f t="shared" ca="1" si="160"/>
        <v>429.25681755014978</v>
      </c>
      <c r="L354" s="304">
        <f t="shared" ca="1" si="145"/>
        <v>762.14491439648316</v>
      </c>
      <c r="M354" s="306">
        <f t="shared" ca="1" si="161"/>
        <v>-1.4589596169314039</v>
      </c>
      <c r="N354" s="304">
        <f t="shared" ca="1" si="162"/>
        <v>-83.592228530192756</v>
      </c>
      <c r="P354" s="310">
        <f t="shared" ca="1" si="163"/>
        <v>23</v>
      </c>
      <c r="Q354" s="304">
        <f t="shared" ca="1" si="164"/>
        <v>0</v>
      </c>
      <c r="R354" s="306">
        <f t="shared" ca="1" si="165"/>
        <v>0</v>
      </c>
      <c r="S354" s="307">
        <f t="shared" ca="1" si="166"/>
        <v>5.0810000000000022</v>
      </c>
      <c r="T354" s="304">
        <f t="shared" ca="1" si="146"/>
        <v>49.844610000000024</v>
      </c>
      <c r="U354" s="311">
        <f t="shared" ca="1" si="147"/>
        <v>0</v>
      </c>
      <c r="V354" s="306">
        <f t="shared" ca="1" si="148"/>
        <v>1.1735209270023761</v>
      </c>
      <c r="W354" s="304">
        <f t="shared" ca="1" si="149"/>
        <v>35.619397070910004</v>
      </c>
      <c r="Y354" s="314" t="str">
        <f t="shared" ca="1" si="167"/>
        <v/>
      </c>
      <c r="Z354" s="315" t="str">
        <f t="shared" ca="1" si="168"/>
        <v/>
      </c>
      <c r="AA354" s="316" t="str">
        <f t="shared" ca="1" si="169"/>
        <v/>
      </c>
      <c r="AC354" s="310">
        <f t="shared" ca="1" si="170"/>
        <v>26.000000000000103</v>
      </c>
      <c r="AD354" s="323">
        <f t="shared" ca="1" si="171"/>
        <v>629.76460294870503</v>
      </c>
      <c r="AE354" s="324" t="e">
        <f t="shared" ca="1" si="150"/>
        <v>#N/A</v>
      </c>
      <c r="AG354" s="306">
        <f t="shared" ca="1" si="172"/>
        <v>2.7832588461254577</v>
      </c>
      <c r="AH354" s="304">
        <f t="shared" ca="1" si="173"/>
        <v>-6.9642324757372762</v>
      </c>
    </row>
    <row r="355" spans="1:34" x14ac:dyDescent="0.2">
      <c r="A355" s="347">
        <f t="shared" ca="1" si="151"/>
        <v>0.1</v>
      </c>
      <c r="B355" s="304">
        <f t="shared" ca="1" si="152"/>
        <v>26.100000000000104</v>
      </c>
      <c r="D355" s="306">
        <f t="shared" ca="1" si="153"/>
        <v>-0.78237696238814947</v>
      </c>
      <c r="E355" s="307">
        <f t="shared" ca="1" si="154"/>
        <v>-2.8434825350092963</v>
      </c>
      <c r="F355" s="304">
        <f t="shared" ca="1" si="155"/>
        <v>2.9491535460498834</v>
      </c>
      <c r="G355" s="306">
        <f t="shared" ca="1" si="156"/>
        <v>11.017976416285855</v>
      </c>
      <c r="H355" s="307">
        <f t="shared" ca="1" si="157"/>
        <v>-99.088343164369462</v>
      </c>
      <c r="I355" s="304">
        <f t="shared" ca="1" si="158"/>
        <v>99.699024846633662</v>
      </c>
      <c r="J355" s="306">
        <f t="shared" ca="1" si="159"/>
        <v>630.87031247514551</v>
      </c>
      <c r="K355" s="307">
        <f t="shared" ca="1" si="160"/>
        <v>419.36220064638786</v>
      </c>
      <c r="L355" s="304">
        <f t="shared" ca="1" si="145"/>
        <v>757.53680207199773</v>
      </c>
      <c r="M355" s="306">
        <f t="shared" ca="1" si="161"/>
        <v>-1.4600577548022136</v>
      </c>
      <c r="N355" s="304">
        <f t="shared" ca="1" si="162"/>
        <v>-83.655147195513635</v>
      </c>
      <c r="P355" s="310">
        <f t="shared" ca="1" si="163"/>
        <v>23</v>
      </c>
      <c r="Q355" s="304">
        <f t="shared" ca="1" si="164"/>
        <v>0</v>
      </c>
      <c r="R355" s="306">
        <f t="shared" ca="1" si="165"/>
        <v>0</v>
      </c>
      <c r="S355" s="307">
        <f t="shared" ca="1" si="166"/>
        <v>5.0810000000000022</v>
      </c>
      <c r="T355" s="304">
        <f t="shared" ca="1" si="146"/>
        <v>49.844610000000024</v>
      </c>
      <c r="U355" s="311">
        <f t="shared" ca="1" si="147"/>
        <v>0</v>
      </c>
      <c r="V355" s="306">
        <f t="shared" ca="1" si="148"/>
        <v>1.1746831790587893</v>
      </c>
      <c r="W355" s="304">
        <f t="shared" ca="1" si="149"/>
        <v>35.851390904011019</v>
      </c>
      <c r="Y355" s="314" t="str">
        <f t="shared" ca="1" si="167"/>
        <v/>
      </c>
      <c r="Z355" s="315" t="str">
        <f t="shared" ca="1" si="168"/>
        <v/>
      </c>
      <c r="AA355" s="316" t="str">
        <f t="shared" ca="1" si="169"/>
        <v/>
      </c>
      <c r="AC355" s="310" t="e">
        <f t="shared" ca="1" si="170"/>
        <v>#N/A</v>
      </c>
      <c r="AD355" s="323" t="e">
        <f t="shared" ca="1" si="171"/>
        <v>#N/A</v>
      </c>
      <c r="AE355" s="324" t="e">
        <f t="shared" ca="1" si="150"/>
        <v>#N/A</v>
      </c>
      <c r="AG355" s="306">
        <f t="shared" ca="1" si="172"/>
        <v>2.7384025219905928</v>
      </c>
      <c r="AH355" s="304">
        <f t="shared" ca="1" si="173"/>
        <v>-7.0103123540464454</v>
      </c>
    </row>
    <row r="356" spans="1:34" x14ac:dyDescent="0.2">
      <c r="A356" s="347">
        <f t="shared" ca="1" si="151"/>
        <v>0.1</v>
      </c>
      <c r="B356" s="304">
        <f t="shared" ca="1" si="152"/>
        <v>26.200000000000106</v>
      </c>
      <c r="D356" s="306">
        <f t="shared" ca="1" si="153"/>
        <v>-0.77977219012087429</v>
      </c>
      <c r="E356" s="307">
        <f t="shared" ca="1" si="154"/>
        <v>-2.7972481619655261</v>
      </c>
      <c r="F356" s="304">
        <f t="shared" ca="1" si="155"/>
        <v>2.903901160181837</v>
      </c>
      <c r="G356" s="306">
        <f t="shared" ca="1" si="156"/>
        <v>10.939999197273767</v>
      </c>
      <c r="H356" s="307">
        <f t="shared" ca="1" si="157"/>
        <v>-99.368067980566011</v>
      </c>
      <c r="I356" s="304">
        <f t="shared" ca="1" si="158"/>
        <v>99.968477614829865</v>
      </c>
      <c r="J356" s="306">
        <f t="shared" ca="1" si="159"/>
        <v>631.96821125582346</v>
      </c>
      <c r="K356" s="307">
        <f t="shared" ca="1" si="160"/>
        <v>409.43938008914108</v>
      </c>
      <c r="L356" s="304">
        <f t="shared" ca="1" si="145"/>
        <v>753.01024296198341</v>
      </c>
      <c r="M356" s="306">
        <f t="shared" ca="1" si="161"/>
        <v>-1.4611422233026992</v>
      </c>
      <c r="N356" s="304">
        <f t="shared" ca="1" si="162"/>
        <v>-83.717282663606341</v>
      </c>
      <c r="P356" s="310">
        <f t="shared" ca="1" si="163"/>
        <v>23</v>
      </c>
      <c r="Q356" s="304">
        <f t="shared" ca="1" si="164"/>
        <v>0</v>
      </c>
      <c r="R356" s="306">
        <f t="shared" ca="1" si="165"/>
        <v>0</v>
      </c>
      <c r="S356" s="307">
        <f t="shared" ca="1" si="166"/>
        <v>5.0810000000000022</v>
      </c>
      <c r="T356" s="304">
        <f t="shared" ca="1" si="146"/>
        <v>49.844610000000024</v>
      </c>
      <c r="U356" s="311">
        <f t="shared" ca="1" si="147"/>
        <v>0</v>
      </c>
      <c r="V356" s="306">
        <f t="shared" ca="1" si="148"/>
        <v>1.1758498757591052</v>
      </c>
      <c r="W356" s="304">
        <f t="shared" ca="1" si="149"/>
        <v>36.081241535715819</v>
      </c>
      <c r="Y356" s="314" t="str">
        <f t="shared" ca="1" si="167"/>
        <v/>
      </c>
      <c r="Z356" s="315" t="str">
        <f t="shared" ca="1" si="168"/>
        <v/>
      </c>
      <c r="AA356" s="316" t="str">
        <f t="shared" ca="1" si="169"/>
        <v/>
      </c>
      <c r="AC356" s="310" t="e">
        <f t="shared" ca="1" si="170"/>
        <v>#N/A</v>
      </c>
      <c r="AD356" s="323" t="e">
        <f t="shared" ca="1" si="171"/>
        <v>#N/A</v>
      </c>
      <c r="AE356" s="324" t="e">
        <f t="shared" ca="1" si="150"/>
        <v>#N/A</v>
      </c>
      <c r="AG356" s="306">
        <f t="shared" ca="1" si="172"/>
        <v>2.6939398314183531</v>
      </c>
      <c r="AH356" s="304">
        <f t="shared" ca="1" si="173"/>
        <v>-7.0559714434188159</v>
      </c>
    </row>
    <row r="357" spans="1:34" x14ac:dyDescent="0.2">
      <c r="A357" s="347">
        <f t="shared" ca="1" si="151"/>
        <v>0.1</v>
      </c>
      <c r="B357" s="304">
        <f t="shared" ca="1" si="152"/>
        <v>26.300000000000107</v>
      </c>
      <c r="D357" s="306">
        <f t="shared" ca="1" si="153"/>
        <v>-0.77711714345684535</v>
      </c>
      <c r="E357" s="307">
        <f t="shared" ca="1" si="154"/>
        <v>-2.7514410597830459</v>
      </c>
      <c r="F357" s="304">
        <f t="shared" ca="1" si="155"/>
        <v>2.8590800898391384</v>
      </c>
      <c r="G357" s="306">
        <f t="shared" ca="1" si="156"/>
        <v>10.862287482928084</v>
      </c>
      <c r="H357" s="307">
        <f t="shared" ca="1" si="157"/>
        <v>-99.64321208654431</v>
      </c>
      <c r="I357" s="304">
        <f t="shared" ca="1" si="158"/>
        <v>100.23352235797077</v>
      </c>
      <c r="J357" s="306">
        <f t="shared" ca="1" si="159"/>
        <v>633.05832558983354</v>
      </c>
      <c r="K357" s="307">
        <f t="shared" ca="1" si="160"/>
        <v>399.48881608578557</v>
      </c>
      <c r="L357" s="304">
        <f t="shared" ca="1" si="145"/>
        <v>748.56807157146795</v>
      </c>
      <c r="M357" s="306">
        <f t="shared" ca="1" si="161"/>
        <v>-1.4622132746940426</v>
      </c>
      <c r="N357" s="304">
        <f t="shared" ca="1" si="162"/>
        <v>-83.778649387971939</v>
      </c>
      <c r="P357" s="310">
        <f t="shared" ca="1" si="163"/>
        <v>23</v>
      </c>
      <c r="Q357" s="304">
        <f t="shared" ca="1" si="164"/>
        <v>0</v>
      </c>
      <c r="R357" s="306">
        <f t="shared" ca="1" si="165"/>
        <v>0</v>
      </c>
      <c r="S357" s="307">
        <f t="shared" ca="1" si="166"/>
        <v>5.0810000000000022</v>
      </c>
      <c r="T357" s="304">
        <f t="shared" ca="1" si="146"/>
        <v>49.844610000000024</v>
      </c>
      <c r="U357" s="311">
        <f t="shared" ca="1" si="147"/>
        <v>0</v>
      </c>
      <c r="V357" s="306">
        <f t="shared" ca="1" si="148"/>
        <v>1.1770209742393942</v>
      </c>
      <c r="W357" s="304">
        <f t="shared" ca="1" si="149"/>
        <v>36.308944585684756</v>
      </c>
      <c r="Y357" s="314" t="str">
        <f t="shared" ca="1" si="167"/>
        <v/>
      </c>
      <c r="Z357" s="315" t="str">
        <f t="shared" ca="1" si="168"/>
        <v/>
      </c>
      <c r="AA357" s="316" t="str">
        <f t="shared" ca="1" si="169"/>
        <v/>
      </c>
      <c r="AC357" s="310" t="e">
        <f t="shared" ca="1" si="170"/>
        <v>#N/A</v>
      </c>
      <c r="AD357" s="323" t="e">
        <f t="shared" ca="1" si="171"/>
        <v>#N/A</v>
      </c>
      <c r="AE357" s="324" t="e">
        <f t="shared" ca="1" si="150"/>
        <v>#N/A</v>
      </c>
      <c r="AG357" s="306">
        <f t="shared" ca="1" si="172"/>
        <v>2.6498725164955346</v>
      </c>
      <c r="AH357" s="304">
        <f t="shared" ca="1" si="173"/>
        <v>-7.1012087257854368</v>
      </c>
    </row>
    <row r="358" spans="1:34" x14ac:dyDescent="0.2">
      <c r="A358" s="347">
        <f t="shared" ca="1" si="151"/>
        <v>0.1</v>
      </c>
      <c r="B358" s="304">
        <f t="shared" ca="1" si="152"/>
        <v>26.400000000000109</v>
      </c>
      <c r="D358" s="306">
        <f t="shared" ca="1" si="153"/>
        <v>-0.77441317078728444</v>
      </c>
      <c r="E358" s="307">
        <f t="shared" ca="1" si="154"/>
        <v>-2.7060620918339344</v>
      </c>
      <c r="F358" s="304">
        <f t="shared" ca="1" si="155"/>
        <v>2.8146914225096622</v>
      </c>
      <c r="G358" s="306">
        <f t="shared" ca="1" si="156"/>
        <v>10.784846165849356</v>
      </c>
      <c r="H358" s="307">
        <f t="shared" ca="1" si="157"/>
        <v>-99.913818295727708</v>
      </c>
      <c r="I358" s="304">
        <f t="shared" ca="1" si="158"/>
        <v>100.49419880397438</v>
      </c>
      <c r="J358" s="306">
        <f t="shared" ca="1" si="159"/>
        <v>634.14068227227244</v>
      </c>
      <c r="K358" s="307">
        <f t="shared" ca="1" si="160"/>
        <v>389.51096456667199</v>
      </c>
      <c r="L358" s="304">
        <f t="shared" ca="1" si="145"/>
        <v>744.2131391143281</v>
      </c>
      <c r="M358" s="306">
        <f t="shared" ca="1" si="161"/>
        <v>-1.4632711546697992</v>
      </c>
      <c r="N358" s="304">
        <f t="shared" ca="1" si="162"/>
        <v>-83.839261445814188</v>
      </c>
      <c r="P358" s="310">
        <f t="shared" ca="1" si="163"/>
        <v>23</v>
      </c>
      <c r="Q358" s="304">
        <f t="shared" ca="1" si="164"/>
        <v>0</v>
      </c>
      <c r="R358" s="306">
        <f t="shared" ca="1" si="165"/>
        <v>0</v>
      </c>
      <c r="S358" s="307">
        <f t="shared" ca="1" si="166"/>
        <v>5.0810000000000022</v>
      </c>
      <c r="T358" s="304">
        <f t="shared" ca="1" si="146"/>
        <v>49.844610000000024</v>
      </c>
      <c r="U358" s="311">
        <f t="shared" ca="1" si="147"/>
        <v>0</v>
      </c>
      <c r="V358" s="306">
        <f t="shared" ca="1" si="148"/>
        <v>1.1781964319866844</v>
      </c>
      <c r="W358" s="304">
        <f t="shared" ca="1" si="149"/>
        <v>36.534496447726319</v>
      </c>
      <c r="Y358" s="314" t="str">
        <f t="shared" ca="1" si="167"/>
        <v/>
      </c>
      <c r="Z358" s="315" t="str">
        <f t="shared" ca="1" si="168"/>
        <v/>
      </c>
      <c r="AA358" s="316" t="str">
        <f t="shared" ca="1" si="169"/>
        <v/>
      </c>
      <c r="AC358" s="310" t="e">
        <f t="shared" ca="1" si="170"/>
        <v>#N/A</v>
      </c>
      <c r="AD358" s="323" t="e">
        <f t="shared" ca="1" si="171"/>
        <v>#N/A</v>
      </c>
      <c r="AE358" s="324" t="e">
        <f t="shared" ca="1" si="150"/>
        <v>#N/A</v>
      </c>
      <c r="AG358" s="306">
        <f t="shared" ca="1" si="172"/>
        <v>2.6062021397528552</v>
      </c>
      <c r="AH358" s="304">
        <f t="shared" ca="1" si="173"/>
        <v>-7.1460233390444285</v>
      </c>
    </row>
    <row r="359" spans="1:34" x14ac:dyDescent="0.2">
      <c r="A359" s="347">
        <f t="shared" ca="1" si="151"/>
        <v>0.1</v>
      </c>
      <c r="B359" s="304">
        <f t="shared" ca="1" si="152"/>
        <v>26.50000000000011</v>
      </c>
      <c r="D359" s="306">
        <f t="shared" ca="1" si="153"/>
        <v>-0.7716616079965174</v>
      </c>
      <c r="E359" s="307">
        <f t="shared" ca="1" si="154"/>
        <v>-2.661111967522336</v>
      </c>
      <c r="F359" s="304">
        <f t="shared" ca="1" si="155"/>
        <v>2.7707361009209031</v>
      </c>
      <c r="G359" s="306">
        <f t="shared" ca="1" si="156"/>
        <v>10.707680005049705</v>
      </c>
      <c r="H359" s="307">
        <f t="shared" ca="1" si="157"/>
        <v>-100.17992949247994</v>
      </c>
      <c r="I359" s="304">
        <f t="shared" ca="1" si="158"/>
        <v>100.75054681841084</v>
      </c>
      <c r="J359" s="306">
        <f t="shared" ca="1" si="159"/>
        <v>635.21530858081735</v>
      </c>
      <c r="K359" s="307">
        <f t="shared" ca="1" si="160"/>
        <v>379.50627717726161</v>
      </c>
      <c r="L359" s="304">
        <f t="shared" ca="1" si="145"/>
        <v>739.94831081121299</v>
      </c>
      <c r="M359" s="306">
        <f t="shared" ca="1" si="161"/>
        <v>-1.4643161025688409</v>
      </c>
      <c r="N359" s="304">
        <f t="shared" ca="1" si="162"/>
        <v>-83.899132550240353</v>
      </c>
      <c r="P359" s="310">
        <f t="shared" ca="1" si="163"/>
        <v>23</v>
      </c>
      <c r="Q359" s="304">
        <f t="shared" ca="1" si="164"/>
        <v>0</v>
      </c>
      <c r="R359" s="306">
        <f t="shared" ca="1" si="165"/>
        <v>0</v>
      </c>
      <c r="S359" s="307">
        <f t="shared" ca="1" si="166"/>
        <v>5.0810000000000022</v>
      </c>
      <c r="T359" s="304">
        <f t="shared" ca="1" si="146"/>
        <v>49.844610000000024</v>
      </c>
      <c r="U359" s="311">
        <f t="shared" ca="1" si="147"/>
        <v>0</v>
      </c>
      <c r="V359" s="306">
        <f t="shared" ca="1" si="148"/>
        <v>1.1793762068404205</v>
      </c>
      <c r="W359" s="304">
        <f t="shared" ca="1" si="149"/>
        <v>36.757894271523988</v>
      </c>
      <c r="Y359" s="314" t="str">
        <f t="shared" ca="1" si="167"/>
        <v/>
      </c>
      <c r="Z359" s="315" t="str">
        <f t="shared" ca="1" si="168"/>
        <v/>
      </c>
      <c r="AA359" s="316" t="str">
        <f t="shared" ca="1" si="169"/>
        <v/>
      </c>
      <c r="AC359" s="310" t="e">
        <f t="shared" ca="1" si="170"/>
        <v>#N/A</v>
      </c>
      <c r="AD359" s="323" t="e">
        <f t="shared" ca="1" si="171"/>
        <v>#N/A</v>
      </c>
      <c r="AE359" s="324" t="e">
        <f t="shared" ca="1" si="150"/>
        <v>#N/A</v>
      </c>
      <c r="AG359" s="306">
        <f t="shared" ca="1" si="172"/>
        <v>2.5629300886877919</v>
      </c>
      <c r="AH359" s="304">
        <f t="shared" ca="1" si="173"/>
        <v>-7.1904145734552847</v>
      </c>
    </row>
    <row r="360" spans="1:34" x14ac:dyDescent="0.2">
      <c r="A360" s="347">
        <f t="shared" ca="1" si="151"/>
        <v>0.1</v>
      </c>
      <c r="B360" s="304">
        <f t="shared" ca="1" si="152"/>
        <v>26.600000000000112</v>
      </c>
      <c r="D360" s="306">
        <f t="shared" ca="1" si="153"/>
        <v>-0.76886377814852225</v>
      </c>
      <c r="E360" s="307">
        <f t="shared" ca="1" si="154"/>
        <v>-2.6165912459173191</v>
      </c>
      <c r="F360" s="304">
        <f t="shared" ca="1" si="155"/>
        <v>2.7272149269098627</v>
      </c>
      <c r="G360" s="306">
        <f t="shared" ca="1" si="156"/>
        <v>10.630793627234853</v>
      </c>
      <c r="H360" s="307">
        <f t="shared" ca="1" si="157"/>
        <v>-100.44158861707167</v>
      </c>
      <c r="I360" s="304">
        <f t="shared" ca="1" si="158"/>
        <v>101.00260638748843</v>
      </c>
      <c r="J360" s="306">
        <f t="shared" ca="1" si="159"/>
        <v>636.28223226243153</v>
      </c>
      <c r="K360" s="307">
        <f t="shared" ca="1" si="160"/>
        <v>369.47520127178404</v>
      </c>
      <c r="L360" s="304">
        <f t="shared" ca="1" si="145"/>
        <v>735.77646296119599</v>
      </c>
      <c r="M360" s="306">
        <f t="shared" ca="1" si="161"/>
        <v>-1.4653483515801939</v>
      </c>
      <c r="N360" s="304">
        <f t="shared" ca="1" si="162"/>
        <v>-83.958276061997424</v>
      </c>
      <c r="P360" s="310">
        <f t="shared" ca="1" si="163"/>
        <v>23</v>
      </c>
      <c r="Q360" s="304">
        <f t="shared" ca="1" si="164"/>
        <v>0</v>
      </c>
      <c r="R360" s="306">
        <f t="shared" ca="1" si="165"/>
        <v>0</v>
      </c>
      <c r="S360" s="307">
        <f t="shared" ca="1" si="166"/>
        <v>5.0810000000000022</v>
      </c>
      <c r="T360" s="304">
        <f t="shared" ca="1" si="146"/>
        <v>49.844610000000024</v>
      </c>
      <c r="U360" s="311">
        <f t="shared" ca="1" si="147"/>
        <v>0</v>
      </c>
      <c r="V360" s="306">
        <f t="shared" ca="1" si="148"/>
        <v>1.180560256993791</v>
      </c>
      <c r="W360" s="304">
        <f t="shared" ca="1" si="149"/>
        <v>36.979135944424087</v>
      </c>
      <c r="Y360" s="314" t="str">
        <f t="shared" ca="1" si="167"/>
        <v/>
      </c>
      <c r="Z360" s="315" t="str">
        <f t="shared" ca="1" si="168"/>
        <v/>
      </c>
      <c r="AA360" s="316" t="str">
        <f t="shared" ca="1" si="169"/>
        <v/>
      </c>
      <c r="AC360" s="310" t="e">
        <f t="shared" ca="1" si="170"/>
        <v>#N/A</v>
      </c>
      <c r="AD360" s="323" t="e">
        <f t="shared" ca="1" si="171"/>
        <v>#N/A</v>
      </c>
      <c r="AE360" s="324" t="e">
        <f t="shared" ca="1" si="150"/>
        <v>#N/A</v>
      </c>
      <c r="AG360" s="306">
        <f t="shared" ca="1" si="172"/>
        <v>2.5200575802369043</v>
      </c>
      <c r="AH360" s="304">
        <f t="shared" ca="1" si="173"/>
        <v>-7.2343818680425054</v>
      </c>
    </row>
    <row r="361" spans="1:34" x14ac:dyDescent="0.2">
      <c r="A361" s="347">
        <f t="shared" ca="1" si="151"/>
        <v>0.1</v>
      </c>
      <c r="B361" s="304">
        <f t="shared" ca="1" si="152"/>
        <v>26.700000000000113</v>
      </c>
      <c r="D361" s="306">
        <f t="shared" ca="1" si="153"/>
        <v>-0.76602099119150713</v>
      </c>
      <c r="E361" s="307">
        <f t="shared" ca="1" si="154"/>
        <v>-2.5725003393738621</v>
      </c>
      <c r="F361" s="304">
        <f t="shared" ca="1" si="155"/>
        <v>2.6841285652935207</v>
      </c>
      <c r="G361" s="306">
        <f t="shared" ca="1" si="156"/>
        <v>10.554191528115702</v>
      </c>
      <c r="H361" s="307">
        <f t="shared" ca="1" si="157"/>
        <v>-100.69883865100905</v>
      </c>
      <c r="I361" s="304">
        <f t="shared" ca="1" si="158"/>
        <v>101.25041760148007</v>
      </c>
      <c r="J361" s="306">
        <f t="shared" ca="1" si="159"/>
        <v>637.34148152019907</v>
      </c>
      <c r="K361" s="307">
        <f t="shared" ca="1" si="160"/>
        <v>359.41817990838001</v>
      </c>
      <c r="L361" s="304">
        <f t="shared" ca="1" si="145"/>
        <v>731.70047978323407</v>
      </c>
      <c r="M361" s="306">
        <f t="shared" ca="1" si="161"/>
        <v>-1.4663681289401203</v>
      </c>
      <c r="N361" s="304">
        <f t="shared" ca="1" si="162"/>
        <v>-84.016705000764205</v>
      </c>
      <c r="P361" s="310">
        <f t="shared" ca="1" si="163"/>
        <v>23</v>
      </c>
      <c r="Q361" s="304">
        <f t="shared" ca="1" si="164"/>
        <v>0</v>
      </c>
      <c r="R361" s="306">
        <f t="shared" ca="1" si="165"/>
        <v>0</v>
      </c>
      <c r="S361" s="307">
        <f t="shared" ca="1" si="166"/>
        <v>5.0810000000000022</v>
      </c>
      <c r="T361" s="304">
        <f t="shared" ca="1" si="146"/>
        <v>49.844610000000024</v>
      </c>
      <c r="U361" s="311">
        <f t="shared" ca="1" si="147"/>
        <v>0</v>
      </c>
      <c r="V361" s="306">
        <f t="shared" ca="1" si="148"/>
        <v>1.1817485409949227</v>
      </c>
      <c r="W361" s="304">
        <f t="shared" ca="1" si="149"/>
        <v>37.198220073297968</v>
      </c>
      <c r="Y361" s="314" t="str">
        <f t="shared" ca="1" si="167"/>
        <v/>
      </c>
      <c r="Z361" s="315" t="str">
        <f t="shared" ca="1" si="168"/>
        <v/>
      </c>
      <c r="AA361" s="316" t="str">
        <f t="shared" ca="1" si="169"/>
        <v/>
      </c>
      <c r="AC361" s="310" t="e">
        <f t="shared" ca="1" si="170"/>
        <v>#N/A</v>
      </c>
      <c r="AD361" s="323" t="e">
        <f t="shared" ca="1" si="171"/>
        <v>#N/A</v>
      </c>
      <c r="AE361" s="324" t="e">
        <f t="shared" ca="1" si="150"/>
        <v>#N/A</v>
      </c>
      <c r="AG361" s="306">
        <f t="shared" ca="1" si="172"/>
        <v>2.4775856651970356</v>
      </c>
      <c r="AH361" s="304">
        <f t="shared" ca="1" si="173"/>
        <v>-7.2779248070112326</v>
      </c>
    </row>
    <row r="362" spans="1:34" x14ac:dyDescent="0.2">
      <c r="A362" s="347">
        <f t="shared" ca="1" si="151"/>
        <v>0.1</v>
      </c>
      <c r="B362" s="304">
        <f t="shared" ca="1" si="152"/>
        <v>26.800000000000114</v>
      </c>
      <c r="D362" s="306">
        <f t="shared" ca="1" si="153"/>
        <v>-0.76313454368015399</v>
      </c>
      <c r="E362" s="307">
        <f t="shared" ca="1" si="154"/>
        <v>-2.5288395171393008</v>
      </c>
      <c r="F362" s="304">
        <f t="shared" ca="1" si="155"/>
        <v>2.6414775477378658</v>
      </c>
      <c r="G362" s="306">
        <f t="shared" ca="1" si="156"/>
        <v>10.477878073747686</v>
      </c>
      <c r="H362" s="307">
        <f t="shared" ca="1" si="157"/>
        <v>-100.95172260272298</v>
      </c>
      <c r="I362" s="304">
        <f t="shared" ca="1" si="158"/>
        <v>101.49402063858467</v>
      </c>
      <c r="J362" s="306">
        <f t="shared" ca="1" si="159"/>
        <v>638.39308500029222</v>
      </c>
      <c r="K362" s="307">
        <f t="shared" ca="1" si="160"/>
        <v>349.33565184569341</v>
      </c>
      <c r="L362" s="304">
        <f t="shared" ca="1" si="145"/>
        <v>727.72325002479192</v>
      </c>
      <c r="M362" s="306">
        <f t="shared" ca="1" si="161"/>
        <v>-1.4673756561217839</v>
      </c>
      <c r="N362" s="304">
        <f t="shared" ca="1" si="162"/>
        <v>-84.074432056018239</v>
      </c>
      <c r="P362" s="310">
        <f t="shared" ca="1" si="163"/>
        <v>23</v>
      </c>
      <c r="Q362" s="304">
        <f t="shared" ca="1" si="164"/>
        <v>0</v>
      </c>
      <c r="R362" s="306">
        <f t="shared" ca="1" si="165"/>
        <v>0</v>
      </c>
      <c r="S362" s="307">
        <f t="shared" ca="1" si="166"/>
        <v>5.0810000000000022</v>
      </c>
      <c r="T362" s="304">
        <f t="shared" ca="1" si="146"/>
        <v>49.844610000000024</v>
      </c>
      <c r="U362" s="311">
        <f t="shared" ca="1" si="147"/>
        <v>0</v>
      </c>
      <c r="V362" s="306">
        <f t="shared" ca="1" si="148"/>
        <v>1.182941017747952</v>
      </c>
      <c r="W362" s="304">
        <f t="shared" ca="1" si="149"/>
        <v>37.415145966490769</v>
      </c>
      <c r="Y362" s="314" t="str">
        <f t="shared" ca="1" si="167"/>
        <v/>
      </c>
      <c r="Z362" s="315" t="str">
        <f t="shared" ca="1" si="168"/>
        <v/>
      </c>
      <c r="AA362" s="316" t="str">
        <f t="shared" ca="1" si="169"/>
        <v/>
      </c>
      <c r="AC362" s="310" t="e">
        <f t="shared" ca="1" si="170"/>
        <v>#N/A</v>
      </c>
      <c r="AD362" s="323" t="e">
        <f t="shared" ca="1" si="171"/>
        <v>#N/A</v>
      </c>
      <c r="AE362" s="324" t="e">
        <f t="shared" ca="1" si="150"/>
        <v>#N/A</v>
      </c>
      <c r="AG362" s="306">
        <f t="shared" ca="1" si="172"/>
        <v>2.4355152325947538</v>
      </c>
      <c r="AH362" s="304">
        <f t="shared" ca="1" si="173"/>
        <v>-7.3210431161775142</v>
      </c>
    </row>
    <row r="363" spans="1:34" x14ac:dyDescent="0.2">
      <c r="A363" s="347">
        <f t="shared" ca="1" si="151"/>
        <v>0.1</v>
      </c>
      <c r="B363" s="304">
        <f t="shared" ca="1" si="152"/>
        <v>26.900000000000116</v>
      </c>
      <c r="D363" s="306">
        <f t="shared" ca="1" si="153"/>
        <v>-0.76020571851511254</v>
      </c>
      <c r="E363" s="307">
        <f t="shared" ca="1" si="154"/>
        <v>-2.4856089089427789</v>
      </c>
      <c r="F363" s="304">
        <f t="shared" ca="1" si="155"/>
        <v>2.5992622766236559</v>
      </c>
      <c r="G363" s="306">
        <f t="shared" ca="1" si="156"/>
        <v>10.401857501896174</v>
      </c>
      <c r="H363" s="307">
        <f t="shared" ca="1" si="157"/>
        <v>-101.20028349361726</v>
      </c>
      <c r="I363" s="304">
        <f t="shared" ca="1" si="158"/>
        <v>101.73345574921878</v>
      </c>
      <c r="J363" s="306">
        <f t="shared" ca="1" si="159"/>
        <v>639.43707177907436</v>
      </c>
      <c r="K363" s="307">
        <f t="shared" ca="1" si="160"/>
        <v>339.22805154087638</v>
      </c>
      <c r="L363" s="304">
        <f t="shared" ca="1" si="145"/>
        <v>723.84766333643472</v>
      </c>
      <c r="M363" s="306">
        <f t="shared" ca="1" si="161"/>
        <v>-1.4683711490178208</v>
      </c>
      <c r="N363" s="304">
        <f t="shared" ca="1" si="162"/>
        <v>-84.131469597496405</v>
      </c>
      <c r="P363" s="310">
        <f t="shared" ca="1" si="163"/>
        <v>23</v>
      </c>
      <c r="Q363" s="304">
        <f t="shared" ca="1" si="164"/>
        <v>0</v>
      </c>
      <c r="R363" s="306">
        <f t="shared" ca="1" si="165"/>
        <v>0</v>
      </c>
      <c r="S363" s="307">
        <f t="shared" ca="1" si="166"/>
        <v>5.0810000000000022</v>
      </c>
      <c r="T363" s="304">
        <f t="shared" ca="1" si="146"/>
        <v>49.844610000000024</v>
      </c>
      <c r="U363" s="311">
        <f t="shared" ca="1" si="147"/>
        <v>0</v>
      </c>
      <c r="V363" s="306">
        <f t="shared" ca="1" si="148"/>
        <v>1.184137646513965</v>
      </c>
      <c r="W363" s="304">
        <f t="shared" ca="1" si="149"/>
        <v>37.629913615868908</v>
      </c>
      <c r="Y363" s="314" t="str">
        <f t="shared" ca="1" si="167"/>
        <v/>
      </c>
      <c r="Z363" s="315" t="str">
        <f t="shared" ca="1" si="168"/>
        <v/>
      </c>
      <c r="AA363" s="316" t="str">
        <f t="shared" ca="1" si="169"/>
        <v/>
      </c>
      <c r="AC363" s="310" t="e">
        <f t="shared" ca="1" si="170"/>
        <v>#N/A</v>
      </c>
      <c r="AD363" s="323" t="e">
        <f t="shared" ca="1" si="171"/>
        <v>#N/A</v>
      </c>
      <c r="AE363" s="324" t="e">
        <f t="shared" ca="1" si="150"/>
        <v>#N/A</v>
      </c>
      <c r="AG363" s="306">
        <f t="shared" ca="1" si="172"/>
        <v>2.393847014003458</v>
      </c>
      <c r="AH363" s="304">
        <f t="shared" ca="1" si="173"/>
        <v>-7.3637366594156175</v>
      </c>
    </row>
    <row r="364" spans="1:34" x14ac:dyDescent="0.2">
      <c r="A364" s="347">
        <f t="shared" ca="1" si="151"/>
        <v>0.1</v>
      </c>
      <c r="B364" s="304">
        <f t="shared" ca="1" si="152"/>
        <v>27.000000000000117</v>
      </c>
      <c r="D364" s="306">
        <f t="shared" ca="1" si="153"/>
        <v>-0.75723578469935049</v>
      </c>
      <c r="E364" s="307">
        <f t="shared" ca="1" si="154"/>
        <v>-2.4428085085652755</v>
      </c>
      <c r="F364" s="304">
        <f t="shared" ca="1" si="155"/>
        <v>2.5574830289071611</v>
      </c>
      <c r="G364" s="306">
        <f t="shared" ca="1" si="156"/>
        <v>10.326133923426239</v>
      </c>
      <c r="H364" s="307">
        <f t="shared" ca="1" si="157"/>
        <v>-101.44456434447379</v>
      </c>
      <c r="I364" s="304">
        <f t="shared" ca="1" si="158"/>
        <v>101.96876324073278</v>
      </c>
      <c r="J364" s="306">
        <f t="shared" ca="1" si="159"/>
        <v>640.47347135034045</v>
      </c>
      <c r="K364" s="307">
        <f t="shared" ca="1" si="160"/>
        <v>329.09580914897185</v>
      </c>
      <c r="L364" s="304">
        <f t="shared" ca="1" si="145"/>
        <v>720.07660641279813</v>
      </c>
      <c r="M364" s="306">
        <f t="shared" ca="1" si="161"/>
        <v>-1.4693548181161178</v>
      </c>
      <c r="N364" s="304">
        <f t="shared" ca="1" si="162"/>
        <v>-84.187829685266266</v>
      </c>
      <c r="P364" s="310">
        <f t="shared" ca="1" si="163"/>
        <v>23</v>
      </c>
      <c r="Q364" s="304">
        <f t="shared" ca="1" si="164"/>
        <v>0</v>
      </c>
      <c r="R364" s="306">
        <f t="shared" ca="1" si="165"/>
        <v>0</v>
      </c>
      <c r="S364" s="307">
        <f t="shared" ca="1" si="166"/>
        <v>5.0810000000000022</v>
      </c>
      <c r="T364" s="304">
        <f t="shared" ca="1" si="146"/>
        <v>49.844610000000024</v>
      </c>
      <c r="U364" s="311">
        <f t="shared" ca="1" si="147"/>
        <v>0</v>
      </c>
      <c r="V364" s="306">
        <f t="shared" ca="1" si="148"/>
        <v>1.1853383869118217</v>
      </c>
      <c r="W364" s="304">
        <f t="shared" ca="1" si="149"/>
        <v>37.842523678977635</v>
      </c>
      <c r="Y364" s="314" t="str">
        <f t="shared" ca="1" si="167"/>
        <v/>
      </c>
      <c r="Z364" s="315" t="str">
        <f t="shared" ca="1" si="168"/>
        <v/>
      </c>
      <c r="AA364" s="316" t="str">
        <f t="shared" ca="1" si="169"/>
        <v/>
      </c>
      <c r="AC364" s="310">
        <f t="shared" ca="1" si="170"/>
        <v>27.000000000000117</v>
      </c>
      <c r="AD364" s="323">
        <f t="shared" ca="1" si="171"/>
        <v>640.47347135034045</v>
      </c>
      <c r="AE364" s="324" t="e">
        <f t="shared" ca="1" si="150"/>
        <v>#N/A</v>
      </c>
      <c r="AG364" s="306">
        <f t="shared" ca="1" si="172"/>
        <v>2.3525815878075589</v>
      </c>
      <c r="AH364" s="304">
        <f t="shared" ca="1" si="173"/>
        <v>-7.4060054351247571</v>
      </c>
    </row>
    <row r="365" spans="1:34" x14ac:dyDescent="0.2">
      <c r="A365" s="347">
        <f t="shared" ca="1" si="151"/>
        <v>0.1</v>
      </c>
      <c r="B365" s="304">
        <f t="shared" ca="1" si="152"/>
        <v>27.100000000000119</v>
      </c>
      <c r="D365" s="306">
        <f t="shared" ca="1" si="153"/>
        <v>-0.75422599711096727</v>
      </c>
      <c r="E365" s="307">
        <f t="shared" ca="1" si="154"/>
        <v>-2.4004381773879366</v>
      </c>
      <c r="F365" s="304">
        <f t="shared" ca="1" si="155"/>
        <v>2.5161399599743159</v>
      </c>
      <c r="G365" s="306">
        <f t="shared" ca="1" si="156"/>
        <v>10.250711323715143</v>
      </c>
      <c r="H365" s="307">
        <f t="shared" ca="1" si="157"/>
        <v>-101.68460816221258</v>
      </c>
      <c r="I365" s="304">
        <f t="shared" ca="1" si="158"/>
        <v>102.19998346254685</v>
      </c>
      <c r="J365" s="306">
        <f t="shared" ca="1" si="159"/>
        <v>641.50231361269755</v>
      </c>
      <c r="K365" s="307">
        <f t="shared" ca="1" si="160"/>
        <v>318.93935052363753</v>
      </c>
      <c r="L365" s="304">
        <f t="shared" ca="1" si="145"/>
        <v>716.41295890211495</v>
      </c>
      <c r="M365" s="306">
        <f t="shared" ca="1" si="161"/>
        <v>-1.4703268686690889</v>
      </c>
      <c r="N365" s="304">
        <f t="shared" ca="1" si="162"/>
        <v>-84.243524079424873</v>
      </c>
      <c r="P365" s="310">
        <f t="shared" ca="1" si="163"/>
        <v>23</v>
      </c>
      <c r="Q365" s="304">
        <f t="shared" ca="1" si="164"/>
        <v>0</v>
      </c>
      <c r="R365" s="306">
        <f t="shared" ca="1" si="165"/>
        <v>0</v>
      </c>
      <c r="S365" s="307">
        <f t="shared" ca="1" si="166"/>
        <v>5.0810000000000022</v>
      </c>
      <c r="T365" s="304">
        <f t="shared" ca="1" si="146"/>
        <v>49.844610000000024</v>
      </c>
      <c r="U365" s="311">
        <f t="shared" ca="1" si="147"/>
        <v>0</v>
      </c>
      <c r="V365" s="306">
        <f t="shared" ca="1" si="148"/>
        <v>1.1865431989188564</v>
      </c>
      <c r="W365" s="304">
        <f t="shared" ca="1" si="149"/>
        <v>38.052977461319585</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2.3117193834131129</v>
      </c>
      <c r="AH365" s="304">
        <f t="shared" ca="1" si="173"/>
        <v>-7.4478495727174998</v>
      </c>
    </row>
    <row r="366" spans="1:34" x14ac:dyDescent="0.2">
      <c r="A366" s="347">
        <f t="shared" ca="1" si="151"/>
        <v>0.1</v>
      </c>
      <c r="B366" s="304">
        <f t="shared" ca="1" si="152"/>
        <v>27.20000000000012</v>
      </c>
      <c r="D366" s="306">
        <f t="shared" ca="1" si="153"/>
        <v>-0.75117759629207426</v>
      </c>
      <c r="E366" s="307">
        <f t="shared" ca="1" si="154"/>
        <v>-2.3584976479165105</v>
      </c>
      <c r="F366" s="304">
        <f t="shared" ca="1" si="155"/>
        <v>2.4752331074868184</v>
      </c>
      <c r="G366" s="306">
        <f t="shared" ca="1" si="156"/>
        <v>10.175593564085935</v>
      </c>
      <c r="H366" s="307">
        <f t="shared" ca="1" si="157"/>
        <v>-101.92045792700424</v>
      </c>
      <c r="I366" s="304">
        <f t="shared" ca="1" si="158"/>
        <v>102.42715679170104</v>
      </c>
      <c r="J366" s="306">
        <f t="shared" ca="1" si="159"/>
        <v>642.5236288570876</v>
      </c>
      <c r="K366" s="307">
        <f t="shared" ca="1" si="160"/>
        <v>308.75909721917668</v>
      </c>
      <c r="L366" s="304">
        <f t="shared" ca="1" si="145"/>
        <v>712.85958908839928</v>
      </c>
      <c r="M366" s="306">
        <f t="shared" ca="1" si="161"/>
        <v>-1.4712875008567281</v>
      </c>
      <c r="N366" s="304">
        <f t="shared" ca="1" si="162"/>
        <v>-84.298564249441014</v>
      </c>
      <c r="P366" s="310">
        <f t="shared" ca="1" si="163"/>
        <v>23</v>
      </c>
      <c r="Q366" s="304">
        <f t="shared" ca="1" si="164"/>
        <v>0</v>
      </c>
      <c r="R366" s="306">
        <f t="shared" ca="1" si="165"/>
        <v>0</v>
      </c>
      <c r="S366" s="307">
        <f t="shared" ca="1" si="166"/>
        <v>5.0810000000000022</v>
      </c>
      <c r="T366" s="304">
        <f t="shared" ca="1" si="146"/>
        <v>49.844610000000024</v>
      </c>
      <c r="U366" s="311">
        <f t="shared" ca="1" si="147"/>
        <v>0</v>
      </c>
      <c r="V366" s="306">
        <f t="shared" ca="1" si="148"/>
        <v>1.1877520428714643</v>
      </c>
      <c r="W366" s="304">
        <f t="shared" ca="1" si="149"/>
        <v>38.261276898764727</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2.271260685404358</v>
      </c>
      <c r="AH366" s="304">
        <f t="shared" ca="1" si="173"/>
        <v>-7.4892693291319761</v>
      </c>
    </row>
    <row r="367" spans="1:34" x14ac:dyDescent="0.2">
      <c r="A367" s="347">
        <f t="shared" ca="1" si="151"/>
        <v>0.1</v>
      </c>
      <c r="B367" s="304">
        <f t="shared" ca="1" si="152"/>
        <v>27.300000000000122</v>
      </c>
      <c r="D367" s="306">
        <f t="shared" ca="1" si="153"/>
        <v>-0.74809180825333543</v>
      </c>
      <c r="E367" s="307">
        <f t="shared" ca="1" si="154"/>
        <v>-2.3169865272798322</v>
      </c>
      <c r="F367" s="304">
        <f t="shared" ca="1" si="155"/>
        <v>2.4347623952188848</v>
      </c>
      <c r="G367" s="306">
        <f t="shared" ca="1" si="156"/>
        <v>10.100784383260601</v>
      </c>
      <c r="H367" s="307">
        <f t="shared" ca="1" si="157"/>
        <v>-102.15215657973222</v>
      </c>
      <c r="I367" s="304">
        <f t="shared" ca="1" si="158"/>
        <v>102.65032361881403</v>
      </c>
      <c r="J367" s="306">
        <f t="shared" ca="1" si="159"/>
        <v>643.53744775445489</v>
      </c>
      <c r="K367" s="307">
        <f t="shared" ca="1" si="160"/>
        <v>298.55546649383984</v>
      </c>
      <c r="L367" s="304">
        <f t="shared" ca="1" si="145"/>
        <v>709.41934935246309</v>
      </c>
      <c r="M367" s="306">
        <f t="shared" ca="1" si="161"/>
        <v>-1.4722369099436987</v>
      </c>
      <c r="N367" s="304">
        <f t="shared" ca="1" si="162"/>
        <v>-84.352961383155801</v>
      </c>
      <c r="P367" s="310">
        <f t="shared" ca="1" si="163"/>
        <v>23</v>
      </c>
      <c r="Q367" s="304">
        <f t="shared" ca="1" si="164"/>
        <v>0</v>
      </c>
      <c r="R367" s="306">
        <f t="shared" ca="1" si="165"/>
        <v>0</v>
      </c>
      <c r="S367" s="307">
        <f t="shared" ca="1" si="166"/>
        <v>5.0810000000000022</v>
      </c>
      <c r="T367" s="304">
        <f t="shared" ca="1" si="146"/>
        <v>49.844610000000024</v>
      </c>
      <c r="U367" s="311">
        <f t="shared" ca="1" si="147"/>
        <v>0</v>
      </c>
      <c r="V367" s="306">
        <f t="shared" ca="1" si="148"/>
        <v>1.1889648794655707</v>
      </c>
      <c r="W367" s="304">
        <f t="shared" ca="1" si="149"/>
        <v>38.467424540101213</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2.2312056376455871</v>
      </c>
      <c r="AH367" s="304">
        <f t="shared" ca="1" si="173"/>
        <v>-7.5302650853699493</v>
      </c>
    </row>
    <row r="368" spans="1:34" x14ac:dyDescent="0.2">
      <c r="A368" s="347">
        <f t="shared" ca="1" si="151"/>
        <v>0.1</v>
      </c>
      <c r="B368" s="304">
        <f t="shared" ca="1" si="152"/>
        <v>27.400000000000123</v>
      </c>
      <c r="D368" s="306">
        <f t="shared" ca="1" si="153"/>
        <v>-0.74496984429377222</v>
      </c>
      <c r="E368" s="307">
        <f t="shared" ca="1" si="154"/>
        <v>-2.275904300700418</v>
      </c>
      <c r="F368" s="304">
        <f t="shared" ca="1" si="155"/>
        <v>2.3947276368835237</v>
      </c>
      <c r="G368" s="306">
        <f t="shared" ca="1" si="156"/>
        <v>10.026287398831224</v>
      </c>
      <c r="H368" s="307">
        <f t="shared" ca="1" si="157"/>
        <v>-102.37974700980226</v>
      </c>
      <c r="I368" s="304">
        <f t="shared" ca="1" si="158"/>
        <v>102.8695243344455</v>
      </c>
      <c r="J368" s="306">
        <f t="shared" ca="1" si="159"/>
        <v>644.54380134355949</v>
      </c>
      <c r="K368" s="307">
        <f t="shared" ca="1" si="160"/>
        <v>288.32887131436314</v>
      </c>
      <c r="L368" s="304">
        <f t="shared" ca="1" si="145"/>
        <v>706.09507142014559</v>
      </c>
      <c r="M368" s="306">
        <f t="shared" ca="1" si="161"/>
        <v>-1.4731752864307113</v>
      </c>
      <c r="N368" s="304">
        <f t="shared" ca="1" si="162"/>
        <v>-84.406726395455934</v>
      </c>
      <c r="P368" s="310">
        <f t="shared" ca="1" si="163"/>
        <v>23</v>
      </c>
      <c r="Q368" s="304">
        <f t="shared" ca="1" si="164"/>
        <v>0</v>
      </c>
      <c r="R368" s="306">
        <f t="shared" ca="1" si="165"/>
        <v>0</v>
      </c>
      <c r="S368" s="307">
        <f t="shared" ca="1" si="166"/>
        <v>5.0810000000000022</v>
      </c>
      <c r="T368" s="304">
        <f t="shared" ca="1" si="146"/>
        <v>49.844610000000024</v>
      </c>
      <c r="U368" s="311">
        <f t="shared" ca="1" si="147"/>
        <v>0</v>
      </c>
      <c r="V368" s="306">
        <f t="shared" ca="1" si="148"/>
        <v>1.1901816697569914</v>
      </c>
      <c r="W368" s="304">
        <f t="shared" ca="1" si="149"/>
        <v>38.671423529736856</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2.1915542473278737</v>
      </c>
      <c r="AH368" s="304">
        <f t="shared" ca="1" si="173"/>
        <v>-7.5708373430626246</v>
      </c>
    </row>
    <row r="369" spans="1:34" x14ac:dyDescent="0.2">
      <c r="A369" s="347">
        <f t="shared" ca="1" si="151"/>
        <v>0.1</v>
      </c>
      <c r="B369" s="304">
        <f t="shared" ca="1" si="152"/>
        <v>27.500000000000124</v>
      </c>
      <c r="D369" s="306">
        <f t="shared" ca="1" si="153"/>
        <v>-0.74181290083543872</v>
      </c>
      <c r="E369" s="307">
        <f t="shared" ca="1" si="154"/>
        <v>-2.2352503349352482</v>
      </c>
      <c r="F369" s="304">
        <f t="shared" ca="1" si="155"/>
        <v>2.3551285399472421</v>
      </c>
      <c r="G369" s="306">
        <f t="shared" ca="1" si="156"/>
        <v>9.9521061087476799</v>
      </c>
      <c r="H369" s="307">
        <f t="shared" ca="1" si="157"/>
        <v>-102.60327204329579</v>
      </c>
      <c r="I369" s="304">
        <f t="shared" ca="1" si="158"/>
        <v>103.08479931585615</v>
      </c>
      <c r="J369" s="306">
        <f t="shared" ca="1" si="159"/>
        <v>645.54272101893844</v>
      </c>
      <c r="K369" s="307">
        <f t="shared" ca="1" si="160"/>
        <v>278.07972036170821</v>
      </c>
      <c r="L369" s="304">
        <f t="shared" ca="1" si="145"/>
        <v>702.88956140846255</v>
      </c>
      <c r="M369" s="306">
        <f t="shared" ca="1" si="161"/>
        <v>-1.4741028162004268</v>
      </c>
      <c r="N369" s="304">
        <f t="shared" ca="1" si="162"/>
        <v>-84.459869936633368</v>
      </c>
      <c r="P369" s="310">
        <f t="shared" ca="1" si="163"/>
        <v>23</v>
      </c>
      <c r="Q369" s="304">
        <f t="shared" ca="1" si="164"/>
        <v>0</v>
      </c>
      <c r="R369" s="306">
        <f t="shared" ca="1" si="165"/>
        <v>0</v>
      </c>
      <c r="S369" s="307">
        <f t="shared" ca="1" si="166"/>
        <v>5.0810000000000022</v>
      </c>
      <c r="T369" s="304">
        <f t="shared" ca="1" si="146"/>
        <v>49.844610000000024</v>
      </c>
      <c r="U369" s="311">
        <f t="shared" ca="1" si="147"/>
        <v>0</v>
      </c>
      <c r="V369" s="306">
        <f t="shared" ca="1" si="148"/>
        <v>1.1914023751616838</v>
      </c>
      <c r="W369" s="304">
        <f t="shared" ca="1" si="149"/>
        <v>38.873277590559724</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2.1523063889600627</v>
      </c>
      <c r="AH369" s="304">
        <f t="shared" ca="1" si="173"/>
        <v>-7.6109867210660971</v>
      </c>
    </row>
    <row r="370" spans="1:34" x14ac:dyDescent="0.2">
      <c r="A370" s="347">
        <f t="shared" ca="1" si="151"/>
        <v>0.1</v>
      </c>
      <c r="B370" s="304">
        <f t="shared" ca="1" si="152"/>
        <v>27.600000000000126</v>
      </c>
      <c r="D370" s="306">
        <f t="shared" ca="1" si="153"/>
        <v>-0.73862215927257058</v>
      </c>
      <c r="E370" s="307">
        <f t="shared" ca="1" si="154"/>
        <v>-2.1950238816850351</v>
      </c>
      <c r="F370" s="304">
        <f t="shared" ca="1" si="155"/>
        <v>2.3159647094323597</v>
      </c>
      <c r="G370" s="306">
        <f t="shared" ca="1" si="156"/>
        <v>9.8782438928204233</v>
      </c>
      <c r="H370" s="307">
        <f t="shared" ca="1" si="157"/>
        <v>-102.8227744314643</v>
      </c>
      <c r="I370" s="304">
        <f t="shared" ca="1" si="158"/>
        <v>103.29618891416</v>
      </c>
      <c r="J370" s="306">
        <f t="shared" ca="1" si="159"/>
        <v>646.53423851901687</v>
      </c>
      <c r="K370" s="307">
        <f t="shared" ca="1" si="160"/>
        <v>267.80841803797023</v>
      </c>
      <c r="L370" s="304">
        <f t="shared" ca="1" si="145"/>
        <v>699.80559468281274</v>
      </c>
      <c r="M370" s="306">
        <f t="shared" ca="1" si="161"/>
        <v>-1.4750196806581157</v>
      </c>
      <c r="N370" s="304">
        <f t="shared" ca="1" si="162"/>
        <v>-84.5124024004445</v>
      </c>
      <c r="P370" s="310">
        <f t="shared" ca="1" si="163"/>
        <v>23</v>
      </c>
      <c r="Q370" s="304">
        <f t="shared" ca="1" si="164"/>
        <v>0</v>
      </c>
      <c r="R370" s="306">
        <f t="shared" ca="1" si="165"/>
        <v>0</v>
      </c>
      <c r="S370" s="307">
        <f t="shared" ca="1" si="166"/>
        <v>5.0810000000000022</v>
      </c>
      <c r="T370" s="304">
        <f t="shared" ca="1" si="146"/>
        <v>49.844610000000024</v>
      </c>
      <c r="U370" s="311">
        <f t="shared" ca="1" si="147"/>
        <v>0</v>
      </c>
      <c r="V370" s="306">
        <f t="shared" ca="1" si="148"/>
        <v>1.1926269574558894</v>
      </c>
      <c r="W370" s="304">
        <f t="shared" ca="1" si="149"/>
        <v>39.072991006966177</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2.1134618083036463</v>
      </c>
      <c r="AH370" s="304">
        <f t="shared" ca="1" si="173"/>
        <v>-7.6507139520881138</v>
      </c>
    </row>
    <row r="371" spans="1:34" x14ac:dyDescent="0.2">
      <c r="A371" s="347">
        <f t="shared" ca="1" si="151"/>
        <v>0.1</v>
      </c>
      <c r="B371" s="304">
        <f t="shared" ca="1" si="152"/>
        <v>27.700000000000127</v>
      </c>
      <c r="D371" s="306">
        <f t="shared" ca="1" si="153"/>
        <v>-0.73539878583479701</v>
      </c>
      <c r="E371" s="307">
        <f t="shared" ca="1" si="154"/>
        <v>-2.1552240809702985</v>
      </c>
      <c r="F371" s="304">
        <f t="shared" ca="1" si="155"/>
        <v>2.2772356517061558</v>
      </c>
      <c r="G371" s="306">
        <f t="shared" ca="1" si="156"/>
        <v>9.8047040142369433</v>
      </c>
      <c r="H371" s="307">
        <f t="shared" ca="1" si="157"/>
        <v>-103.03829683956133</v>
      </c>
      <c r="I371" s="304">
        <f t="shared" ca="1" si="158"/>
        <v>103.50373344186357</v>
      </c>
      <c r="J371" s="306">
        <f t="shared" ca="1" si="159"/>
        <v>647.51838591436979</v>
      </c>
      <c r="K371" s="307">
        <f t="shared" ca="1" si="160"/>
        <v>257.51536447441896</v>
      </c>
      <c r="L371" s="304">
        <f t="shared" ca="1" si="145"/>
        <v>696.84591054087673</v>
      </c>
      <c r="M371" s="306">
        <f t="shared" ca="1" si="161"/>
        <v>-1.4759260568672845</v>
      </c>
      <c r="N371" s="304">
        <f t="shared" ca="1" si="162"/>
        <v>-84.564333931880938</v>
      </c>
      <c r="P371" s="310">
        <f t="shared" ca="1" si="163"/>
        <v>23</v>
      </c>
      <c r="Q371" s="304">
        <f t="shared" ca="1" si="164"/>
        <v>0</v>
      </c>
      <c r="R371" s="306">
        <f t="shared" ca="1" si="165"/>
        <v>0</v>
      </c>
      <c r="S371" s="307">
        <f t="shared" ca="1" si="166"/>
        <v>5.0810000000000022</v>
      </c>
      <c r="T371" s="304">
        <f t="shared" ca="1" si="146"/>
        <v>49.844610000000024</v>
      </c>
      <c r="U371" s="311">
        <f t="shared" ca="1" si="147"/>
        <v>0</v>
      </c>
      <c r="V371" s="306">
        <f t="shared" ca="1" si="148"/>
        <v>1.193855378776177</v>
      </c>
      <c r="W371" s="304">
        <f t="shared" ca="1" si="149"/>
        <v>39.270568608064302</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2.0750201262510117</v>
      </c>
      <c r="AH371" s="304">
        <f t="shared" ca="1" si="173"/>
        <v>-7.6900198793477976</v>
      </c>
    </row>
    <row r="372" spans="1:34" x14ac:dyDescent="0.2">
      <c r="A372" s="347">
        <f t="shared" ca="1" si="151"/>
        <v>0.1</v>
      </c>
      <c r="B372" s="304">
        <f t="shared" ca="1" si="152"/>
        <v>27.800000000000129</v>
      </c>
      <c r="D372" s="306">
        <f t="shared" ca="1" si="153"/>
        <v>-0.7321439314640501</v>
      </c>
      <c r="E372" s="307">
        <f t="shared" ca="1" si="154"/>
        <v>-2.1158499644726634</v>
      </c>
      <c r="F372" s="304">
        <f t="shared" ca="1" si="155"/>
        <v>2.2389407782562283</v>
      </c>
      <c r="G372" s="306">
        <f t="shared" ca="1" si="156"/>
        <v>9.7314896210905388</v>
      </c>
      <c r="H372" s="307">
        <f t="shared" ca="1" si="157"/>
        <v>-103.2498818360086</v>
      </c>
      <c r="I372" s="304">
        <f t="shared" ca="1" si="158"/>
        <v>103.70747316078592</v>
      </c>
      <c r="J372" s="306">
        <f t="shared" ca="1" si="159"/>
        <v>648.49519559613611</v>
      </c>
      <c r="K372" s="307">
        <f t="shared" ca="1" si="160"/>
        <v>247.20095554064045</v>
      </c>
      <c r="L372" s="304">
        <f t="shared" ca="1" si="145"/>
        <v>694.01320674139663</v>
      </c>
      <c r="M372" s="306">
        <f t="shared" ca="1" si="161"/>
        <v>-1.4768221176804806</v>
      </c>
      <c r="N372" s="304">
        <f t="shared" ca="1" si="162"/>
        <v>-84.615674434664129</v>
      </c>
      <c r="P372" s="310">
        <f t="shared" ca="1" si="163"/>
        <v>23</v>
      </c>
      <c r="Q372" s="304">
        <f t="shared" ca="1" si="164"/>
        <v>0</v>
      </c>
      <c r="R372" s="306">
        <f t="shared" ca="1" si="165"/>
        <v>0</v>
      </c>
      <c r="S372" s="307">
        <f t="shared" ca="1" si="166"/>
        <v>5.0810000000000022</v>
      </c>
      <c r="T372" s="304">
        <f t="shared" ca="1" si="146"/>
        <v>49.844610000000024</v>
      </c>
      <c r="U372" s="311">
        <f t="shared" ca="1" si="147"/>
        <v>0</v>
      </c>
      <c r="V372" s="306">
        <f t="shared" ca="1" si="148"/>
        <v>1.1950876016193819</v>
      </c>
      <c r="W372" s="304">
        <f t="shared" ca="1" si="149"/>
        <v>39.466015751059921</v>
      </c>
      <c r="Y372" s="314" t="str">
        <f t="shared" ca="1" si="167"/>
        <v/>
      </c>
      <c r="Z372" s="315" t="str">
        <f t="shared" ca="1" si="168"/>
        <v/>
      </c>
      <c r="AA372" s="316" t="str">
        <f t="shared" ca="1" si="169"/>
        <v/>
      </c>
      <c r="AC372" s="310" t="e">
        <f t="shared" ca="1" si="170"/>
        <v>#N/A</v>
      </c>
      <c r="AD372" s="323" t="e">
        <f t="shared" ca="1" si="171"/>
        <v>#N/A</v>
      </c>
      <c r="AE372" s="324" t="e">
        <f t="shared" ca="1" si="150"/>
        <v>#N/A</v>
      </c>
      <c r="AG372" s="306">
        <f t="shared" ca="1" si="172"/>
        <v>2.0369808426466811</v>
      </c>
      <c r="AH372" s="304">
        <f t="shared" ca="1" si="173"/>
        <v>-7.7289054532698849</v>
      </c>
    </row>
    <row r="373" spans="1:34" x14ac:dyDescent="0.2">
      <c r="A373" s="347">
        <f t="shared" ca="1" si="151"/>
        <v>0.1</v>
      </c>
      <c r="B373" s="304">
        <f t="shared" ca="1" si="152"/>
        <v>27.90000000000013</v>
      </c>
      <c r="D373" s="306">
        <f t="shared" ca="1" si="153"/>
        <v>-0.72885873170475568</v>
      </c>
      <c r="E373" s="307">
        <f t="shared" ca="1" si="154"/>
        <v>-2.0769004588399449</v>
      </c>
      <c r="F373" s="304">
        <f t="shared" ca="1" si="155"/>
        <v>2.2010794094516077</v>
      </c>
      <c r="G373" s="306">
        <f t="shared" ca="1" si="156"/>
        <v>9.658603747920063</v>
      </c>
      <c r="H373" s="307">
        <f t="shared" ca="1" si="157"/>
        <v>-103.45757188189259</v>
      </c>
      <c r="I373" s="304">
        <f t="shared" ca="1" si="158"/>
        <v>103.90744827035408</v>
      </c>
      <c r="J373" s="306">
        <f t="shared" ca="1" si="159"/>
        <v>649.46470026458667</v>
      </c>
      <c r="K373" s="307">
        <f t="shared" ca="1" si="160"/>
        <v>236.86558285474538</v>
      </c>
      <c r="L373" s="304">
        <f t="shared" ca="1" si="145"/>
        <v>691.31013389859095</v>
      </c>
      <c r="M373" s="306">
        <f t="shared" ca="1" si="161"/>
        <v>-1.4777080318654703</v>
      </c>
      <c r="N373" s="304">
        <f t="shared" ca="1" si="162"/>
        <v>-84.666433578474809</v>
      </c>
      <c r="P373" s="310">
        <f t="shared" ca="1" si="163"/>
        <v>23</v>
      </c>
      <c r="Q373" s="304">
        <f t="shared" ca="1" si="164"/>
        <v>0</v>
      </c>
      <c r="R373" s="306">
        <f t="shared" ca="1" si="165"/>
        <v>0</v>
      </c>
      <c r="S373" s="307">
        <f t="shared" ca="1" si="166"/>
        <v>5.0810000000000022</v>
      </c>
      <c r="T373" s="304">
        <f t="shared" ca="1" si="146"/>
        <v>49.844610000000024</v>
      </c>
      <c r="U373" s="311">
        <f t="shared" ca="1" si="147"/>
        <v>0</v>
      </c>
      <c r="V373" s="306">
        <f t="shared" ca="1" si="148"/>
        <v>1.1963235888424446</v>
      </c>
      <c r="W373" s="304">
        <f t="shared" ca="1" si="149"/>
        <v>39.659338304831905</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1.9993433400511469</v>
      </c>
      <c r="AH373" s="304">
        <f t="shared" ca="1" si="173"/>
        <v>-7.7673717282148997</v>
      </c>
    </row>
    <row r="374" spans="1:34" x14ac:dyDescent="0.2">
      <c r="A374" s="347">
        <f t="shared" ca="1" si="151"/>
        <v>0.1</v>
      </c>
      <c r="B374" s="304">
        <f t="shared" ca="1" si="152"/>
        <v>28.000000000000131</v>
      </c>
      <c r="D374" s="306">
        <f t="shared" ca="1" si="153"/>
        <v>-0.72554430660692226</v>
      </c>
      <c r="E374" s="307">
        <f t="shared" ca="1" si="154"/>
        <v>-2.0383743889536721</v>
      </c>
      <c r="F374" s="304">
        <f t="shared" ca="1" si="155"/>
        <v>2.1636507782893188</v>
      </c>
      <c r="G374" s="306">
        <f t="shared" ca="1" si="156"/>
        <v>9.5860493172593699</v>
      </c>
      <c r="H374" s="307">
        <f t="shared" ca="1" si="157"/>
        <v>-103.66140932078795</v>
      </c>
      <c r="I374" s="304">
        <f t="shared" ca="1" si="158"/>
        <v>104.1036988962682</v>
      </c>
      <c r="J374" s="306">
        <f t="shared" ca="1" si="159"/>
        <v>650.42693291784565</v>
      </c>
      <c r="K374" s="307">
        <f t="shared" ca="1" si="160"/>
        <v>226.50963379461135</v>
      </c>
      <c r="L374" s="304">
        <f t="shared" ca="1" si="145"/>
        <v>688.73928976549951</v>
      </c>
      <c r="M374" s="306">
        <f t="shared" ca="1" si="161"/>
        <v>-1.4785839642269778</v>
      </c>
      <c r="N374" s="304">
        <f t="shared" ca="1" si="162"/>
        <v>-84.716620805928116</v>
      </c>
      <c r="P374" s="310">
        <f t="shared" ca="1" si="163"/>
        <v>23</v>
      </c>
      <c r="Q374" s="304">
        <f t="shared" ca="1" si="164"/>
        <v>0</v>
      </c>
      <c r="R374" s="306">
        <f t="shared" ca="1" si="165"/>
        <v>0</v>
      </c>
      <c r="S374" s="307">
        <f t="shared" ca="1" si="166"/>
        <v>5.0810000000000022</v>
      </c>
      <c r="T374" s="304">
        <f t="shared" ca="1" si="146"/>
        <v>49.844610000000024</v>
      </c>
      <c r="U374" s="311">
        <f t="shared" ca="1" si="147"/>
        <v>0</v>
      </c>
      <c r="V374" s="306">
        <f t="shared" ca="1" si="148"/>
        <v>1.1975633036621611</v>
      </c>
      <c r="W374" s="304">
        <f t="shared" ca="1" si="149"/>
        <v>39.85054263370376</v>
      </c>
      <c r="Y374" s="314" t="str">
        <f t="shared" ca="1" si="167"/>
        <v/>
      </c>
      <c r="Z374" s="315" t="str">
        <f t="shared" ca="1" si="168"/>
        <v/>
      </c>
      <c r="AA374" s="316" t="str">
        <f t="shared" ca="1" si="169"/>
        <v/>
      </c>
      <c r="AC374" s="310">
        <f t="shared" ca="1" si="170"/>
        <v>28.000000000000131</v>
      </c>
      <c r="AD374" s="323">
        <f t="shared" ca="1" si="171"/>
        <v>650.42693291784565</v>
      </c>
      <c r="AE374" s="324" t="e">
        <f t="shared" ca="1" si="150"/>
        <v>#N/A</v>
      </c>
      <c r="AG374" s="306">
        <f t="shared" ca="1" si="172"/>
        <v>1.9621068874470291</v>
      </c>
      <c r="AH374" s="304">
        <f t="shared" ca="1" si="173"/>
        <v>-7.8054198592465829</v>
      </c>
    </row>
    <row r="375" spans="1:34" x14ac:dyDescent="0.2">
      <c r="A375" s="347">
        <f t="shared" ca="1" si="151"/>
        <v>0.1</v>
      </c>
      <c r="B375" s="304">
        <f t="shared" ca="1" si="152"/>
        <v>28.100000000000133</v>
      </c>
      <c r="D375" s="306">
        <f t="shared" ca="1" si="153"/>
        <v>-0.72220176064175978</v>
      </c>
      <c r="E375" s="307">
        <f t="shared" ca="1" si="154"/>
        <v>-2.0002704811576359</v>
      </c>
      <c r="F375" s="304">
        <f t="shared" ca="1" si="155"/>
        <v>2.1266540341260631</v>
      </c>
      <c r="G375" s="306">
        <f t="shared" ca="1" si="156"/>
        <v>9.5138291411951936</v>
      </c>
      <c r="H375" s="307">
        <f t="shared" ca="1" si="157"/>
        <v>-103.86143636890371</v>
      </c>
      <c r="I375" s="304">
        <f t="shared" ca="1" si="158"/>
        <v>104.29626507953049</v>
      </c>
      <c r="J375" s="306">
        <f t="shared" ca="1" si="159"/>
        <v>651.38192684076841</v>
      </c>
      <c r="K375" s="307">
        <f t="shared" ca="1" si="160"/>
        <v>216.13349151012676</v>
      </c>
      <c r="L375" s="304">
        <f t="shared" ca="1" si="145"/>
        <v>686.30321343204434</v>
      </c>
      <c r="M375" s="306">
        <f t="shared" ca="1" si="161"/>
        <v>-1.4794500757241655</v>
      </c>
      <c r="N375" s="304">
        <f t="shared" ca="1" si="162"/>
        <v>-84.766245339304731</v>
      </c>
      <c r="P375" s="310">
        <f t="shared" ca="1" si="163"/>
        <v>23</v>
      </c>
      <c r="Q375" s="304">
        <f t="shared" ca="1" si="164"/>
        <v>0</v>
      </c>
      <c r="R375" s="306">
        <f t="shared" ca="1" si="165"/>
        <v>0</v>
      </c>
      <c r="S375" s="307">
        <f t="shared" ca="1" si="166"/>
        <v>5.0810000000000022</v>
      </c>
      <c r="T375" s="304">
        <f t="shared" ca="1" si="146"/>
        <v>49.844610000000024</v>
      </c>
      <c r="U375" s="311">
        <f t="shared" ca="1" si="147"/>
        <v>0</v>
      </c>
      <c r="V375" s="306">
        <f t="shared" ca="1" si="148"/>
        <v>1.1988067096548318</v>
      </c>
      <c r="W375" s="304">
        <f t="shared" ca="1" si="149"/>
        <v>40.039635581416668</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1.9252706438871066</v>
      </c>
      <c r="AH375" s="304">
        <f t="shared" ca="1" si="173"/>
        <v>-7.8430510989379538</v>
      </c>
    </row>
    <row r="376" spans="1:34" x14ac:dyDescent="0.2">
      <c r="A376" s="347">
        <f t="shared" ca="1" si="151"/>
        <v>0.1</v>
      </c>
      <c r="B376" s="304">
        <f t="shared" ca="1" si="152"/>
        <v>28.200000000000134</v>
      </c>
      <c r="D376" s="306">
        <f t="shared" ca="1" si="153"/>
        <v>-0.71883218262941206</v>
      </c>
      <c r="E376" s="307">
        <f t="shared" ca="1" si="154"/>
        <v>-1.9625873664464715</v>
      </c>
      <c r="F376" s="304">
        <f t="shared" ca="1" si="155"/>
        <v>2.090088246395128</v>
      </c>
      <c r="G376" s="306">
        <f t="shared" ca="1" si="156"/>
        <v>9.441945922932252</v>
      </c>
      <c r="H376" s="307">
        <f t="shared" ca="1" si="157"/>
        <v>-104.05769510554836</v>
      </c>
      <c r="I376" s="304">
        <f t="shared" ca="1" si="158"/>
        <v>104.48518676583222</v>
      </c>
      <c r="J376" s="306">
        <f t="shared" ca="1" si="159"/>
        <v>652.32971559397481</v>
      </c>
      <c r="K376" s="307">
        <f t="shared" ca="1" si="160"/>
        <v>205.73753493640416</v>
      </c>
      <c r="L376" s="304">
        <f t="shared" ca="1" si="145"/>
        <v>684.00437946596821</v>
      </c>
      <c r="M376" s="306">
        <f t="shared" ca="1" si="161"/>
        <v>-1.4803065235840247</v>
      </c>
      <c r="N376" s="304">
        <f t="shared" ca="1" si="162"/>
        <v>-84.815316187047671</v>
      </c>
      <c r="P376" s="310">
        <f t="shared" ca="1" si="163"/>
        <v>23</v>
      </c>
      <c r="Q376" s="304">
        <f t="shared" ca="1" si="164"/>
        <v>0</v>
      </c>
      <c r="R376" s="306">
        <f t="shared" ca="1" si="165"/>
        <v>0</v>
      </c>
      <c r="S376" s="307">
        <f t="shared" ca="1" si="166"/>
        <v>5.0810000000000022</v>
      </c>
      <c r="T376" s="304">
        <f t="shared" ca="1" si="146"/>
        <v>49.844610000000024</v>
      </c>
      <c r="U376" s="311">
        <f t="shared" ca="1" si="147"/>
        <v>0</v>
      </c>
      <c r="V376" s="306">
        <f t="shared" ca="1" si="148"/>
        <v>1.2000537707558234</v>
      </c>
      <c r="W376" s="304">
        <f t="shared" ca="1" si="149"/>
        <v>40.226624455310045</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1.8888336620841226</v>
      </c>
      <c r="AH376" s="304">
        <f t="shared" ca="1" si="173"/>
        <v>-7.8802667942170146</v>
      </c>
    </row>
    <row r="377" spans="1:34" x14ac:dyDescent="0.2">
      <c r="A377" s="347">
        <f t="shared" ca="1" si="151"/>
        <v>0.1</v>
      </c>
      <c r="B377" s="304">
        <f t="shared" ca="1" si="152"/>
        <v>28.300000000000136</v>
      </c>
      <c r="D377" s="306">
        <f t="shared" ca="1" si="153"/>
        <v>-0.71543664567845866</v>
      </c>
      <c r="E377" s="307">
        <f t="shared" ca="1" si="154"/>
        <v>-1.9253235836129958</v>
      </c>
      <c r="F377" s="304">
        <f t="shared" ca="1" si="155"/>
        <v>2.0539524083084379</v>
      </c>
      <c r="G377" s="306">
        <f t="shared" ca="1" si="156"/>
        <v>9.3704022583644058</v>
      </c>
      <c r="H377" s="307">
        <f t="shared" ca="1" si="157"/>
        <v>-104.25022746390967</v>
      </c>
      <c r="I377" s="304">
        <f t="shared" ca="1" si="158"/>
        <v>104.6705037952931</v>
      </c>
      <c r="J377" s="306">
        <f t="shared" ca="1" si="159"/>
        <v>653.2703330030397</v>
      </c>
      <c r="K377" s="307">
        <f t="shared" ca="1" si="160"/>
        <v>195.32213880793125</v>
      </c>
      <c r="L377" s="304">
        <f t="shared" ca="1" si="145"/>
        <v>681.84519202705178</v>
      </c>
      <c r="M377" s="306">
        <f t="shared" ca="1" si="161"/>
        <v>-1.4811534614108415</v>
      </c>
      <c r="N377" s="304">
        <f t="shared" ca="1" si="162"/>
        <v>-84.863842150034259</v>
      </c>
      <c r="P377" s="310">
        <f t="shared" ca="1" si="163"/>
        <v>23</v>
      </c>
      <c r="Q377" s="304">
        <f t="shared" ca="1" si="164"/>
        <v>0</v>
      </c>
      <c r="R377" s="306">
        <f t="shared" ca="1" si="165"/>
        <v>0</v>
      </c>
      <c r="S377" s="307">
        <f t="shared" ca="1" si="166"/>
        <v>5.0810000000000022</v>
      </c>
      <c r="T377" s="304">
        <f t="shared" ca="1" si="146"/>
        <v>49.844610000000024</v>
      </c>
      <c r="U377" s="311">
        <f t="shared" ca="1" si="147"/>
        <v>0</v>
      </c>
      <c r="V377" s="306">
        <f t="shared" ca="1" si="148"/>
        <v>1.2013044512590438</v>
      </c>
      <c r="W377" s="304">
        <f t="shared" ca="1" si="149"/>
        <v>40.411517010714689</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1.8527948919420281</v>
      </c>
      <c r="AH377" s="304">
        <f t="shared" ca="1" si="173"/>
        <v>-7.9170683832533024</v>
      </c>
    </row>
    <row r="378" spans="1:34" x14ac:dyDescent="0.2">
      <c r="A378" s="347">
        <f t="shared" ca="1" si="151"/>
        <v>0.1</v>
      </c>
      <c r="B378" s="304">
        <f t="shared" ca="1" si="152"/>
        <v>28.400000000000137</v>
      </c>
      <c r="D378" s="306">
        <f t="shared" ca="1" si="153"/>
        <v>-0.71201620713678926</v>
      </c>
      <c r="E378" s="307">
        <f t="shared" ca="1" si="154"/>
        <v>-1.8884775823533486</v>
      </c>
      <c r="F378" s="304">
        <f t="shared" ca="1" si="155"/>
        <v>2.0182454405439909</v>
      </c>
      <c r="G378" s="306">
        <f t="shared" ca="1" si="156"/>
        <v>9.2992006376507277</v>
      </c>
      <c r="H378" s="307">
        <f t="shared" ca="1" si="157"/>
        <v>-104.43907522214501</v>
      </c>
      <c r="I378" s="304">
        <f t="shared" ca="1" si="158"/>
        <v>104.85225589254695</v>
      </c>
      <c r="J378" s="306">
        <f t="shared" ca="1" si="159"/>
        <v>654.20381314784049</v>
      </c>
      <c r="K378" s="307">
        <f t="shared" ca="1" si="160"/>
        <v>184.88767367362851</v>
      </c>
      <c r="L378" s="304">
        <f t="shared" ca="1" si="145"/>
        <v>679.8279789870528</v>
      </c>
      <c r="M378" s="306">
        <f t="shared" ca="1" si="161"/>
        <v>-1.4819910392918945</v>
      </c>
      <c r="N378" s="304">
        <f t="shared" ca="1" si="162"/>
        <v>-84.911831827632113</v>
      </c>
      <c r="P378" s="310">
        <f t="shared" ca="1" si="163"/>
        <v>23</v>
      </c>
      <c r="Q378" s="304">
        <f t="shared" ca="1" si="164"/>
        <v>0</v>
      </c>
      <c r="R378" s="306">
        <f t="shared" ca="1" si="165"/>
        <v>0</v>
      </c>
      <c r="S378" s="307">
        <f t="shared" ca="1" si="166"/>
        <v>5.0810000000000022</v>
      </c>
      <c r="T378" s="304">
        <f t="shared" ca="1" si="146"/>
        <v>49.844610000000024</v>
      </c>
      <c r="U378" s="311">
        <f t="shared" ca="1" si="147"/>
        <v>0</v>
      </c>
      <c r="V378" s="306">
        <f t="shared" ca="1" si="148"/>
        <v>1.2025587158163291</v>
      </c>
      <c r="W378" s="304">
        <f t="shared" ca="1" si="149"/>
        <v>40.594321435562975</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1.8171531840285002</v>
      </c>
      <c r="AH378" s="304">
        <f t="shared" ca="1" si="173"/>
        <v>-7.9534573923862766</v>
      </c>
    </row>
    <row r="379" spans="1:34" x14ac:dyDescent="0.2">
      <c r="A379" s="347">
        <f t="shared" ca="1" si="151"/>
        <v>0.1</v>
      </c>
      <c r="B379" s="304">
        <f t="shared" ca="1" si="152"/>
        <v>28.500000000000139</v>
      </c>
      <c r="D379" s="306">
        <f t="shared" ca="1" si="153"/>
        <v>-0.70857190855347807</v>
      </c>
      <c r="E379" s="307">
        <f t="shared" ca="1" si="154"/>
        <v>-1.8520477263289896</v>
      </c>
      <c r="F379" s="304">
        <f t="shared" ca="1" si="155"/>
        <v>1.9829661949189903</v>
      </c>
      <c r="G379" s="306">
        <f t="shared" ca="1" si="156"/>
        <v>9.22834344679538</v>
      </c>
      <c r="H379" s="307">
        <f t="shared" ca="1" si="157"/>
        <v>-104.62427999477791</v>
      </c>
      <c r="I379" s="304">
        <f t="shared" ca="1" si="158"/>
        <v>105.03048265716814</v>
      </c>
      <c r="J379" s="306">
        <f t="shared" ca="1" si="159"/>
        <v>655.13019035206275</v>
      </c>
      <c r="K379" s="307">
        <f t="shared" ca="1" si="160"/>
        <v>174.43450591278236</v>
      </c>
      <c r="L379" s="304">
        <f t="shared" ca="1" si="145"/>
        <v>677.95498608961236</v>
      </c>
      <c r="M379" s="306">
        <f t="shared" ca="1" si="161"/>
        <v>-1.4828194038995299</v>
      </c>
      <c r="N379" s="304">
        <f t="shared" ca="1" si="162"/>
        <v>-84.959293623547623</v>
      </c>
      <c r="P379" s="310">
        <f t="shared" ca="1" si="163"/>
        <v>23</v>
      </c>
      <c r="Q379" s="304">
        <f t="shared" ca="1" si="164"/>
        <v>0</v>
      </c>
      <c r="R379" s="306">
        <f t="shared" ca="1" si="165"/>
        <v>0</v>
      </c>
      <c r="S379" s="307">
        <f t="shared" ca="1" si="166"/>
        <v>5.0810000000000022</v>
      </c>
      <c r="T379" s="304">
        <f t="shared" ca="1" si="146"/>
        <v>49.844610000000024</v>
      </c>
      <c r="U379" s="311">
        <f t="shared" ca="1" si="147"/>
        <v>0</v>
      </c>
      <c r="V379" s="306">
        <f t="shared" ca="1" si="148"/>
        <v>1.2038165294367453</v>
      </c>
      <c r="W379" s="304">
        <f t="shared" ca="1" si="149"/>
        <v>40.775046335220594</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1.7819072929885786</v>
      </c>
      <c r="AH379" s="304">
        <f t="shared" ca="1" si="173"/>
        <v>-7.9894354330964292</v>
      </c>
    </row>
    <row r="380" spans="1:34" x14ac:dyDescent="0.2">
      <c r="A380" s="347">
        <f t="shared" ca="1" si="151"/>
        <v>0.1</v>
      </c>
      <c r="B380" s="304">
        <f t="shared" ca="1" si="152"/>
        <v>28.60000000000014</v>
      </c>
      <c r="D380" s="306">
        <f t="shared" ca="1" si="153"/>
        <v>-0.70510477565131213</v>
      </c>
      <c r="E380" s="307">
        <f t="shared" ca="1" si="154"/>
        <v>-1.8160322961846918</v>
      </c>
      <c r="F380" s="304">
        <f t="shared" ca="1" si="155"/>
        <v>1.9481134580491279</v>
      </c>
      <c r="G380" s="306">
        <f t="shared" ca="1" si="156"/>
        <v>9.1578329692302489</v>
      </c>
      <c r="H380" s="307">
        <f t="shared" ca="1" si="157"/>
        <v>-104.80588322439638</v>
      </c>
      <c r="I380" s="304">
        <f t="shared" ca="1" si="158"/>
        <v>105.20522355443256</v>
      </c>
      <c r="J380" s="306">
        <f t="shared" ca="1" si="159"/>
        <v>656.04949917286399</v>
      </c>
      <c r="K380" s="307">
        <f t="shared" ca="1" si="160"/>
        <v>163.96299775182365</v>
      </c>
      <c r="L380" s="304">
        <f t="shared" ca="1" si="145"/>
        <v>676.22837118589621</v>
      </c>
      <c r="M380" s="306">
        <f t="shared" ca="1" si="161"/>
        <v>-1.4836386985897605</v>
      </c>
      <c r="N380" s="304">
        <f t="shared" ca="1" si="162"/>
        <v>-85.006235751475316</v>
      </c>
      <c r="P380" s="310">
        <f t="shared" ca="1" si="163"/>
        <v>23</v>
      </c>
      <c r="Q380" s="304">
        <f t="shared" ca="1" si="164"/>
        <v>0</v>
      </c>
      <c r="R380" s="306">
        <f t="shared" ca="1" si="165"/>
        <v>0</v>
      </c>
      <c r="S380" s="307">
        <f t="shared" ca="1" si="166"/>
        <v>5.0810000000000022</v>
      </c>
      <c r="T380" s="304">
        <f t="shared" ca="1" si="146"/>
        <v>49.844610000000024</v>
      </c>
      <c r="U380" s="311">
        <f t="shared" ca="1" si="147"/>
        <v>0</v>
      </c>
      <c r="V380" s="306">
        <f t="shared" ca="1" si="148"/>
        <v>1.205077857485815</v>
      </c>
      <c r="W380" s="304">
        <f t="shared" ca="1" si="149"/>
        <v>40.953700717543754</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1.7470558808993299</v>
      </c>
      <c r="AH380" s="304">
        <f t="shared" ca="1" si="173"/>
        <v>-8.0250041990199907</v>
      </c>
    </row>
    <row r="381" spans="1:34" x14ac:dyDescent="0.2">
      <c r="A381" s="347">
        <f t="shared" ca="1" si="151"/>
        <v>0.1</v>
      </c>
      <c r="B381" s="304">
        <f t="shared" ca="1" si="152"/>
        <v>28.700000000000141</v>
      </c>
      <c r="D381" s="306">
        <f t="shared" ca="1" si="153"/>
        <v>-0.70161581830958297</v>
      </c>
      <c r="E381" s="307">
        <f t="shared" ca="1" si="154"/>
        <v>-1.7804294925217192</v>
      </c>
      <c r="F381" s="304">
        <f t="shared" ca="1" si="155"/>
        <v>1.913685954994542</v>
      </c>
      <c r="G381" s="306">
        <f t="shared" ca="1" si="156"/>
        <v>9.0876713873992898</v>
      </c>
      <c r="H381" s="307">
        <f t="shared" ca="1" si="157"/>
        <v>-104.98392617364856</v>
      </c>
      <c r="I381" s="304">
        <f t="shared" ca="1" si="158"/>
        <v>105.37651790640763</v>
      </c>
      <c r="J381" s="306">
        <f t="shared" ca="1" si="159"/>
        <v>656.9617743906955</v>
      </c>
      <c r="K381" s="307">
        <f t="shared" ca="1" si="160"/>
        <v>153.4735072819214</v>
      </c>
      <c r="L381" s="304">
        <f t="shared" ca="1" si="145"/>
        <v>674.65019858292862</v>
      </c>
      <c r="M381" s="306">
        <f t="shared" ca="1" si="161"/>
        <v>-1.4844490634975207</v>
      </c>
      <c r="N381" s="304">
        <f t="shared" ca="1" si="162"/>
        <v>-85.052666240555482</v>
      </c>
      <c r="P381" s="310">
        <f t="shared" ca="1" si="163"/>
        <v>23</v>
      </c>
      <c r="Q381" s="304">
        <f t="shared" ca="1" si="164"/>
        <v>0</v>
      </c>
      <c r="R381" s="306">
        <f t="shared" ca="1" si="165"/>
        <v>0</v>
      </c>
      <c r="S381" s="307">
        <f t="shared" ca="1" si="166"/>
        <v>5.0810000000000022</v>
      </c>
      <c r="T381" s="304">
        <f t="shared" ca="1" si="146"/>
        <v>49.844610000000024</v>
      </c>
      <c r="U381" s="311">
        <f t="shared" ca="1" si="147"/>
        <v>0</v>
      </c>
      <c r="V381" s="306">
        <f t="shared" ca="1" si="148"/>
        <v>1.2063426656846601</v>
      </c>
      <c r="W381" s="304">
        <f t="shared" ca="1" si="149"/>
        <v>41.130293978165298</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1.7125975205654367</v>
      </c>
      <c r="AH381" s="304">
        <f t="shared" ca="1" si="173"/>
        <v>-8.0601654630080173</v>
      </c>
    </row>
    <row r="382" spans="1:34" x14ac:dyDescent="0.2">
      <c r="A382" s="347">
        <f t="shared" ca="1" si="151"/>
        <v>0.1</v>
      </c>
      <c r="B382" s="304">
        <f t="shared" ca="1" si="152"/>
        <v>28.800000000000143</v>
      </c>
      <c r="D382" s="306">
        <f t="shared" ca="1" si="153"/>
        <v>-0.69810603055680442</v>
      </c>
      <c r="E382" s="307">
        <f t="shared" ca="1" si="154"/>
        <v>-1.7452374388255159</v>
      </c>
      <c r="F382" s="304">
        <f t="shared" ca="1" si="155"/>
        <v>1.8796823528931754</v>
      </c>
      <c r="G382" s="306">
        <f t="shared" ca="1" si="156"/>
        <v>9.0178607843436094</v>
      </c>
      <c r="H382" s="307">
        <f t="shared" ca="1" si="157"/>
        <v>-105.1584499175311</v>
      </c>
      <c r="I382" s="304">
        <f t="shared" ca="1" si="158"/>
        <v>105.54440488336508</v>
      </c>
      <c r="J382" s="306">
        <f t="shared" ca="1" si="159"/>
        <v>657.8670509992827</v>
      </c>
      <c r="K382" s="307">
        <f t="shared" ca="1" si="160"/>
        <v>142.96638847736241</v>
      </c>
      <c r="L382" s="304">
        <f t="shared" ca="1" si="145"/>
        <v>673.22243354240129</v>
      </c>
      <c r="M382" s="306">
        <f t="shared" ca="1" si="161"/>
        <v>-1.4852506356287107</v>
      </c>
      <c r="N382" s="304">
        <f t="shared" ca="1" si="162"/>
        <v>-85.098592940647976</v>
      </c>
      <c r="P382" s="310">
        <f t="shared" ca="1" si="163"/>
        <v>23</v>
      </c>
      <c r="Q382" s="304">
        <f t="shared" ca="1" si="164"/>
        <v>0</v>
      </c>
      <c r="R382" s="306">
        <f t="shared" ca="1" si="165"/>
        <v>0</v>
      </c>
      <c r="S382" s="307">
        <f t="shared" ca="1" si="166"/>
        <v>5.0810000000000022</v>
      </c>
      <c r="T382" s="304">
        <f t="shared" ca="1" si="146"/>
        <v>49.844610000000024</v>
      </c>
      <c r="U382" s="311">
        <f t="shared" ca="1" si="147"/>
        <v>0</v>
      </c>
      <c r="V382" s="306">
        <f t="shared" ca="1" si="148"/>
        <v>1.2076109201090708</v>
      </c>
      <c r="W382" s="304">
        <f t="shared" ca="1" si="149"/>
        <v>41.304835886013009</v>
      </c>
      <c r="Y382" s="314" t="str">
        <f t="shared" ca="1" si="167"/>
        <v/>
      </c>
      <c r="Z382" s="315" t="str">
        <f t="shared" ca="1" si="168"/>
        <v/>
      </c>
      <c r="AA382" s="316" t="str">
        <f t="shared" ca="1" si="169"/>
        <v/>
      </c>
      <c r="AC382" s="310" t="e">
        <f t="shared" ca="1" si="170"/>
        <v>#N/A</v>
      </c>
      <c r="AD382" s="323" t="e">
        <f t="shared" ca="1" si="171"/>
        <v>#N/A</v>
      </c>
      <c r="AE382" s="324" t="e">
        <f t="shared" ca="1" si="150"/>
        <v>#N/A</v>
      </c>
      <c r="AG382" s="306">
        <f t="shared" ca="1" si="172"/>
        <v>1.6785306987556847</v>
      </c>
      <c r="AH382" s="304">
        <f t="shared" ca="1" si="173"/>
        <v>-8.0949210742305215</v>
      </c>
    </row>
    <row r="383" spans="1:34" x14ac:dyDescent="0.2">
      <c r="A383" s="347">
        <f t="shared" ca="1" si="151"/>
        <v>0.1</v>
      </c>
      <c r="B383" s="304">
        <f t="shared" ca="1" si="152"/>
        <v>28.900000000000144</v>
      </c>
      <c r="D383" s="306">
        <f t="shared" ca="1" si="153"/>
        <v>-0.69457639057299203</v>
      </c>
      <c r="E383" s="307">
        <f t="shared" ca="1" si="154"/>
        <v>-1.7104541843472241</v>
      </c>
      <c r="F383" s="304">
        <f t="shared" ca="1" si="155"/>
        <v>1.8461012645822907</v>
      </c>
      <c r="G383" s="306">
        <f t="shared" ca="1" si="156"/>
        <v>8.94840314528631</v>
      </c>
      <c r="H383" s="307">
        <f t="shared" ca="1" si="157"/>
        <v>-105.32949533596582</v>
      </c>
      <c r="I383" s="304">
        <f t="shared" ca="1" si="158"/>
        <v>105.70892349551107</v>
      </c>
      <c r="J383" s="306">
        <f t="shared" ca="1" si="159"/>
        <v>658.76536419576416</v>
      </c>
      <c r="K383" s="307">
        <f t="shared" ca="1" si="160"/>
        <v>132.44199121468756</v>
      </c>
      <c r="L383" s="304">
        <f t="shared" ca="1" si="145"/>
        <v>671.94693696815762</v>
      </c>
      <c r="M383" s="306">
        <f t="shared" ca="1" si="161"/>
        <v>-1.4860435489491512</v>
      </c>
      <c r="N383" s="304">
        <f t="shared" ca="1" si="162"/>
        <v>-85.144023527428928</v>
      </c>
      <c r="P383" s="310">
        <f t="shared" ca="1" si="163"/>
        <v>23</v>
      </c>
      <c r="Q383" s="304">
        <f t="shared" ca="1" si="164"/>
        <v>0</v>
      </c>
      <c r="R383" s="306">
        <f t="shared" ca="1" si="165"/>
        <v>0</v>
      </c>
      <c r="S383" s="307">
        <f t="shared" ca="1" si="166"/>
        <v>5.0810000000000022</v>
      </c>
      <c r="T383" s="304">
        <f t="shared" ca="1" si="146"/>
        <v>49.844610000000024</v>
      </c>
      <c r="U383" s="311">
        <f t="shared" ca="1" si="147"/>
        <v>0</v>
      </c>
      <c r="V383" s="306">
        <f t="shared" ca="1" si="148"/>
        <v>1.2088825871885001</v>
      </c>
      <c r="W383" s="304">
        <f t="shared" ca="1" si="149"/>
        <v>41.47733656906297</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1.6448538193803586</v>
      </c>
      <c r="AH383" s="304">
        <f t="shared" ca="1" si="173"/>
        <v>-8.1292729553263126</v>
      </c>
    </row>
    <row r="384" spans="1:34" x14ac:dyDescent="0.2">
      <c r="A384" s="347">
        <f t="shared" ca="1" si="151"/>
        <v>0.1</v>
      </c>
      <c r="B384" s="304">
        <f t="shared" ca="1" si="152"/>
        <v>29.000000000000146</v>
      </c>
      <c r="D384" s="306">
        <f t="shared" ca="1" si="153"/>
        <v>-0.69102786070116629</v>
      </c>
      <c r="E384" s="307">
        <f t="shared" ca="1" si="154"/>
        <v>-1.6760777069385</v>
      </c>
      <c r="F384" s="304">
        <f t="shared" ca="1" si="155"/>
        <v>1.8129412522090866</v>
      </c>
      <c r="G384" s="306">
        <f t="shared" ca="1" si="156"/>
        <v>8.8793003592161934</v>
      </c>
      <c r="H384" s="307">
        <f t="shared" ca="1" si="157"/>
        <v>-105.49710310665967</v>
      </c>
      <c r="I384" s="304">
        <f t="shared" ca="1" si="158"/>
        <v>105.87011258502731</v>
      </c>
      <c r="J384" s="306">
        <f t="shared" ca="1" si="159"/>
        <v>659.65674937098925</v>
      </c>
      <c r="K384" s="307">
        <f t="shared" ca="1" si="160"/>
        <v>121.90066129255629</v>
      </c>
      <c r="L384" s="304">
        <f t="shared" ca="1" si="145"/>
        <v>670.8254603205387</v>
      </c>
      <c r="M384" s="306">
        <f t="shared" ca="1" si="161"/>
        <v>-1.4868279344705697</v>
      </c>
      <c r="N384" s="304">
        <f t="shared" ca="1" si="162"/>
        <v>-85.188965507317377</v>
      </c>
      <c r="P384" s="310">
        <f t="shared" ca="1" si="163"/>
        <v>23</v>
      </c>
      <c r="Q384" s="304">
        <f t="shared" ca="1" si="164"/>
        <v>0</v>
      </c>
      <c r="R384" s="306">
        <f t="shared" ca="1" si="165"/>
        <v>0</v>
      </c>
      <c r="S384" s="307">
        <f t="shared" ca="1" si="166"/>
        <v>5.0810000000000022</v>
      </c>
      <c r="T384" s="304">
        <f t="shared" ca="1" si="146"/>
        <v>49.844610000000024</v>
      </c>
      <c r="U384" s="311">
        <f t="shared" ca="1" si="147"/>
        <v>0</v>
      </c>
      <c r="V384" s="306">
        <f t="shared" ca="1" si="148"/>
        <v>1.2101576337049875</v>
      </c>
      <c r="W384" s="304">
        <f t="shared" ca="1" si="149"/>
        <v>41.647806500330326</v>
      </c>
      <c r="Y384" s="314" t="str">
        <f t="shared" ca="1" si="167"/>
        <v/>
      </c>
      <c r="Z384" s="315" t="str">
        <f t="shared" ca="1" si="168"/>
        <v/>
      </c>
      <c r="AA384" s="316" t="str">
        <f t="shared" ca="1" si="169"/>
        <v/>
      </c>
      <c r="AC384" s="310">
        <f t="shared" ca="1" si="170"/>
        <v>29.000000000000146</v>
      </c>
      <c r="AD384" s="323">
        <f t="shared" ca="1" si="171"/>
        <v>659.65674937098925</v>
      </c>
      <c r="AE384" s="324" t="e">
        <f t="shared" ca="1" si="150"/>
        <v>#N/A</v>
      </c>
      <c r="AG384" s="306">
        <f t="shared" ca="1" si="172"/>
        <v>1.6115652066095478</v>
      </c>
      <c r="AH384" s="304">
        <f t="shared" ca="1" si="173"/>
        <v>-8.1632230995990849</v>
      </c>
    </row>
    <row r="385" spans="1:34" x14ac:dyDescent="0.2">
      <c r="A385" s="347">
        <f t="shared" ca="1" si="151"/>
        <v>0.1</v>
      </c>
      <c r="B385" s="304">
        <f t="shared" ca="1" si="152"/>
        <v>29.100000000000147</v>
      </c>
      <c r="D385" s="306">
        <f t="shared" ca="1" si="153"/>
        <v>-0.68746138746772389</v>
      </c>
      <c r="E385" s="307">
        <f t="shared" ca="1" si="154"/>
        <v>-1.6421059158390925</v>
      </c>
      <c r="F385" s="304">
        <f t="shared" ca="1" si="155"/>
        <v>1.7802008308313961</v>
      </c>
      <c r="G385" s="306">
        <f t="shared" ca="1" si="156"/>
        <v>8.8105542204694203</v>
      </c>
      <c r="H385" s="307">
        <f t="shared" ca="1" si="157"/>
        <v>-105.66131369824357</v>
      </c>
      <c r="I385" s="304">
        <f t="shared" ca="1" si="158"/>
        <v>106.02801081841754</v>
      </c>
      <c r="J385" s="306">
        <f t="shared" ca="1" si="159"/>
        <v>660.54124209997349</v>
      </c>
      <c r="K385" s="307">
        <f t="shared" ca="1" si="160"/>
        <v>111.34274045231113</v>
      </c>
      <c r="L385" s="304">
        <f t="shared" ca="1" si="145"/>
        <v>669.85964079529856</v>
      </c>
      <c r="M385" s="306">
        <f t="shared" ca="1" si="161"/>
        <v>-1.4876039203337306</v>
      </c>
      <c r="N385" s="304">
        <f t="shared" ca="1" si="162"/>
        <v>-85.233426222238307</v>
      </c>
      <c r="P385" s="310">
        <f t="shared" ca="1" si="163"/>
        <v>23</v>
      </c>
      <c r="Q385" s="304">
        <f t="shared" ca="1" si="164"/>
        <v>0</v>
      </c>
      <c r="R385" s="306">
        <f t="shared" ca="1" si="165"/>
        <v>0</v>
      </c>
      <c r="S385" s="307">
        <f t="shared" ca="1" si="166"/>
        <v>5.0810000000000022</v>
      </c>
      <c r="T385" s="304">
        <f t="shared" ca="1" si="146"/>
        <v>49.844610000000024</v>
      </c>
      <c r="U385" s="311">
        <f t="shared" ca="1" si="147"/>
        <v>0</v>
      </c>
      <c r="V385" s="306">
        <f t="shared" ca="1" si="148"/>
        <v>1.2114360267920121</v>
      </c>
      <c r="W385" s="304">
        <f t="shared" ca="1" si="149"/>
        <v>41.816256484099711</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1.5786631079325026</v>
      </c>
      <c r="AH385" s="304">
        <f t="shared" ca="1" si="173"/>
        <v>-8.1967735682602463</v>
      </c>
    </row>
    <row r="386" spans="1:34" x14ac:dyDescent="0.2">
      <c r="A386" s="347">
        <f t="shared" ca="1" si="151"/>
        <v>0.1</v>
      </c>
      <c r="B386" s="304">
        <f t="shared" ca="1" si="152"/>
        <v>29.200000000000149</v>
      </c>
      <c r="D386" s="306">
        <f t="shared" ca="1" si="153"/>
        <v>-0.68387790161134776</v>
      </c>
      <c r="E386" s="307">
        <f t="shared" ca="1" si="154"/>
        <v>-1.6085366544168078</v>
      </c>
      <c r="F386" s="304">
        <f t="shared" ca="1" si="155"/>
        <v>1.747878472009641</v>
      </c>
      <c r="G386" s="306">
        <f t="shared" ca="1" si="156"/>
        <v>8.742166430308286</v>
      </c>
      <c r="H386" s="307">
        <f t="shared" ca="1" si="157"/>
        <v>-105.82216736368525</v>
      </c>
      <c r="I386" s="304">
        <f t="shared" ca="1" si="158"/>
        <v>106.18265667915368</v>
      </c>
      <c r="J386" s="306">
        <f t="shared" ca="1" si="159"/>
        <v>661.41887813251242</v>
      </c>
      <c r="K386" s="307">
        <f t="shared" ca="1" si="160"/>
        <v>100.76856639921469</v>
      </c>
      <c r="L386" s="304">
        <f t="shared" ca="1" si="145"/>
        <v>669.05099680384922</v>
      </c>
      <c r="M386" s="306">
        <f t="shared" ca="1" si="161"/>
        <v>-1.4883716318888176</v>
      </c>
      <c r="N386" s="304">
        <f t="shared" ca="1" si="162"/>
        <v>-85.277412854228217</v>
      </c>
      <c r="P386" s="310">
        <f t="shared" ca="1" si="163"/>
        <v>23</v>
      </c>
      <c r="Q386" s="304">
        <f t="shared" ca="1" si="164"/>
        <v>0</v>
      </c>
      <c r="R386" s="306">
        <f t="shared" ca="1" si="165"/>
        <v>0</v>
      </c>
      <c r="S386" s="307">
        <f t="shared" ca="1" si="166"/>
        <v>5.0810000000000022</v>
      </c>
      <c r="T386" s="304">
        <f t="shared" ca="1" si="146"/>
        <v>49.844610000000024</v>
      </c>
      <c r="U386" s="311">
        <f t="shared" ca="1" si="147"/>
        <v>0</v>
      </c>
      <c r="V386" s="306">
        <f t="shared" ca="1" si="148"/>
        <v>1.21271773393328</v>
      </c>
      <c r="W386" s="304">
        <f t="shared" ca="1" si="149"/>
        <v>41.982697642397419</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1.5461456971581082</v>
      </c>
      <c r="AH386" s="304">
        <f t="shared" ca="1" si="173"/>
        <v>-8.2299264877188918</v>
      </c>
    </row>
    <row r="387" spans="1:34" x14ac:dyDescent="0.2">
      <c r="A387" s="347">
        <f t="shared" ca="1" si="151"/>
        <v>0.1</v>
      </c>
      <c r="B387" s="304">
        <f t="shared" ca="1" si="152"/>
        <v>29.30000000000015</v>
      </c>
      <c r="D387" s="306">
        <f t="shared" ca="1" si="153"/>
        <v>-0.68027831812013517</v>
      </c>
      <c r="E387" s="307">
        <f t="shared" ca="1" si="154"/>
        <v>-1.57536770285936</v>
      </c>
      <c r="F387" s="304">
        <f t="shared" ca="1" si="155"/>
        <v>1.7159726073911368</v>
      </c>
      <c r="G387" s="306">
        <f t="shared" ca="1" si="156"/>
        <v>8.6741385984962722</v>
      </c>
      <c r="H387" s="307">
        <f t="shared" ca="1" si="157"/>
        <v>-105.97970413397118</v>
      </c>
      <c r="I387" s="304">
        <f t="shared" ca="1" si="158"/>
        <v>106.33408846061545</v>
      </c>
      <c r="J387" s="306">
        <f t="shared" ca="1" si="159"/>
        <v>662.28969338395268</v>
      </c>
      <c r="K387" s="307">
        <f t="shared" ca="1" si="160"/>
        <v>90.178472824331863</v>
      </c>
      <c r="L387" s="304">
        <f t="shared" ca="1" si="145"/>
        <v>668.4009237901596</v>
      </c>
      <c r="M387" s="306">
        <f t="shared" ca="1" si="161"/>
        <v>-1.4891311917731749</v>
      </c>
      <c r="N387" s="304">
        <f t="shared" ca="1" si="162"/>
        <v>-85.320932429889339</v>
      </c>
      <c r="P387" s="310">
        <f t="shared" ca="1" si="163"/>
        <v>23</v>
      </c>
      <c r="Q387" s="304">
        <f t="shared" ca="1" si="164"/>
        <v>0</v>
      </c>
      <c r="R387" s="306">
        <f t="shared" ca="1" si="165"/>
        <v>0</v>
      </c>
      <c r="S387" s="307">
        <f t="shared" ca="1" si="166"/>
        <v>5.0810000000000022</v>
      </c>
      <c r="T387" s="304">
        <f t="shared" ca="1" si="146"/>
        <v>49.844610000000024</v>
      </c>
      <c r="U387" s="311">
        <f t="shared" ca="1" si="147"/>
        <v>0</v>
      </c>
      <c r="V387" s="306">
        <f t="shared" ca="1" si="148"/>
        <v>1.2140027229614474</v>
      </c>
      <c r="W387" s="304">
        <f t="shared" ca="1" si="149"/>
        <v>42.147141401706513</v>
      </c>
      <c r="Y387" s="314" t="str">
        <f t="shared" ca="1" si="167"/>
        <v/>
      </c>
      <c r="Z387" s="315" t="str">
        <f t="shared" ca="1" si="168"/>
        <v/>
      </c>
      <c r="AA387" s="316" t="str">
        <f t="shared" ca="1" si="169"/>
        <v/>
      </c>
      <c r="AC387" s="310" t="e">
        <f t="shared" ca="1" si="170"/>
        <v>#N/A</v>
      </c>
      <c r="AD387" s="323" t="e">
        <f t="shared" ca="1" si="171"/>
        <v>#N/A</v>
      </c>
      <c r="AE387" s="324" t="e">
        <f t="shared" ca="1" si="150"/>
        <v>#N/A</v>
      </c>
      <c r="AG387" s="306">
        <f t="shared" ca="1" si="172"/>
        <v>1.5140110773565958</v>
      </c>
      <c r="AH387" s="304">
        <f t="shared" ca="1" si="173"/>
        <v>-8.2626840469193858</v>
      </c>
    </row>
    <row r="388" spans="1:34" x14ac:dyDescent="0.2">
      <c r="A388" s="347">
        <f t="shared" ca="1" si="151"/>
        <v>0.1</v>
      </c>
      <c r="B388" s="304">
        <f t="shared" ca="1" si="152"/>
        <v>29.400000000000151</v>
      </c>
      <c r="D388" s="306">
        <f t="shared" ca="1" si="153"/>
        <v>-0.6766635362765876</v>
      </c>
      <c r="E388" s="307">
        <f t="shared" ca="1" si="154"/>
        <v>-1.5425967808179468</v>
      </c>
      <c r="F388" s="304">
        <f t="shared" ca="1" si="155"/>
        <v>1.6844816322881735</v>
      </c>
      <c r="G388" s="306">
        <f t="shared" ca="1" si="156"/>
        <v>8.6064722448686126</v>
      </c>
      <c r="H388" s="307">
        <f t="shared" ca="1" si="157"/>
        <v>-106.13396381205298</v>
      </c>
      <c r="I388" s="304">
        <f t="shared" ca="1" si="158"/>
        <v>106.48234425931777</v>
      </c>
      <c r="J388" s="306">
        <f t="shared" ca="1" si="159"/>
        <v>663.15372392612096</v>
      </c>
      <c r="K388" s="307">
        <f t="shared" ca="1" si="160"/>
        <v>79.572789427030656</v>
      </c>
      <c r="L388" s="304">
        <f t="shared" ref="L388:L451" ca="1" si="174">SQRT(pos_x^2+pos_z^2)</f>
        <v>667.9106904177238</v>
      </c>
      <c r="M388" s="306">
        <f t="shared" ca="1" si="161"/>
        <v>-1.489882719986503</v>
      </c>
      <c r="N388" s="304">
        <f t="shared" ca="1" si="162"/>
        <v>-85.363991824698047</v>
      </c>
      <c r="P388" s="310">
        <f t="shared" ca="1" si="163"/>
        <v>23</v>
      </c>
      <c r="Q388" s="304">
        <f t="shared" ca="1" si="164"/>
        <v>0</v>
      </c>
      <c r="R388" s="306">
        <f t="shared" ca="1" si="165"/>
        <v>0</v>
      </c>
      <c r="S388" s="307">
        <f t="shared" ca="1" si="166"/>
        <v>5.0810000000000022</v>
      </c>
      <c r="T388" s="304">
        <f t="shared" ref="T388:T451" ca="1" si="175">m*g</f>
        <v>49.844610000000024</v>
      </c>
      <c r="U388" s="311">
        <f t="shared" ref="U388:U451" ca="1" si="176">IF(pos_xz&lt;L_rampe,Poids*COS(Beta),0)</f>
        <v>0</v>
      </c>
      <c r="V388" s="306">
        <f t="shared" ref="V388:V451" ca="1" si="177">Rho_moyen*(20000-Alt_rampe-pos_z)/(20000+Alt_rampe+pos_z)</f>
        <v>1.2152909620567784</v>
      </c>
      <c r="W388" s="304">
        <f t="shared" ref="W388:W451" ca="1" si="178">1/2*Rho*Sref*Cx*vit_xz^2</f>
        <v>42.309599479926234</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1.4822572837427241</v>
      </c>
      <c r="AH388" s="304">
        <f t="shared" ca="1" si="173"/>
        <v>-8.2950484947267267</v>
      </c>
    </row>
    <row r="389" spans="1:34" x14ac:dyDescent="0.2">
      <c r="A389" s="347">
        <f t="shared" ref="A389:A452" ca="1" si="180">IF(B388+0.01&lt;=T_ini+ROUNDUP(Temps_fin_propu,0), 0.01, IF(K388&gt;0, 0.1, 0.0001))</f>
        <v>0.1</v>
      </c>
      <c r="B389" s="304">
        <f t="shared" ref="B389:B452" ca="1" si="181">B388+pas</f>
        <v>29.500000000000153</v>
      </c>
      <c r="D389" s="306">
        <f t="shared" ref="D389:D452" ca="1" si="182">IF(AND(L388&lt;L_rampe,Poussee&lt;Poids*SIN(M388)),0,(-W388+Poussee)/m*COS(M388)-U388/m*SIN(M388))</f>
        <v>-0.67303443971017063</v>
      </c>
      <c r="E389" s="307">
        <f t="shared" ref="E389:E452" ca="1" si="183">IF(AND(L388&lt;L_rampe,Poussee&lt;Poids*SIN(M388)),0,(-W388+Poussee)/m*SIN(M388)+U388/m*COS(M388)-Poids/m)</f>
        <v>-1.5102215500022105</v>
      </c>
      <c r="F389" s="304">
        <f t="shared" ref="F389:F452" ca="1" si="184">SQRT(acc_x^2+acc_z^2)</f>
        <v>1.6534039092511734</v>
      </c>
      <c r="G389" s="306">
        <f t="shared" ref="G389:G452" ca="1" si="185">G388+acc_x*pas</f>
        <v>8.5391688008975954</v>
      </c>
      <c r="H389" s="307">
        <f t="shared" ref="H389:H452" ca="1" si="186">H388+acc_z*pas</f>
        <v>-106.2849859670532</v>
      </c>
      <c r="I389" s="304">
        <f t="shared" ref="I389:I452" ca="1" si="187">SQRT(vit_x^2+vit_z^2)</f>
        <v>106.62746196842031</v>
      </c>
      <c r="J389" s="306">
        <f t="shared" ref="J389:J452" ca="1" si="188">J388+0.5*(vit_x+G388)*pas*(K388&gt;=0)</f>
        <v>664.01100597840923</v>
      </c>
      <c r="K389" s="307">
        <f t="shared" ref="K389:K452" ca="1" si="189">K388+0.5*(vit_z+H388)*pas</f>
        <v>68.951841938075347</v>
      </c>
      <c r="L389" s="304">
        <f t="shared" ca="1" si="174"/>
        <v>667.58143515762356</v>
      </c>
      <c r="M389" s="306">
        <f t="shared" ref="M389:M452" ca="1" si="190">IF(AND(L388&gt;L_rampe,G389&gt;0),ATAN2(G389,H389),$M$4)</f>
        <v>-1.490626333963607</v>
      </c>
      <c r="N389" s="304">
        <f t="shared" ref="N389:N452" ca="1" si="191">DEGREES(Beta)</f>
        <v>-85.406597767173039</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5.0810000000000022</v>
      </c>
      <c r="T389" s="304">
        <f t="shared" ca="1" si="175"/>
        <v>49.844610000000024</v>
      </c>
      <c r="U389" s="311">
        <f t="shared" ca="1" si="176"/>
        <v>0</v>
      </c>
      <c r="V389" s="306">
        <f t="shared" ca="1" si="177"/>
        <v>1.2165824197457453</v>
      </c>
      <c r="W389" s="304">
        <f t="shared" ca="1" si="178"/>
        <v>42.470083873577018</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1.4508822865006756</v>
      </c>
      <c r="AH389" s="304">
        <f t="shared" ref="AH389:AH452" ca="1" si="202">IF(AND(L388&lt;L_rampe,Poussee&lt;Poids*SIN(M388)), g*SIN(M388), (-W388+Poussee)/m)</f>
        <v>-8.3270221373600108</v>
      </c>
    </row>
    <row r="390" spans="1:34" x14ac:dyDescent="0.2">
      <c r="A390" s="347">
        <f t="shared" ca="1" si="180"/>
        <v>0.1</v>
      </c>
      <c r="B390" s="304">
        <f t="shared" ca="1" si="181"/>
        <v>29.600000000000154</v>
      </c>
      <c r="D390" s="306">
        <f t="shared" ca="1" si="182"/>
        <v>-0.6693918964571266</v>
      </c>
      <c r="E390" s="307">
        <f t="shared" ca="1" si="183"/>
        <v>-1.4782396167263574</v>
      </c>
      <c r="F390" s="304">
        <f t="shared" ca="1" si="184"/>
        <v>1.6227377716383373</v>
      </c>
      <c r="G390" s="306">
        <f t="shared" ca="1" si="185"/>
        <v>8.4722296112518833</v>
      </c>
      <c r="H390" s="307">
        <f t="shared" ca="1" si="186"/>
        <v>-106.43280992872585</v>
      </c>
      <c r="I390" s="304">
        <f t="shared" ca="1" si="187"/>
        <v>106.76947927151305</v>
      </c>
      <c r="J390" s="306">
        <f t="shared" ca="1" si="188"/>
        <v>664.86157589901666</v>
      </c>
      <c r="K390" s="307">
        <f t="shared" ca="1" si="189"/>
        <v>58.315952143286395</v>
      </c>
      <c r="L390" s="304">
        <f t="shared" ca="1" si="174"/>
        <v>667.41416330589061</v>
      </c>
      <c r="M390" s="306">
        <f t="shared" ca="1" si="190"/>
        <v>-1.4913621486447881</v>
      </c>
      <c r="N390" s="304">
        <f t="shared" ca="1" si="191"/>
        <v>-85.44875684290848</v>
      </c>
      <c r="P390" s="310">
        <f t="shared" ca="1" si="192"/>
        <v>23</v>
      </c>
      <c r="Q390" s="304">
        <f t="shared" ca="1" si="193"/>
        <v>0</v>
      </c>
      <c r="R390" s="306">
        <f t="shared" ca="1" si="194"/>
        <v>0</v>
      </c>
      <c r="S390" s="307">
        <f t="shared" ca="1" si="195"/>
        <v>5.0810000000000022</v>
      </c>
      <c r="T390" s="304">
        <f t="shared" ca="1" si="175"/>
        <v>49.844610000000024</v>
      </c>
      <c r="U390" s="311">
        <f t="shared" ca="1" si="176"/>
        <v>0</v>
      </c>
      <c r="V390" s="306">
        <f t="shared" ca="1" si="177"/>
        <v>1.2178770648995694</v>
      </c>
      <c r="W390" s="304">
        <f t="shared" ca="1" si="178"/>
        <v>42.628606845251291</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1.4198839935507621</v>
      </c>
      <c r="AH390" s="304">
        <f t="shared" ca="1" si="202"/>
        <v>-8.3586073358742379</v>
      </c>
    </row>
    <row r="391" spans="1:34" x14ac:dyDescent="0.2">
      <c r="A391" s="347">
        <f t="shared" ca="1" si="180"/>
        <v>0.1</v>
      </c>
      <c r="B391" s="304">
        <f t="shared" ca="1" si="181"/>
        <v>29.700000000000156</v>
      </c>
      <c r="D391" s="306">
        <f t="shared" ca="1" si="182"/>
        <v>-0.66573675902720975</v>
      </c>
      <c r="E391" s="307">
        <f t="shared" ca="1" si="183"/>
        <v>-1.4466485344063873</v>
      </c>
      <c r="F391" s="304">
        <f t="shared" ca="1" si="184"/>
        <v>1.5924815271833459</v>
      </c>
      <c r="G391" s="306">
        <f t="shared" ca="1" si="185"/>
        <v>8.4056559353491629</v>
      </c>
      <c r="H391" s="307">
        <f t="shared" ca="1" si="186"/>
        <v>-106.57747478216649</v>
      </c>
      <c r="I391" s="304">
        <f t="shared" ca="1" si="187"/>
        <v>106.90843363667248</v>
      </c>
      <c r="J391" s="306">
        <f t="shared" ca="1" si="188"/>
        <v>665.70547017634669</v>
      </c>
      <c r="K391" s="307">
        <f t="shared" ca="1" si="189"/>
        <v>47.665437907741776</v>
      </c>
      <c r="L391" s="304">
        <f t="shared" ca="1" si="174"/>
        <v>667.40974445511927</v>
      </c>
      <c r="M391" s="306">
        <f t="shared" ca="1" si="190"/>
        <v>-1.4920902765439656</v>
      </c>
      <c r="N391" s="304">
        <f t="shared" ca="1" si="191"/>
        <v>-85.490475498477082</v>
      </c>
      <c r="P391" s="310">
        <f t="shared" ca="1" si="192"/>
        <v>23</v>
      </c>
      <c r="Q391" s="304">
        <f t="shared" ca="1" si="193"/>
        <v>0</v>
      </c>
      <c r="R391" s="306">
        <f t="shared" ca="1" si="194"/>
        <v>0</v>
      </c>
      <c r="S391" s="307">
        <f t="shared" ca="1" si="195"/>
        <v>5.0810000000000022</v>
      </c>
      <c r="T391" s="304">
        <f t="shared" ca="1" si="175"/>
        <v>49.844610000000024</v>
      </c>
      <c r="U391" s="311">
        <f t="shared" ca="1" si="176"/>
        <v>0</v>
      </c>
      <c r="V391" s="306">
        <f t="shared" ca="1" si="177"/>
        <v>1.2191748667327045</v>
      </c>
      <c r="W391" s="304">
        <f t="shared" ca="1" si="178"/>
        <v>42.785180911311116</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1.3892602532584561</v>
      </c>
      <c r="AH391" s="304">
        <f t="shared" ca="1" si="202"/>
        <v>-8.389806503690469</v>
      </c>
    </row>
    <row r="392" spans="1:34" x14ac:dyDescent="0.2">
      <c r="A392" s="347">
        <f t="shared" ca="1" si="180"/>
        <v>0.1</v>
      </c>
      <c r="B392" s="304">
        <f t="shared" ca="1" si="181"/>
        <v>29.800000000000157</v>
      </c>
      <c r="D392" s="306">
        <f t="shared" ca="1" si="182"/>
        <v>-0.66206986447707006</v>
      </c>
      <c r="E392" s="307">
        <f t="shared" ca="1" si="183"/>
        <v>-1.4154458060082185</v>
      </c>
      <c r="F392" s="304">
        <f t="shared" ca="1" si="184"/>
        <v>1.5626334615625448</v>
      </c>
      <c r="G392" s="306">
        <f t="shared" ca="1" si="185"/>
        <v>8.339448948901456</v>
      </c>
      <c r="H392" s="307">
        <f t="shared" ca="1" si="186"/>
        <v>-106.71901936276731</v>
      </c>
      <c r="I392" s="304">
        <f t="shared" ca="1" si="187"/>
        <v>107.04436231078235</v>
      </c>
      <c r="J392" s="306">
        <f t="shared" ca="1" si="188"/>
        <v>666.54272542055924</v>
      </c>
      <c r="K392" s="307">
        <f t="shared" ca="1" si="189"/>
        <v>37.000613200495081</v>
      </c>
      <c r="L392" s="304">
        <f t="shared" ca="1" si="174"/>
        <v>667.56891044167094</v>
      </c>
      <c r="M392" s="306">
        <f t="shared" ca="1" si="190"/>
        <v>-1.4928108278146139</v>
      </c>
      <c r="N392" s="304">
        <f t="shared" ca="1" si="191"/>
        <v>-85.531760045208017</v>
      </c>
      <c r="P392" s="310">
        <f t="shared" ca="1" si="192"/>
        <v>23</v>
      </c>
      <c r="Q392" s="304">
        <f t="shared" ca="1" si="193"/>
        <v>0</v>
      </c>
      <c r="R392" s="306">
        <f t="shared" ca="1" si="194"/>
        <v>0</v>
      </c>
      <c r="S392" s="307">
        <f t="shared" ca="1" si="195"/>
        <v>5.0810000000000022</v>
      </c>
      <c r="T392" s="304">
        <f t="shared" ca="1" si="175"/>
        <v>49.844610000000024</v>
      </c>
      <c r="U392" s="311">
        <f t="shared" ca="1" si="176"/>
        <v>0</v>
      </c>
      <c r="V392" s="306">
        <f t="shared" ca="1" si="177"/>
        <v>1.2204757948012692</v>
      </c>
      <c r="W392" s="304">
        <f t="shared" ca="1" si="178"/>
        <v>42.939818829832305</v>
      </c>
      <c r="Y392" s="314" t="str">
        <f t="shared" ca="1" si="196"/>
        <v/>
      </c>
      <c r="Z392" s="315" t="str">
        <f t="shared" ca="1" si="197"/>
        <v/>
      </c>
      <c r="AA392" s="316" t="str">
        <f t="shared" ca="1" si="198"/>
        <v/>
      </c>
      <c r="AC392" s="310" t="e">
        <f t="shared" ca="1" si="199"/>
        <v>#N/A</v>
      </c>
      <c r="AD392" s="323" t="e">
        <f t="shared" ca="1" si="200"/>
        <v>#N/A</v>
      </c>
      <c r="AE392" s="324" t="e">
        <f t="shared" ca="1" si="179"/>
        <v>#N/A</v>
      </c>
      <c r="AG392" s="306">
        <f t="shared" ca="1" si="201"/>
        <v>1.3590088570857937</v>
      </c>
      <c r="AH392" s="304">
        <f t="shared" ca="1" si="202"/>
        <v>-8.4206221041745906</v>
      </c>
    </row>
    <row r="393" spans="1:34" x14ac:dyDescent="0.2">
      <c r="A393" s="347">
        <f t="shared" ca="1" si="180"/>
        <v>0.1</v>
      </c>
      <c r="B393" s="304">
        <f t="shared" ca="1" si="181"/>
        <v>29.900000000000158</v>
      </c>
      <c r="D393" s="306">
        <f t="shared" ca="1" si="182"/>
        <v>-0.65839203448996253</v>
      </c>
      <c r="E393" s="307">
        <f t="shared" ca="1" si="183"/>
        <v>-1.3846288864467837</v>
      </c>
      <c r="F393" s="304">
        <f t="shared" ca="1" si="184"/>
        <v>1.5331918419632593</v>
      </c>
      <c r="G393" s="306">
        <f t="shared" ca="1" si="185"/>
        <v>8.2736097454524593</v>
      </c>
      <c r="H393" s="307">
        <f t="shared" ca="1" si="186"/>
        <v>-106.85748225141199</v>
      </c>
      <c r="I393" s="304">
        <f t="shared" ca="1" si="187"/>
        <v>107.17730231411348</v>
      </c>
      <c r="J393" s="306">
        <f t="shared" ca="1" si="188"/>
        <v>667.37337835527694</v>
      </c>
      <c r="K393" s="307">
        <f t="shared" ca="1" si="189"/>
        <v>26.321788119786113</v>
      </c>
      <c r="L393" s="304">
        <f t="shared" ca="1" si="174"/>
        <v>667.89225378586218</v>
      </c>
      <c r="M393" s="306">
        <f t="shared" ca="1" si="190"/>
        <v>-1.4935239103135918</v>
      </c>
      <c r="N393" s="304">
        <f t="shared" ca="1" si="191"/>
        <v>-85.572616662844098</v>
      </c>
      <c r="P393" s="310">
        <f t="shared" ca="1" si="192"/>
        <v>23</v>
      </c>
      <c r="Q393" s="304">
        <f t="shared" ca="1" si="193"/>
        <v>0</v>
      </c>
      <c r="R393" s="306">
        <f t="shared" ca="1" si="194"/>
        <v>0</v>
      </c>
      <c r="S393" s="307">
        <f t="shared" ca="1" si="195"/>
        <v>5.0810000000000022</v>
      </c>
      <c r="T393" s="304">
        <f t="shared" ca="1" si="175"/>
        <v>49.844610000000024</v>
      </c>
      <c r="U393" s="311">
        <f t="shared" ca="1" si="176"/>
        <v>0</v>
      </c>
      <c r="V393" s="306">
        <f t="shared" ca="1" si="177"/>
        <v>1.221779819001424</v>
      </c>
      <c r="W393" s="304">
        <f t="shared" ca="1" si="178"/>
        <v>43.09253358879544</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1.3291275421857289</v>
      </c>
      <c r="AH393" s="304">
        <f t="shared" ca="1" si="202"/>
        <v>-8.4510566482645704</v>
      </c>
    </row>
    <row r="394" spans="1:34" x14ac:dyDescent="0.2">
      <c r="A394" s="347">
        <f t="shared" ca="1" si="180"/>
        <v>0.1</v>
      </c>
      <c r="B394" s="304">
        <f t="shared" ca="1" si="181"/>
        <v>30.00000000000016</v>
      </c>
      <c r="D394" s="306">
        <f t="shared" ca="1" si="182"/>
        <v>-0.65470407546152709</v>
      </c>
      <c r="E394" s="307">
        <f t="shared" ca="1" si="183"/>
        <v>-1.3541951849360103</v>
      </c>
      <c r="F394" s="304">
        <f t="shared" ca="1" si="184"/>
        <v>1.5041549206547202</v>
      </c>
      <c r="G394" s="306">
        <f t="shared" ca="1" si="185"/>
        <v>8.2081393379063066</v>
      </c>
      <c r="H394" s="307">
        <f t="shared" ca="1" si="186"/>
        <v>-106.9929017699056</v>
      </c>
      <c r="I394" s="304">
        <f t="shared" ca="1" si="187"/>
        <v>107.30729043515707</v>
      </c>
      <c r="J394" s="306">
        <f t="shared" ca="1" si="188"/>
        <v>668.19746580944491</v>
      </c>
      <c r="K394" s="307">
        <f t="shared" ca="1" si="189"/>
        <v>15.629268918720232</v>
      </c>
      <c r="L394" s="304">
        <f t="shared" ca="1" si="174"/>
        <v>668.38022663832442</v>
      </c>
      <c r="M394" s="306">
        <f t="shared" ca="1" si="190"/>
        <v>-1.4942296296629456</v>
      </c>
      <c r="N394" s="304">
        <f t="shared" ca="1" si="191"/>
        <v>-85.613051403082778</v>
      </c>
      <c r="P394" s="310">
        <f t="shared" ca="1" si="192"/>
        <v>23</v>
      </c>
      <c r="Q394" s="304">
        <f t="shared" ca="1" si="193"/>
        <v>0</v>
      </c>
      <c r="R394" s="306">
        <f t="shared" ca="1" si="194"/>
        <v>0</v>
      </c>
      <c r="S394" s="307">
        <f t="shared" ca="1" si="195"/>
        <v>5.0810000000000022</v>
      </c>
      <c r="T394" s="304">
        <f t="shared" ca="1" si="175"/>
        <v>49.844610000000024</v>
      </c>
      <c r="U394" s="311">
        <f t="shared" ca="1" si="176"/>
        <v>0</v>
      </c>
      <c r="V394" s="306">
        <f t="shared" ca="1" si="177"/>
        <v>1.2230869095676984</v>
      </c>
      <c r="W394" s="304">
        <f t="shared" ca="1" si="178"/>
        <v>43.243338394523327</v>
      </c>
      <c r="Y394" s="314" t="str">
        <f t="shared" ca="1" si="196"/>
        <v/>
      </c>
      <c r="Z394" s="315" t="str">
        <f t="shared" ca="1" si="197"/>
        <v/>
      </c>
      <c r="AA394" s="316" t="str">
        <f t="shared" ca="1" si="198"/>
        <v/>
      </c>
      <c r="AC394" s="310">
        <f t="shared" ca="1" si="199"/>
        <v>30.00000000000016</v>
      </c>
      <c r="AD394" s="323">
        <f t="shared" ca="1" si="200"/>
        <v>668.19746580944491</v>
      </c>
      <c r="AE394" s="324" t="e">
        <f t="shared" ca="1" si="179"/>
        <v>#N/A</v>
      </c>
      <c r="AG394" s="306">
        <f t="shared" ca="1" si="201"/>
        <v>1.2996139939396389</v>
      </c>
      <c r="AH394" s="304">
        <f t="shared" ca="1" si="202"/>
        <v>-8.4811126921463149</v>
      </c>
    </row>
    <row r="395" spans="1:34" x14ac:dyDescent="0.2">
      <c r="A395" s="347">
        <f t="shared" ca="1" si="180"/>
        <v>0.1</v>
      </c>
      <c r="B395" s="304">
        <f t="shared" ca="1" si="181"/>
        <v>30.100000000000161</v>
      </c>
      <c r="D395" s="306">
        <f t="shared" ca="1" si="182"/>
        <v>-0.65100677859131473</v>
      </c>
      <c r="E395" s="307">
        <f t="shared" ca="1" si="183"/>
        <v>-1.3241420672897597</v>
      </c>
      <c r="F395" s="304">
        <f t="shared" ca="1" si="184"/>
        <v>1.4755209385631365</v>
      </c>
      <c r="G395" s="306">
        <f t="shared" ca="1" si="185"/>
        <v>8.1430386600471749</v>
      </c>
      <c r="H395" s="307">
        <f t="shared" ca="1" si="186"/>
        <v>-107.12531597663458</v>
      </c>
      <c r="I395" s="304">
        <f t="shared" ca="1" si="187"/>
        <v>107.4343632257055</v>
      </c>
      <c r="J395" s="306">
        <f t="shared" ca="1" si="188"/>
        <v>669.01502470934258</v>
      </c>
      <c r="K395" s="307">
        <f t="shared" ca="1" si="189"/>
        <v>4.9233580313932226</v>
      </c>
      <c r="L395" s="304">
        <f t="shared" ca="1" si="174"/>
        <v>669.03314024130941</v>
      </c>
      <c r="M395" s="306">
        <f t="shared" ca="1" si="190"/>
        <v>-1.494928089309757</v>
      </c>
      <c r="N395" s="304">
        <f t="shared" ca="1" si="191"/>
        <v>-85.653070193005277</v>
      </c>
      <c r="P395" s="310">
        <f t="shared" ca="1" si="192"/>
        <v>23</v>
      </c>
      <c r="Q395" s="304">
        <f t="shared" ca="1" si="193"/>
        <v>0</v>
      </c>
      <c r="R395" s="306">
        <f t="shared" ca="1" si="194"/>
        <v>0</v>
      </c>
      <c r="S395" s="307">
        <f t="shared" ca="1" si="195"/>
        <v>5.0810000000000022</v>
      </c>
      <c r="T395" s="304">
        <f t="shared" ca="1" si="175"/>
        <v>49.844610000000024</v>
      </c>
      <c r="U395" s="311">
        <f t="shared" ca="1" si="176"/>
        <v>0</v>
      </c>
      <c r="V395" s="306">
        <f t="shared" ca="1" si="177"/>
        <v>1.2243970370712733</v>
      </c>
      <c r="W395" s="304">
        <f t="shared" ca="1" si="178"/>
        <v>43.392246660364435</v>
      </c>
      <c r="Y395" s="314" t="str">
        <f t="shared" ca="1" si="196"/>
        <v/>
      </c>
      <c r="Z395" s="315" t="str">
        <f t="shared" ca="1" si="197"/>
        <v/>
      </c>
      <c r="AA395" s="316" t="str">
        <f t="shared" ca="1" si="198"/>
        <v/>
      </c>
      <c r="AC395" s="310" t="e">
        <f t="shared" ca="1" si="199"/>
        <v>#N/A</v>
      </c>
      <c r="AD395" s="323" t="e">
        <f t="shared" ca="1" si="200"/>
        <v>#N/A</v>
      </c>
      <c r="AE395" s="324" t="e">
        <f t="shared" ca="1" si="179"/>
        <v>#N/A</v>
      </c>
      <c r="AG395" s="306">
        <f t="shared" ca="1" si="201"/>
        <v>1.2704658484384588</v>
      </c>
      <c r="AH395" s="304">
        <f t="shared" ca="1" si="202"/>
        <v>-8.5107928349780178</v>
      </c>
    </row>
    <row r="396" spans="1:34" x14ac:dyDescent="0.2">
      <c r="A396" s="347">
        <f t="shared" ca="1" si="180"/>
        <v>0.1</v>
      </c>
      <c r="B396" s="304">
        <f t="shared" ca="1" si="181"/>
        <v>30.200000000000163</v>
      </c>
      <c r="D396" s="306">
        <f t="shared" ca="1" si="182"/>
        <v>-0.64730091997981121</v>
      </c>
      <c r="E396" s="307">
        <f t="shared" ca="1" si="183"/>
        <v>-1.2944668581738359</v>
      </c>
      <c r="F396" s="304">
        <f t="shared" ca="1" si="184"/>
        <v>1.4472881288524242</v>
      </c>
      <c r="G396" s="306">
        <f t="shared" ca="1" si="185"/>
        <v>8.0783085680491933</v>
      </c>
      <c r="H396" s="307">
        <f t="shared" ca="1" si="186"/>
        <v>-107.25476266245197</v>
      </c>
      <c r="I396" s="304">
        <f t="shared" ca="1" si="187"/>
        <v>107.55855699617543</v>
      </c>
      <c r="J396" s="306">
        <f t="shared" ca="1" si="188"/>
        <v>669.82609207074745</v>
      </c>
      <c r="K396" s="307">
        <f t="shared" ca="1" si="189"/>
        <v>-5.7956459005611052</v>
      </c>
      <c r="L396" s="304">
        <f t="shared" ca="1" si="174"/>
        <v>669.85116490917153</v>
      </c>
      <c r="M396" s="306">
        <f t="shared" ca="1" si="190"/>
        <v>-1.495619390584106</v>
      </c>
      <c r="N396" s="304">
        <f t="shared" ca="1" si="191"/>
        <v>-85.692678838397484</v>
      </c>
      <c r="P396" s="310">
        <f t="shared" ca="1" si="192"/>
        <v>23</v>
      </c>
      <c r="Q396" s="304">
        <f t="shared" ca="1" si="193"/>
        <v>0</v>
      </c>
      <c r="R396" s="306">
        <f t="shared" ca="1" si="194"/>
        <v>0</v>
      </c>
      <c r="S396" s="307">
        <f t="shared" ca="1" si="195"/>
        <v>5.0810000000000022</v>
      </c>
      <c r="T396" s="304">
        <f t="shared" ca="1" si="175"/>
        <v>49.844610000000024</v>
      </c>
      <c r="U396" s="311">
        <f t="shared" ca="1" si="176"/>
        <v>0</v>
      </c>
      <c r="V396" s="306">
        <f t="shared" ca="1" si="177"/>
        <v>1.2257101724182122</v>
      </c>
      <c r="W396" s="304">
        <f t="shared" ca="1" si="178"/>
        <v>43.539271995621661</v>
      </c>
      <c r="Y396" s="314" t="str">
        <f t="shared" ca="1" si="196"/>
        <v>Impact balistique</v>
      </c>
      <c r="Z396" s="315" t="str">
        <f t="shared" ca="1" si="197"/>
        <v/>
      </c>
      <c r="AA396" s="316" t="str">
        <f t="shared" ca="1" si="198"/>
        <v/>
      </c>
      <c r="AC396" s="310" t="e">
        <f t="shared" ca="1" si="199"/>
        <v>#N/A</v>
      </c>
      <c r="AD396" s="323" t="e">
        <f t="shared" ca="1" si="200"/>
        <v>#N/A</v>
      </c>
      <c r="AE396" s="324" t="e">
        <f t="shared" ca="1" si="179"/>
        <v>#N/A</v>
      </c>
      <c r="AG396" s="306">
        <f t="shared" ca="1" si="201"/>
        <v>1.2416806949078278</v>
      </c>
      <c r="AH396" s="304">
        <f t="shared" ca="1" si="202"/>
        <v>-8.5400997166629438</v>
      </c>
    </row>
    <row r="397" spans="1:34" x14ac:dyDescent="0.2">
      <c r="A397" s="347">
        <f t="shared" ca="1" si="180"/>
        <v>1E-4</v>
      </c>
      <c r="B397" s="304">
        <f t="shared" ca="1" si="181"/>
        <v>30.200100000000162</v>
      </c>
      <c r="D397" s="306">
        <f t="shared" ca="1" si="182"/>
        <v>-0.64358726073067629</v>
      </c>
      <c r="E397" s="307">
        <f t="shared" ca="1" si="183"/>
        <v>-1.2651668433091832</v>
      </c>
      <c r="F397" s="304">
        <f t="shared" ca="1" si="184"/>
        <v>1.4194547205119783</v>
      </c>
      <c r="G397" s="306">
        <f t="shared" ca="1" si="185"/>
        <v>8.0782442093231204</v>
      </c>
      <c r="H397" s="307">
        <f t="shared" ca="1" si="186"/>
        <v>-107.2548891791363</v>
      </c>
      <c r="I397" s="304">
        <f t="shared" ca="1" si="187"/>
        <v>107.55867832180847</v>
      </c>
      <c r="J397" s="306">
        <f t="shared" ca="1" si="188"/>
        <v>669.82609207074745</v>
      </c>
      <c r="K397" s="307">
        <f t="shared" ca="1" si="189"/>
        <v>-5.8063713831531842</v>
      </c>
      <c r="L397" s="304">
        <f t="shared" ca="1" si="174"/>
        <v>669.85125779340638</v>
      </c>
      <c r="M397" s="306">
        <f t="shared" ca="1" si="190"/>
        <v>-1.4956200755974336</v>
      </c>
      <c r="N397" s="304">
        <f t="shared" ca="1" si="191"/>
        <v>-85.692718086770071</v>
      </c>
      <c r="P397" s="310">
        <f t="shared" ca="1" si="192"/>
        <v>23</v>
      </c>
      <c r="Q397" s="304">
        <f t="shared" ca="1" si="193"/>
        <v>0</v>
      </c>
      <c r="R397" s="306">
        <f t="shared" ca="1" si="194"/>
        <v>0</v>
      </c>
      <c r="S397" s="307">
        <f t="shared" ca="1" si="195"/>
        <v>5.0810000000000022</v>
      </c>
      <c r="T397" s="304">
        <f t="shared" ca="1" si="175"/>
        <v>49.844610000000024</v>
      </c>
      <c r="U397" s="311">
        <f t="shared" ca="1" si="176"/>
        <v>0</v>
      </c>
      <c r="V397" s="306">
        <f t="shared" ca="1" si="177"/>
        <v>1.2257114870523396</v>
      </c>
      <c r="W397" s="304">
        <f t="shared" ca="1" si="178"/>
        <v>43.539416918039969</v>
      </c>
      <c r="Y397" s="314" t="str">
        <f t="shared" ca="1" si="196"/>
        <v/>
      </c>
      <c r="Z397" s="315" t="str">
        <f t="shared" ca="1" si="197"/>
        <v/>
      </c>
      <c r="AA397" s="316" t="str">
        <f t="shared" ca="1" si="198"/>
        <v/>
      </c>
      <c r="AC397" s="310" t="e">
        <f t="shared" ca="1" si="199"/>
        <v>#N/A</v>
      </c>
      <c r="AD397" s="323" t="e">
        <f t="shared" ca="1" si="200"/>
        <v>#N/A</v>
      </c>
      <c r="AE397" s="324" t="e">
        <f t="shared" ca="1" si="179"/>
        <v>#N/A</v>
      </c>
      <c r="AG397" s="306">
        <f t="shared" ca="1" si="201"/>
        <v>1.2132560780777499</v>
      </c>
      <c r="AH397" s="304">
        <f t="shared" ca="1" si="202"/>
        <v>-8.5690360156704664</v>
      </c>
    </row>
    <row r="398" spans="1:34" x14ac:dyDescent="0.2">
      <c r="A398" s="347">
        <f t="shared" ca="1" si="180"/>
        <v>1E-4</v>
      </c>
      <c r="B398" s="304">
        <f t="shared" ca="1" si="181"/>
        <v>30.200200000000162</v>
      </c>
      <c r="D398" s="306">
        <f t="shared" ca="1" si="182"/>
        <v>-0.64358354959549113</v>
      </c>
      <c r="E398" s="307">
        <f t="shared" ca="1" si="183"/>
        <v>-1.2651379605837185</v>
      </c>
      <c r="F398" s="304">
        <f t="shared" ca="1" si="184"/>
        <v>1.4194272945874553</v>
      </c>
      <c r="G398" s="306">
        <f t="shared" ca="1" si="185"/>
        <v>8.0781798509681604</v>
      </c>
      <c r="H398" s="307">
        <f t="shared" ca="1" si="186"/>
        <v>-107.25501569293236</v>
      </c>
      <c r="I398" s="304">
        <f t="shared" ca="1" si="187"/>
        <v>107.55879964463975</v>
      </c>
      <c r="J398" s="306">
        <f t="shared" ca="1" si="188"/>
        <v>669.82609207074745</v>
      </c>
      <c r="K398" s="307">
        <f t="shared" ca="1" si="189"/>
        <v>-5.8170968783967876</v>
      </c>
      <c r="L398" s="304">
        <f t="shared" ca="1" si="174"/>
        <v>669.85135084947171</v>
      </c>
      <c r="M398" s="306">
        <f t="shared" ca="1" si="190"/>
        <v>-1.4956207606037586</v>
      </c>
      <c r="N398" s="304">
        <f t="shared" ca="1" si="191"/>
        <v>-85.69275733474143</v>
      </c>
      <c r="P398" s="310">
        <f t="shared" ca="1" si="192"/>
        <v>23</v>
      </c>
      <c r="Q398" s="304">
        <f t="shared" ca="1" si="193"/>
        <v>0</v>
      </c>
      <c r="R398" s="306">
        <f t="shared" ca="1" si="194"/>
        <v>0</v>
      </c>
      <c r="S398" s="307">
        <f t="shared" ca="1" si="195"/>
        <v>5.0810000000000022</v>
      </c>
      <c r="T398" s="304">
        <f t="shared" ca="1" si="175"/>
        <v>49.844610000000024</v>
      </c>
      <c r="U398" s="311">
        <f t="shared" ca="1" si="176"/>
        <v>0</v>
      </c>
      <c r="V398" s="306">
        <f t="shared" ca="1" si="177"/>
        <v>1.2257128016894279</v>
      </c>
      <c r="W398" s="304">
        <f t="shared" ca="1" si="178"/>
        <v>43.539561838616656</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1.2132280603668537</v>
      </c>
      <c r="AH398" s="304">
        <f t="shared" ca="1" si="202"/>
        <v>-8.5690645380909167</v>
      </c>
    </row>
    <row r="399" spans="1:34" x14ac:dyDescent="0.2">
      <c r="A399" s="347">
        <f t="shared" ca="1" si="180"/>
        <v>1E-4</v>
      </c>
      <c r="B399" s="304">
        <f t="shared" ca="1" si="181"/>
        <v>30.200300000000162</v>
      </c>
      <c r="D399" s="306">
        <f t="shared" ca="1" si="182"/>
        <v>-0.64357983845365263</v>
      </c>
      <c r="E399" s="307">
        <f t="shared" ca="1" si="183"/>
        <v>-1.2651090782252652</v>
      </c>
      <c r="F399" s="304">
        <f t="shared" ca="1" si="184"/>
        <v>1.4193998690545275</v>
      </c>
      <c r="G399" s="306">
        <f t="shared" ca="1" si="185"/>
        <v>8.0781154929843151</v>
      </c>
      <c r="H399" s="307">
        <f t="shared" ca="1" si="186"/>
        <v>-107.25514220384018</v>
      </c>
      <c r="I399" s="304">
        <f t="shared" ca="1" si="187"/>
        <v>107.55892096466928</v>
      </c>
      <c r="J399" s="306">
        <f t="shared" ca="1" si="188"/>
        <v>669.82609207074745</v>
      </c>
      <c r="K399" s="307">
        <f t="shared" ca="1" si="189"/>
        <v>-5.8278223862916265</v>
      </c>
      <c r="L399" s="304">
        <f t="shared" ca="1" si="174"/>
        <v>669.85144407736823</v>
      </c>
      <c r="M399" s="306">
        <f t="shared" ca="1" si="190"/>
        <v>-1.4956214456030807</v>
      </c>
      <c r="N399" s="304">
        <f t="shared" ca="1" si="191"/>
        <v>-85.692796582311558</v>
      </c>
      <c r="P399" s="310">
        <f t="shared" ca="1" si="192"/>
        <v>23</v>
      </c>
      <c r="Q399" s="304">
        <f t="shared" ca="1" si="193"/>
        <v>0</v>
      </c>
      <c r="R399" s="306">
        <f t="shared" ca="1" si="194"/>
        <v>0</v>
      </c>
      <c r="S399" s="307">
        <f t="shared" ca="1" si="195"/>
        <v>5.0810000000000022</v>
      </c>
      <c r="T399" s="304">
        <f t="shared" ca="1" si="175"/>
        <v>49.844610000000024</v>
      </c>
      <c r="U399" s="311">
        <f t="shared" ca="1" si="176"/>
        <v>0</v>
      </c>
      <c r="V399" s="306">
        <f t="shared" ca="1" si="177"/>
        <v>1.2257141163294774</v>
      </c>
      <c r="W399" s="304">
        <f t="shared" ca="1" si="178"/>
        <v>43.539706757351745</v>
      </c>
      <c r="Y399" s="314" t="str">
        <f t="shared" ca="1" si="196"/>
        <v/>
      </c>
      <c r="Z399" s="315" t="str">
        <f t="shared" ca="1" si="197"/>
        <v/>
      </c>
      <c r="AA399" s="316" t="str">
        <f t="shared" ca="1" si="198"/>
        <v/>
      </c>
      <c r="AC399" s="310" t="e">
        <f t="shared" ca="1" si="199"/>
        <v>#N/A</v>
      </c>
      <c r="AD399" s="323" t="e">
        <f t="shared" ca="1" si="200"/>
        <v>#N/A</v>
      </c>
      <c r="AE399" s="324" t="e">
        <f t="shared" ca="1" si="179"/>
        <v>#N/A</v>
      </c>
      <c r="AG399" s="306">
        <f t="shared" ca="1" si="201"/>
        <v>1.2132000430086567</v>
      </c>
      <c r="AH399" s="304">
        <f t="shared" ca="1" si="202"/>
        <v>-8.5690930601489157</v>
      </c>
    </row>
    <row r="400" spans="1:34" x14ac:dyDescent="0.2">
      <c r="A400" s="347">
        <f t="shared" ca="1" si="180"/>
        <v>1E-4</v>
      </c>
      <c r="B400" s="304">
        <f t="shared" ca="1" si="181"/>
        <v>30.200400000000162</v>
      </c>
      <c r="D400" s="306">
        <f t="shared" ca="1" si="182"/>
        <v>-0.64357612730516434</v>
      </c>
      <c r="E400" s="307">
        <f t="shared" ca="1" si="183"/>
        <v>-1.2650801962338196</v>
      </c>
      <c r="F400" s="304">
        <f t="shared" ca="1" si="184"/>
        <v>1.4193724439131938</v>
      </c>
      <c r="G400" s="306">
        <f t="shared" ca="1" si="185"/>
        <v>8.0780511353715845</v>
      </c>
      <c r="H400" s="307">
        <f t="shared" ca="1" si="186"/>
        <v>-107.2552687118598</v>
      </c>
      <c r="I400" s="304">
        <f t="shared" ca="1" si="187"/>
        <v>107.55904228189711</v>
      </c>
      <c r="J400" s="306">
        <f t="shared" ca="1" si="188"/>
        <v>669.82609207074745</v>
      </c>
      <c r="K400" s="307">
        <f t="shared" ca="1" si="189"/>
        <v>-5.8385479068374115</v>
      </c>
      <c r="L400" s="304">
        <f t="shared" ca="1" si="174"/>
        <v>669.85153747709637</v>
      </c>
      <c r="M400" s="306">
        <f t="shared" ca="1" si="190"/>
        <v>-1.4956221305954005</v>
      </c>
      <c r="N400" s="304">
        <f t="shared" ca="1" si="191"/>
        <v>-85.692835829480487</v>
      </c>
      <c r="P400" s="310">
        <f t="shared" ca="1" si="192"/>
        <v>23</v>
      </c>
      <c r="Q400" s="304">
        <f t="shared" ca="1" si="193"/>
        <v>0</v>
      </c>
      <c r="R400" s="306">
        <f t="shared" ca="1" si="194"/>
        <v>0</v>
      </c>
      <c r="S400" s="307">
        <f t="shared" ca="1" si="195"/>
        <v>5.0810000000000022</v>
      </c>
      <c r="T400" s="304">
        <f t="shared" ca="1" si="175"/>
        <v>49.844610000000024</v>
      </c>
      <c r="U400" s="311">
        <f t="shared" ca="1" si="176"/>
        <v>0</v>
      </c>
      <c r="V400" s="306">
        <f t="shared" ca="1" si="177"/>
        <v>1.2257154309724883</v>
      </c>
      <c r="W400" s="304">
        <f t="shared" ca="1" si="178"/>
        <v>43.539851674245234</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1.2131720260031607</v>
      </c>
      <c r="AH400" s="304">
        <f t="shared" ca="1" si="202"/>
        <v>-8.569121581844465</v>
      </c>
    </row>
    <row r="401" spans="1:34" x14ac:dyDescent="0.2">
      <c r="A401" s="347">
        <f t="shared" ca="1" si="180"/>
        <v>1E-4</v>
      </c>
      <c r="B401" s="304">
        <f t="shared" ca="1" si="181"/>
        <v>30.200500000000162</v>
      </c>
      <c r="D401" s="306">
        <f t="shared" ca="1" si="182"/>
        <v>-0.64357241615002381</v>
      </c>
      <c r="E401" s="307">
        <f t="shared" ca="1" si="183"/>
        <v>-1.2650513146093783</v>
      </c>
      <c r="F401" s="304">
        <f t="shared" ca="1" si="184"/>
        <v>1.4193450191634505</v>
      </c>
      <c r="G401" s="306">
        <f t="shared" ca="1" si="185"/>
        <v>8.0779867781299703</v>
      </c>
      <c r="H401" s="307">
        <f t="shared" ca="1" si="186"/>
        <v>-107.25539521699126</v>
      </c>
      <c r="I401" s="304">
        <f t="shared" ca="1" si="187"/>
        <v>107.55916359632327</v>
      </c>
      <c r="J401" s="306">
        <f t="shared" ca="1" si="188"/>
        <v>669.82609207074745</v>
      </c>
      <c r="K401" s="307">
        <f t="shared" ca="1" si="189"/>
        <v>-5.849273440033854</v>
      </c>
      <c r="L401" s="304">
        <f t="shared" ca="1" si="174"/>
        <v>669.85163104865671</v>
      </c>
      <c r="M401" s="306">
        <f t="shared" ca="1" si="190"/>
        <v>-1.4956228155807176</v>
      </c>
      <c r="N401" s="304">
        <f t="shared" ca="1" si="191"/>
        <v>-85.692875076248185</v>
      </c>
      <c r="P401" s="310">
        <f t="shared" ca="1" si="192"/>
        <v>23</v>
      </c>
      <c r="Q401" s="304">
        <f t="shared" ca="1" si="193"/>
        <v>0</v>
      </c>
      <c r="R401" s="306">
        <f t="shared" ca="1" si="194"/>
        <v>0</v>
      </c>
      <c r="S401" s="307">
        <f t="shared" ca="1" si="195"/>
        <v>5.0810000000000022</v>
      </c>
      <c r="T401" s="304">
        <f t="shared" ca="1" si="175"/>
        <v>49.844610000000024</v>
      </c>
      <c r="U401" s="311">
        <f t="shared" ca="1" si="176"/>
        <v>0</v>
      </c>
      <c r="V401" s="306">
        <f t="shared" ca="1" si="177"/>
        <v>1.2257167456184599</v>
      </c>
      <c r="W401" s="304">
        <f t="shared" ca="1" si="178"/>
        <v>43.539996589297132</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1.213144009350362</v>
      </c>
      <c r="AH401" s="304">
        <f t="shared" ca="1" si="202"/>
        <v>-8.5691501031775665</v>
      </c>
    </row>
    <row r="402" spans="1:34" x14ac:dyDescent="0.2">
      <c r="A402" s="347">
        <f t="shared" ca="1" si="180"/>
        <v>1E-4</v>
      </c>
      <c r="B402" s="304">
        <f t="shared" ca="1" si="181"/>
        <v>30.200600000000161</v>
      </c>
      <c r="D402" s="306">
        <f t="shared" ca="1" si="182"/>
        <v>-0.64356870498823426</v>
      </c>
      <c r="E402" s="307">
        <f t="shared" ca="1" si="183"/>
        <v>-1.2650224333519411</v>
      </c>
      <c r="F402" s="304">
        <f t="shared" ca="1" si="184"/>
        <v>1.419317594805299</v>
      </c>
      <c r="G402" s="306">
        <f t="shared" ca="1" si="185"/>
        <v>8.0779224212594709</v>
      </c>
      <c r="H402" s="307">
        <f t="shared" ca="1" si="186"/>
        <v>-107.25552171923459</v>
      </c>
      <c r="I402" s="304">
        <f t="shared" ca="1" si="187"/>
        <v>107.55928490794781</v>
      </c>
      <c r="J402" s="306">
        <f t="shared" ca="1" si="188"/>
        <v>669.82609207074745</v>
      </c>
      <c r="K402" s="307">
        <f t="shared" ca="1" si="189"/>
        <v>-5.8599989858806651</v>
      </c>
      <c r="L402" s="304">
        <f t="shared" ca="1" si="174"/>
        <v>669.85172479204982</v>
      </c>
      <c r="M402" s="306">
        <f t="shared" ca="1" si="190"/>
        <v>-1.4956235005590326</v>
      </c>
      <c r="N402" s="304">
        <f t="shared" ca="1" si="191"/>
        <v>-85.692914322614683</v>
      </c>
      <c r="P402" s="310">
        <f t="shared" ca="1" si="192"/>
        <v>23</v>
      </c>
      <c r="Q402" s="304">
        <f t="shared" ca="1" si="193"/>
        <v>0</v>
      </c>
      <c r="R402" s="306">
        <f t="shared" ca="1" si="194"/>
        <v>0</v>
      </c>
      <c r="S402" s="307">
        <f t="shared" ca="1" si="195"/>
        <v>5.0810000000000022</v>
      </c>
      <c r="T402" s="304">
        <f t="shared" ca="1" si="175"/>
        <v>49.844610000000024</v>
      </c>
      <c r="U402" s="311">
        <f t="shared" ca="1" si="176"/>
        <v>0</v>
      </c>
      <c r="V402" s="306">
        <f t="shared" ca="1" si="177"/>
        <v>1.2257180602673925</v>
      </c>
      <c r="W402" s="304">
        <f t="shared" ca="1" si="178"/>
        <v>43.540141502507488</v>
      </c>
      <c r="Y402" s="314" t="str">
        <f t="shared" ca="1" si="196"/>
        <v/>
      </c>
      <c r="Z402" s="315" t="str">
        <f t="shared" ca="1" si="197"/>
        <v/>
      </c>
      <c r="AA402" s="316" t="str">
        <f t="shared" ca="1" si="198"/>
        <v/>
      </c>
      <c r="AC402" s="310" t="e">
        <f t="shared" ca="1" si="199"/>
        <v>#N/A</v>
      </c>
      <c r="AD402" s="323" t="e">
        <f t="shared" ca="1" si="200"/>
        <v>#N/A</v>
      </c>
      <c r="AE402" s="324" t="e">
        <f t="shared" ca="1" si="179"/>
        <v>#N/A</v>
      </c>
      <c r="AG402" s="306">
        <f t="shared" ca="1" si="201"/>
        <v>1.2131159930502626</v>
      </c>
      <c r="AH402" s="304">
        <f t="shared" ca="1" si="202"/>
        <v>-8.569178624148222</v>
      </c>
    </row>
    <row r="403" spans="1:34" x14ac:dyDescent="0.2">
      <c r="A403" s="347">
        <f t="shared" ca="1" si="180"/>
        <v>1E-4</v>
      </c>
      <c r="B403" s="304">
        <f t="shared" ca="1" si="181"/>
        <v>30.200700000000161</v>
      </c>
      <c r="D403" s="306">
        <f t="shared" ca="1" si="182"/>
        <v>-0.64356499381979426</v>
      </c>
      <c r="E403" s="307">
        <f t="shared" ca="1" si="183"/>
        <v>-1.2649935524614992</v>
      </c>
      <c r="F403" s="304">
        <f t="shared" ca="1" si="184"/>
        <v>1.4192901708387315</v>
      </c>
      <c r="G403" s="306">
        <f t="shared" ca="1" si="185"/>
        <v>8.0778580647600897</v>
      </c>
      <c r="H403" s="307">
        <f t="shared" ca="1" si="186"/>
        <v>-107.25564821858984</v>
      </c>
      <c r="I403" s="304">
        <f t="shared" ca="1" si="187"/>
        <v>107.55940621677075</v>
      </c>
      <c r="J403" s="306">
        <f t="shared" ca="1" si="188"/>
        <v>669.82609207074745</v>
      </c>
      <c r="K403" s="307">
        <f t="shared" ca="1" si="189"/>
        <v>-5.8707245443775564</v>
      </c>
      <c r="L403" s="304">
        <f t="shared" ca="1" si="174"/>
        <v>669.85181870727604</v>
      </c>
      <c r="M403" s="306">
        <f t="shared" ca="1" si="190"/>
        <v>-1.4956241855303452</v>
      </c>
      <c r="N403" s="304">
        <f t="shared" ca="1" si="191"/>
        <v>-85.692953568579981</v>
      </c>
      <c r="P403" s="310">
        <f t="shared" ca="1" si="192"/>
        <v>23</v>
      </c>
      <c r="Q403" s="304">
        <f t="shared" ca="1" si="193"/>
        <v>0</v>
      </c>
      <c r="R403" s="306">
        <f t="shared" ca="1" si="194"/>
        <v>0</v>
      </c>
      <c r="S403" s="307">
        <f t="shared" ca="1" si="195"/>
        <v>5.0810000000000022</v>
      </c>
      <c r="T403" s="304">
        <f t="shared" ca="1" si="175"/>
        <v>49.844610000000024</v>
      </c>
      <c r="U403" s="311">
        <f t="shared" ca="1" si="176"/>
        <v>0</v>
      </c>
      <c r="V403" s="306">
        <f t="shared" ca="1" si="177"/>
        <v>1.2257193749192858</v>
      </c>
      <c r="W403" s="304">
        <f t="shared" ca="1" si="178"/>
        <v>43.540286413876267</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1.21308797710285</v>
      </c>
      <c r="AH403" s="304">
        <f t="shared" ca="1" si="202"/>
        <v>-8.5692071447564402</v>
      </c>
    </row>
    <row r="404" spans="1:34" x14ac:dyDescent="0.2">
      <c r="A404" s="347">
        <f t="shared" ca="1" si="180"/>
        <v>1E-4</v>
      </c>
      <c r="B404" s="304">
        <f t="shared" ca="1" si="181"/>
        <v>30.200800000000161</v>
      </c>
      <c r="D404" s="306">
        <f t="shared" ca="1" si="182"/>
        <v>-0.64356128264470613</v>
      </c>
      <c r="E404" s="307">
        <f t="shared" ca="1" si="183"/>
        <v>-1.2649646719380598</v>
      </c>
      <c r="F404" s="304">
        <f t="shared" ca="1" si="184"/>
        <v>1.4192627472637553</v>
      </c>
      <c r="G404" s="306">
        <f t="shared" ca="1" si="185"/>
        <v>8.077793708631825</v>
      </c>
      <c r="H404" s="307">
        <f t="shared" ca="1" si="186"/>
        <v>-107.25577471505703</v>
      </c>
      <c r="I404" s="304">
        <f t="shared" ca="1" si="187"/>
        <v>107.55952752279214</v>
      </c>
      <c r="J404" s="306">
        <f t="shared" ca="1" si="188"/>
        <v>669.82609207074745</v>
      </c>
      <c r="K404" s="307">
        <f t="shared" ca="1" si="189"/>
        <v>-5.8814501155242391</v>
      </c>
      <c r="L404" s="304">
        <f t="shared" ca="1" si="174"/>
        <v>669.85191279433604</v>
      </c>
      <c r="M404" s="306">
        <f t="shared" ca="1" si="190"/>
        <v>-1.4956248704946555</v>
      </c>
      <c r="N404" s="304">
        <f t="shared" ca="1" si="191"/>
        <v>-85.692992814144091</v>
      </c>
      <c r="P404" s="310">
        <f t="shared" ca="1" si="192"/>
        <v>23</v>
      </c>
      <c r="Q404" s="304">
        <f t="shared" ca="1" si="193"/>
        <v>0</v>
      </c>
      <c r="R404" s="306">
        <f t="shared" ca="1" si="194"/>
        <v>0</v>
      </c>
      <c r="S404" s="307">
        <f t="shared" ca="1" si="195"/>
        <v>5.0810000000000022</v>
      </c>
      <c r="T404" s="304">
        <f t="shared" ca="1" si="175"/>
        <v>49.844610000000024</v>
      </c>
      <c r="U404" s="311">
        <f t="shared" ca="1" si="176"/>
        <v>0</v>
      </c>
      <c r="V404" s="306">
        <f t="shared" ca="1" si="177"/>
        <v>1.2257206895741408</v>
      </c>
      <c r="W404" s="304">
        <f t="shared" ca="1" si="178"/>
        <v>43.540431323403538</v>
      </c>
      <c r="Y404" s="314" t="str">
        <f t="shared" ca="1" si="196"/>
        <v/>
      </c>
      <c r="Z404" s="315" t="str">
        <f t="shared" ca="1" si="197"/>
        <v/>
      </c>
      <c r="AA404" s="316" t="str">
        <f t="shared" ca="1" si="198"/>
        <v/>
      </c>
      <c r="AC404" s="310" t="e">
        <f t="shared" ca="1" si="199"/>
        <v>#N/A</v>
      </c>
      <c r="AD404" s="323" t="e">
        <f t="shared" ca="1" si="200"/>
        <v>#N/A</v>
      </c>
      <c r="AE404" s="324" t="e">
        <f t="shared" ca="1" si="179"/>
        <v>#N/A</v>
      </c>
      <c r="AG404" s="306">
        <f t="shared" ca="1" si="201"/>
        <v>1.213059961508133</v>
      </c>
      <c r="AH404" s="304">
        <f t="shared" ca="1" si="202"/>
        <v>-8.5692356650022141</v>
      </c>
    </row>
    <row r="405" spans="1:34" x14ac:dyDescent="0.2">
      <c r="A405" s="347">
        <f t="shared" ca="1" si="180"/>
        <v>1E-4</v>
      </c>
      <c r="B405" s="304">
        <f t="shared" ca="1" si="181"/>
        <v>30.200900000000161</v>
      </c>
      <c r="D405" s="306">
        <f t="shared" ca="1" si="182"/>
        <v>-0.64355757146297066</v>
      </c>
      <c r="E405" s="307">
        <f t="shared" ca="1" si="183"/>
        <v>-1.2649357917816086</v>
      </c>
      <c r="F405" s="304">
        <f t="shared" ca="1" si="184"/>
        <v>1.419235324080359</v>
      </c>
      <c r="G405" s="306">
        <f t="shared" ca="1" si="185"/>
        <v>8.0777293528746785</v>
      </c>
      <c r="H405" s="307">
        <f t="shared" ca="1" si="186"/>
        <v>-107.2559012086362</v>
      </c>
      <c r="I405" s="304">
        <f t="shared" ca="1" si="187"/>
        <v>107.55964882601198</v>
      </c>
      <c r="J405" s="306">
        <f t="shared" ca="1" si="188"/>
        <v>669.82609207074745</v>
      </c>
      <c r="K405" s="307">
        <f t="shared" ca="1" si="189"/>
        <v>-5.8921756993204237</v>
      </c>
      <c r="L405" s="304">
        <f t="shared" ca="1" si="174"/>
        <v>669.85200705323041</v>
      </c>
      <c r="M405" s="306">
        <f t="shared" ca="1" si="190"/>
        <v>-1.495625555451964</v>
      </c>
      <c r="N405" s="304">
        <f t="shared" ca="1" si="191"/>
        <v>-85.693032059307001</v>
      </c>
      <c r="P405" s="310">
        <f t="shared" ca="1" si="192"/>
        <v>23</v>
      </c>
      <c r="Q405" s="304">
        <f t="shared" ca="1" si="193"/>
        <v>0</v>
      </c>
      <c r="R405" s="306">
        <f t="shared" ca="1" si="194"/>
        <v>0</v>
      </c>
      <c r="S405" s="307">
        <f t="shared" ca="1" si="195"/>
        <v>5.0810000000000022</v>
      </c>
      <c r="T405" s="304">
        <f t="shared" ca="1" si="175"/>
        <v>49.844610000000024</v>
      </c>
      <c r="U405" s="311">
        <f t="shared" ca="1" si="176"/>
        <v>0</v>
      </c>
      <c r="V405" s="306">
        <f t="shared" ca="1" si="177"/>
        <v>1.2257220042319561</v>
      </c>
      <c r="W405" s="304">
        <f t="shared" ca="1" si="178"/>
        <v>43.540576231089254</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1.2130319462660974</v>
      </c>
      <c r="AH405" s="304">
        <f t="shared" ca="1" si="202"/>
        <v>-8.569264184885558</v>
      </c>
    </row>
    <row r="406" spans="1:34" x14ac:dyDescent="0.2">
      <c r="A406" s="347">
        <f t="shared" ca="1" si="180"/>
        <v>1E-4</v>
      </c>
      <c r="B406" s="304">
        <f t="shared" ca="1" si="181"/>
        <v>30.20100000000016</v>
      </c>
      <c r="D406" s="306">
        <f t="shared" ca="1" si="182"/>
        <v>-0.64355386027458661</v>
      </c>
      <c r="E406" s="307">
        <f t="shared" ca="1" si="183"/>
        <v>-1.2649069119921528</v>
      </c>
      <c r="F406" s="304">
        <f t="shared" ca="1" si="184"/>
        <v>1.4192079012885483</v>
      </c>
      <c r="G406" s="306">
        <f t="shared" ca="1" si="185"/>
        <v>8.0776649974886503</v>
      </c>
      <c r="H406" s="307">
        <f t="shared" ca="1" si="186"/>
        <v>-107.2560276993274</v>
      </c>
      <c r="I406" s="304">
        <f t="shared" ca="1" si="187"/>
        <v>107.55977012643035</v>
      </c>
      <c r="J406" s="306">
        <f t="shared" ca="1" si="188"/>
        <v>669.82609207074745</v>
      </c>
      <c r="K406" s="307">
        <f t="shared" ca="1" si="189"/>
        <v>-5.9029012957658216</v>
      </c>
      <c r="L406" s="304">
        <f t="shared" ca="1" si="174"/>
        <v>669.8521014839597</v>
      </c>
      <c r="M406" s="306">
        <f t="shared" ca="1" si="190"/>
        <v>-1.4956262404022704</v>
      </c>
      <c r="N406" s="304">
        <f t="shared" ca="1" si="191"/>
        <v>-85.693071304068738</v>
      </c>
      <c r="P406" s="310">
        <f t="shared" ca="1" si="192"/>
        <v>23</v>
      </c>
      <c r="Q406" s="304">
        <f t="shared" ca="1" si="193"/>
        <v>0</v>
      </c>
      <c r="R406" s="306">
        <f t="shared" ca="1" si="194"/>
        <v>0</v>
      </c>
      <c r="S406" s="307">
        <f t="shared" ca="1" si="195"/>
        <v>5.0810000000000022</v>
      </c>
      <c r="T406" s="304">
        <f t="shared" ca="1" si="175"/>
        <v>49.844610000000024</v>
      </c>
      <c r="U406" s="311">
        <f t="shared" ca="1" si="176"/>
        <v>0</v>
      </c>
      <c r="V406" s="306">
        <f t="shared" ca="1" si="177"/>
        <v>1.2257233188927328</v>
      </c>
      <c r="W406" s="304">
        <f t="shared" ca="1" si="178"/>
        <v>43.540721136933485</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1.2130039313767522</v>
      </c>
      <c r="AH406" s="304">
        <f t="shared" ca="1" si="202"/>
        <v>-8.5692927044064628</v>
      </c>
    </row>
    <row r="407" spans="1:34" x14ac:dyDescent="0.2">
      <c r="A407" s="347">
        <f t="shared" ca="1" si="180"/>
        <v>1E-4</v>
      </c>
      <c r="B407" s="304">
        <f t="shared" ca="1" si="181"/>
        <v>30.20110000000016</v>
      </c>
      <c r="D407" s="306">
        <f t="shared" ca="1" si="182"/>
        <v>-0.64355014907955632</v>
      </c>
      <c r="E407" s="307">
        <f t="shared" ca="1" si="183"/>
        <v>-1.2648780325696798</v>
      </c>
      <c r="F407" s="304">
        <f t="shared" ca="1" si="184"/>
        <v>1.4191804788883136</v>
      </c>
      <c r="G407" s="306">
        <f t="shared" ca="1" si="185"/>
        <v>8.0776006424737421</v>
      </c>
      <c r="H407" s="307">
        <f t="shared" ca="1" si="186"/>
        <v>-107.25615418713066</v>
      </c>
      <c r="I407" s="304">
        <f t="shared" ca="1" si="187"/>
        <v>107.55989142404728</v>
      </c>
      <c r="J407" s="306">
        <f t="shared" ca="1" si="188"/>
        <v>669.82609207074745</v>
      </c>
      <c r="K407" s="307">
        <f t="shared" ca="1" si="189"/>
        <v>-5.9136269048601449</v>
      </c>
      <c r="L407" s="304">
        <f t="shared" ca="1" si="174"/>
        <v>669.85219608652426</v>
      </c>
      <c r="M407" s="306">
        <f t="shared" ca="1" si="190"/>
        <v>-1.495626925345575</v>
      </c>
      <c r="N407" s="304">
        <f t="shared" ca="1" si="191"/>
        <v>-85.693110548429303</v>
      </c>
      <c r="P407" s="310">
        <f t="shared" ca="1" si="192"/>
        <v>23</v>
      </c>
      <c r="Q407" s="304">
        <f t="shared" ca="1" si="193"/>
        <v>0</v>
      </c>
      <c r="R407" s="306">
        <f t="shared" ca="1" si="194"/>
        <v>0</v>
      </c>
      <c r="S407" s="307">
        <f t="shared" ca="1" si="195"/>
        <v>5.0810000000000022</v>
      </c>
      <c r="T407" s="304">
        <f t="shared" ca="1" si="175"/>
        <v>49.844610000000024</v>
      </c>
      <c r="U407" s="311">
        <f t="shared" ca="1" si="176"/>
        <v>0</v>
      </c>
      <c r="V407" s="306">
        <f t="shared" ca="1" si="177"/>
        <v>1.2257246335564704</v>
      </c>
      <c r="W407" s="304">
        <f t="shared" ca="1" si="178"/>
        <v>43.540866040936237</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1.2129759168400884</v>
      </c>
      <c r="AH407" s="304">
        <f t="shared" ca="1" si="202"/>
        <v>-8.5693212235649412</v>
      </c>
    </row>
    <row r="408" spans="1:34" x14ac:dyDescent="0.2">
      <c r="A408" s="347">
        <f t="shared" ca="1" si="180"/>
        <v>1E-4</v>
      </c>
      <c r="B408" s="304">
        <f t="shared" ca="1" si="181"/>
        <v>30.20120000000016</v>
      </c>
      <c r="D408" s="306">
        <f t="shared" ca="1" si="182"/>
        <v>-0.64354643787788102</v>
      </c>
      <c r="E408" s="307">
        <f t="shared" ca="1" si="183"/>
        <v>-1.2648491535141915</v>
      </c>
      <c r="F408" s="304">
        <f t="shared" ca="1" si="184"/>
        <v>1.4191530568796575</v>
      </c>
      <c r="G408" s="306">
        <f t="shared" ca="1" si="185"/>
        <v>8.0775362878299539</v>
      </c>
      <c r="H408" s="307">
        <f t="shared" ca="1" si="186"/>
        <v>-107.25628067204602</v>
      </c>
      <c r="I408" s="304">
        <f t="shared" ca="1" si="187"/>
        <v>107.56001271886278</v>
      </c>
      <c r="J408" s="306">
        <f t="shared" ca="1" si="188"/>
        <v>669.82609207074745</v>
      </c>
      <c r="K408" s="307">
        <f t="shared" ca="1" si="189"/>
        <v>-5.9243525266031041</v>
      </c>
      <c r="L408" s="304">
        <f t="shared" ca="1" si="174"/>
        <v>669.85229086092477</v>
      </c>
      <c r="M408" s="306">
        <f t="shared" ca="1" si="190"/>
        <v>-1.4956276102818775</v>
      </c>
      <c r="N408" s="304">
        <f t="shared" ca="1" si="191"/>
        <v>-85.693149792388667</v>
      </c>
      <c r="P408" s="310">
        <f t="shared" ca="1" si="192"/>
        <v>23</v>
      </c>
      <c r="Q408" s="304">
        <f t="shared" ca="1" si="193"/>
        <v>0</v>
      </c>
      <c r="R408" s="306">
        <f t="shared" ca="1" si="194"/>
        <v>0</v>
      </c>
      <c r="S408" s="307">
        <f t="shared" ca="1" si="195"/>
        <v>5.0810000000000022</v>
      </c>
      <c r="T408" s="304">
        <f t="shared" ca="1" si="175"/>
        <v>49.844610000000024</v>
      </c>
      <c r="U408" s="311">
        <f t="shared" ca="1" si="176"/>
        <v>0</v>
      </c>
      <c r="V408" s="306">
        <f t="shared" ca="1" si="177"/>
        <v>1.2257259482231684</v>
      </c>
      <c r="W408" s="304">
        <f t="shared" ca="1" si="178"/>
        <v>43.541010943097476</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1.212947902656099</v>
      </c>
      <c r="AH408" s="304">
        <f t="shared" ca="1" si="202"/>
        <v>-8.5693497423609948</v>
      </c>
    </row>
    <row r="409" spans="1:34" x14ac:dyDescent="0.2">
      <c r="A409" s="347">
        <f t="shared" ca="1" si="180"/>
        <v>1E-4</v>
      </c>
      <c r="B409" s="304">
        <f t="shared" ca="1" si="181"/>
        <v>30.20130000000016</v>
      </c>
      <c r="D409" s="306">
        <f t="shared" ca="1" si="182"/>
        <v>-0.64354272666956192</v>
      </c>
      <c r="E409" s="307">
        <f t="shared" ca="1" si="183"/>
        <v>-1.2648202748256896</v>
      </c>
      <c r="F409" s="304">
        <f t="shared" ca="1" si="184"/>
        <v>1.4191256352625821</v>
      </c>
      <c r="G409" s="306">
        <f t="shared" ca="1" si="185"/>
        <v>8.0774719335572875</v>
      </c>
      <c r="H409" s="307">
        <f t="shared" ca="1" si="186"/>
        <v>-107.2564071540735</v>
      </c>
      <c r="I409" s="304">
        <f t="shared" ca="1" si="187"/>
        <v>107.56013401087688</v>
      </c>
      <c r="J409" s="306">
        <f t="shared" ca="1" si="188"/>
        <v>669.82609207074745</v>
      </c>
      <c r="K409" s="307">
        <f t="shared" ca="1" si="189"/>
        <v>-5.9350781609944097</v>
      </c>
      <c r="L409" s="304">
        <f t="shared" ca="1" si="174"/>
        <v>669.85238580716168</v>
      </c>
      <c r="M409" s="306">
        <f t="shared" ca="1" si="190"/>
        <v>-1.4956282952111786</v>
      </c>
      <c r="N409" s="304">
        <f t="shared" ca="1" si="191"/>
        <v>-85.693189035946887</v>
      </c>
      <c r="P409" s="310">
        <f t="shared" ca="1" si="192"/>
        <v>23</v>
      </c>
      <c r="Q409" s="304">
        <f t="shared" ca="1" si="193"/>
        <v>0</v>
      </c>
      <c r="R409" s="306">
        <f t="shared" ca="1" si="194"/>
        <v>0</v>
      </c>
      <c r="S409" s="307">
        <f t="shared" ca="1" si="195"/>
        <v>5.0810000000000022</v>
      </c>
      <c r="T409" s="304">
        <f t="shared" ca="1" si="175"/>
        <v>49.844610000000024</v>
      </c>
      <c r="U409" s="311">
        <f t="shared" ca="1" si="176"/>
        <v>0</v>
      </c>
      <c r="V409" s="306">
        <f t="shared" ca="1" si="177"/>
        <v>1.2257272628928275</v>
      </c>
      <c r="W409" s="304">
        <f t="shared" ca="1" si="178"/>
        <v>43.541155843417243</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1.212919888824791</v>
      </c>
      <c r="AH409" s="304">
        <f t="shared" ca="1" si="202"/>
        <v>-8.5693782607946183</v>
      </c>
    </row>
    <row r="410" spans="1:34" x14ac:dyDescent="0.2">
      <c r="A410" s="347">
        <f t="shared" ca="1" si="180"/>
        <v>1E-4</v>
      </c>
      <c r="B410" s="304">
        <f t="shared" ca="1" si="181"/>
        <v>30.201400000000159</v>
      </c>
      <c r="D410" s="306">
        <f t="shared" ca="1" si="182"/>
        <v>-0.6435390154545968</v>
      </c>
      <c r="E410" s="307">
        <f t="shared" ca="1" si="183"/>
        <v>-1.2647913965041688</v>
      </c>
      <c r="F410" s="304">
        <f t="shared" ca="1" si="184"/>
        <v>1.4190982140370825</v>
      </c>
      <c r="G410" s="306">
        <f t="shared" ca="1" si="185"/>
        <v>8.077407579655743</v>
      </c>
      <c r="H410" s="307">
        <f t="shared" ca="1" si="186"/>
        <v>-107.25653363321315</v>
      </c>
      <c r="I410" s="304">
        <f t="shared" ca="1" si="187"/>
        <v>107.56025530008965</v>
      </c>
      <c r="J410" s="306">
        <f t="shared" ca="1" si="188"/>
        <v>669.82609207074745</v>
      </c>
      <c r="K410" s="307">
        <f t="shared" ca="1" si="189"/>
        <v>-5.9458038080337738</v>
      </c>
      <c r="L410" s="304">
        <f t="shared" ca="1" si="174"/>
        <v>669.85248092523557</v>
      </c>
      <c r="M410" s="306">
        <f t="shared" ca="1" si="190"/>
        <v>-1.4956289801334779</v>
      </c>
      <c r="N410" s="304">
        <f t="shared" ca="1" si="191"/>
        <v>-85.693228279103934</v>
      </c>
      <c r="P410" s="310">
        <f t="shared" ca="1" si="192"/>
        <v>23</v>
      </c>
      <c r="Q410" s="304">
        <f t="shared" ca="1" si="193"/>
        <v>0</v>
      </c>
      <c r="R410" s="306">
        <f t="shared" ca="1" si="194"/>
        <v>0</v>
      </c>
      <c r="S410" s="307">
        <f t="shared" ca="1" si="195"/>
        <v>5.0810000000000022</v>
      </c>
      <c r="T410" s="304">
        <f t="shared" ca="1" si="175"/>
        <v>49.844610000000024</v>
      </c>
      <c r="U410" s="311">
        <f t="shared" ca="1" si="176"/>
        <v>0</v>
      </c>
      <c r="V410" s="306">
        <f t="shared" ca="1" si="177"/>
        <v>1.2257285775654474</v>
      </c>
      <c r="W410" s="304">
        <f t="shared" ca="1" si="178"/>
        <v>43.541300741895576</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1.2128918753461591</v>
      </c>
      <c r="AH410" s="304">
        <f t="shared" ca="1" si="202"/>
        <v>-8.5694067788658188</v>
      </c>
    </row>
    <row r="411" spans="1:34" x14ac:dyDescent="0.2">
      <c r="A411" s="347">
        <f t="shared" ca="1" si="180"/>
        <v>1E-4</v>
      </c>
      <c r="B411" s="304">
        <f t="shared" ca="1" si="181"/>
        <v>30.201500000000159</v>
      </c>
      <c r="D411" s="306">
        <f t="shared" ca="1" si="182"/>
        <v>-0.64353530423298988</v>
      </c>
      <c r="E411" s="307">
        <f t="shared" ca="1" si="183"/>
        <v>-1.2647625185496221</v>
      </c>
      <c r="F411" s="304">
        <f t="shared" ca="1" si="184"/>
        <v>1.4190707932031545</v>
      </c>
      <c r="G411" s="306">
        <f t="shared" ca="1" si="185"/>
        <v>8.0773432261253202</v>
      </c>
      <c r="H411" s="307">
        <f t="shared" ca="1" si="186"/>
        <v>-107.256660109465</v>
      </c>
      <c r="I411" s="304">
        <f t="shared" ca="1" si="187"/>
        <v>107.56037658650111</v>
      </c>
      <c r="J411" s="306">
        <f t="shared" ca="1" si="188"/>
        <v>669.82609207074745</v>
      </c>
      <c r="K411" s="307">
        <f t="shared" ca="1" si="189"/>
        <v>-5.956529467720908</v>
      </c>
      <c r="L411" s="304">
        <f t="shared" ca="1" si="174"/>
        <v>669.852576215147</v>
      </c>
      <c r="M411" s="306">
        <f t="shared" ca="1" si="190"/>
        <v>-1.4956296650487759</v>
      </c>
      <c r="N411" s="304">
        <f t="shared" ca="1" si="191"/>
        <v>-85.693267521859838</v>
      </c>
      <c r="P411" s="310">
        <f t="shared" ca="1" si="192"/>
        <v>23</v>
      </c>
      <c r="Q411" s="304">
        <f t="shared" ca="1" si="193"/>
        <v>0</v>
      </c>
      <c r="R411" s="306">
        <f t="shared" ca="1" si="194"/>
        <v>0</v>
      </c>
      <c r="S411" s="307">
        <f t="shared" ca="1" si="195"/>
        <v>5.0810000000000022</v>
      </c>
      <c r="T411" s="304">
        <f t="shared" ca="1" si="175"/>
        <v>49.844610000000024</v>
      </c>
      <c r="U411" s="311">
        <f t="shared" ca="1" si="176"/>
        <v>0</v>
      </c>
      <c r="V411" s="306">
        <f t="shared" ca="1" si="177"/>
        <v>1.2257298922410278</v>
      </c>
      <c r="W411" s="304">
        <f t="shared" ca="1" si="178"/>
        <v>43.541445638532451</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1.2128638622201979</v>
      </c>
      <c r="AH411" s="304">
        <f t="shared" ca="1" si="202"/>
        <v>-8.5694352965746035</v>
      </c>
    </row>
    <row r="412" spans="1:34" x14ac:dyDescent="0.2">
      <c r="A412" s="347">
        <f t="shared" ca="1" si="180"/>
        <v>1E-4</v>
      </c>
      <c r="B412" s="304">
        <f t="shared" ca="1" si="181"/>
        <v>30.201600000000159</v>
      </c>
      <c r="D412" s="306">
        <f t="shared" ca="1" si="182"/>
        <v>-0.64353159300473795</v>
      </c>
      <c r="E412" s="307">
        <f t="shared" ca="1" si="183"/>
        <v>-1.2647336409620529</v>
      </c>
      <c r="F412" s="304">
        <f t="shared" ca="1" si="184"/>
        <v>1.4190433727607998</v>
      </c>
      <c r="G412" s="306">
        <f t="shared" ca="1" si="185"/>
        <v>8.0772788729660192</v>
      </c>
      <c r="H412" s="307">
        <f t="shared" ca="1" si="186"/>
        <v>-107.25678658282909</v>
      </c>
      <c r="I412" s="304">
        <f t="shared" ca="1" si="187"/>
        <v>107.56049787011126</v>
      </c>
      <c r="J412" s="306">
        <f t="shared" ca="1" si="188"/>
        <v>669.82609207074745</v>
      </c>
      <c r="K412" s="307">
        <f t="shared" ca="1" si="189"/>
        <v>-5.9672551400555225</v>
      </c>
      <c r="L412" s="304">
        <f t="shared" ca="1" si="174"/>
        <v>669.85267167689642</v>
      </c>
      <c r="M412" s="306">
        <f t="shared" ca="1" si="190"/>
        <v>-1.4956303499570724</v>
      </c>
      <c r="N412" s="304">
        <f t="shared" ca="1" si="191"/>
        <v>-85.693306764214583</v>
      </c>
      <c r="P412" s="310">
        <f t="shared" ca="1" si="192"/>
        <v>23</v>
      </c>
      <c r="Q412" s="304">
        <f t="shared" ca="1" si="193"/>
        <v>0</v>
      </c>
      <c r="R412" s="306">
        <f t="shared" ca="1" si="194"/>
        <v>0</v>
      </c>
      <c r="S412" s="307">
        <f t="shared" ca="1" si="195"/>
        <v>5.0810000000000022</v>
      </c>
      <c r="T412" s="304">
        <f t="shared" ca="1" si="175"/>
        <v>49.844610000000024</v>
      </c>
      <c r="U412" s="311">
        <f t="shared" ca="1" si="176"/>
        <v>0</v>
      </c>
      <c r="V412" s="306">
        <f t="shared" ca="1" si="177"/>
        <v>1.2257312069195692</v>
      </c>
      <c r="W412" s="304">
        <f t="shared" ca="1" si="178"/>
        <v>43.541590533327891</v>
      </c>
      <c r="Y412" s="314" t="str">
        <f t="shared" ca="1" si="196"/>
        <v/>
      </c>
      <c r="Z412" s="315" t="str">
        <f t="shared" ca="1" si="197"/>
        <v/>
      </c>
      <c r="AA412" s="316" t="str">
        <f t="shared" ca="1" si="198"/>
        <v/>
      </c>
      <c r="AC412" s="310" t="e">
        <f t="shared" ca="1" si="199"/>
        <v>#N/A</v>
      </c>
      <c r="AD412" s="323" t="e">
        <f t="shared" ca="1" si="200"/>
        <v>#N/A</v>
      </c>
      <c r="AE412" s="324" t="e">
        <f t="shared" ca="1" si="179"/>
        <v>#N/A</v>
      </c>
      <c r="AG412" s="306">
        <f t="shared" ca="1" si="201"/>
        <v>1.2128358494469111</v>
      </c>
      <c r="AH412" s="304">
        <f t="shared" ca="1" si="202"/>
        <v>-8.5694638139209669</v>
      </c>
    </row>
    <row r="413" spans="1:34" x14ac:dyDescent="0.2">
      <c r="A413" s="347">
        <f t="shared" ca="1" si="180"/>
        <v>1E-4</v>
      </c>
      <c r="B413" s="304">
        <f t="shared" ca="1" si="181"/>
        <v>30.201700000000159</v>
      </c>
      <c r="D413" s="306">
        <f t="shared" ca="1" si="182"/>
        <v>-0.64352788176984477</v>
      </c>
      <c r="E413" s="307">
        <f t="shared" ca="1" si="183"/>
        <v>-1.2647047637414577</v>
      </c>
      <c r="F413" s="304">
        <f t="shared" ca="1" si="184"/>
        <v>1.4190159527100179</v>
      </c>
      <c r="G413" s="306">
        <f t="shared" ca="1" si="185"/>
        <v>8.0772145201778418</v>
      </c>
      <c r="H413" s="307">
        <f t="shared" ca="1" si="186"/>
        <v>-107.25691305330547</v>
      </c>
      <c r="I413" s="304">
        <f t="shared" ca="1" si="187"/>
        <v>107.56061915092019</v>
      </c>
      <c r="J413" s="306">
        <f t="shared" ca="1" si="188"/>
        <v>669.82609207074745</v>
      </c>
      <c r="K413" s="307">
        <f t="shared" ca="1" si="189"/>
        <v>-5.9779808250373296</v>
      </c>
      <c r="L413" s="304">
        <f t="shared" ca="1" si="174"/>
        <v>669.85276731048441</v>
      </c>
      <c r="M413" s="306">
        <f t="shared" ca="1" si="190"/>
        <v>-1.4956310348583677</v>
      </c>
      <c r="N413" s="304">
        <f t="shared" ca="1" si="191"/>
        <v>-85.69334600616817</v>
      </c>
      <c r="P413" s="310">
        <f t="shared" ca="1" si="192"/>
        <v>23</v>
      </c>
      <c r="Q413" s="304">
        <f t="shared" ca="1" si="193"/>
        <v>0</v>
      </c>
      <c r="R413" s="306">
        <f t="shared" ca="1" si="194"/>
        <v>0</v>
      </c>
      <c r="S413" s="307">
        <f t="shared" ca="1" si="195"/>
        <v>5.0810000000000022</v>
      </c>
      <c r="T413" s="304">
        <f t="shared" ca="1" si="175"/>
        <v>49.844610000000024</v>
      </c>
      <c r="U413" s="311">
        <f t="shared" ca="1" si="176"/>
        <v>0</v>
      </c>
      <c r="V413" s="306">
        <f t="shared" ca="1" si="177"/>
        <v>1.2257325216010717</v>
      </c>
      <c r="W413" s="304">
        <f t="shared" ca="1" si="178"/>
        <v>43.541735426281939</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1.2128078370262898</v>
      </c>
      <c r="AH413" s="304">
        <f t="shared" ca="1" si="202"/>
        <v>-8.5694923309049145</v>
      </c>
    </row>
    <row r="414" spans="1:34" x14ac:dyDescent="0.2">
      <c r="A414" s="347">
        <f t="shared" ca="1" si="180"/>
        <v>1E-4</v>
      </c>
      <c r="B414" s="304">
        <f t="shared" ca="1" si="181"/>
        <v>30.201800000000159</v>
      </c>
      <c r="D414" s="306">
        <f t="shared" ca="1" si="182"/>
        <v>-0.64352417052831057</v>
      </c>
      <c r="E414" s="307">
        <f t="shared" ca="1" si="183"/>
        <v>-1.2646758868878258</v>
      </c>
      <c r="F414" s="304">
        <f t="shared" ca="1" si="184"/>
        <v>1.4189885330507992</v>
      </c>
      <c r="G414" s="306">
        <f t="shared" ca="1" si="185"/>
        <v>8.0771501677607898</v>
      </c>
      <c r="H414" s="307">
        <f t="shared" ca="1" si="186"/>
        <v>-107.25703952089415</v>
      </c>
      <c r="I414" s="304">
        <f t="shared" ca="1" si="187"/>
        <v>107.56074042892791</v>
      </c>
      <c r="J414" s="306">
        <f t="shared" ca="1" si="188"/>
        <v>669.82609207074745</v>
      </c>
      <c r="K414" s="307">
        <f t="shared" ca="1" si="189"/>
        <v>-5.9887065226660399</v>
      </c>
      <c r="L414" s="304">
        <f t="shared" ca="1" si="174"/>
        <v>669.85286311591153</v>
      </c>
      <c r="M414" s="306">
        <f t="shared" ca="1" si="190"/>
        <v>-1.4956317197526616</v>
      </c>
      <c r="N414" s="304">
        <f t="shared" ca="1" si="191"/>
        <v>-85.693385247720627</v>
      </c>
      <c r="P414" s="310">
        <f t="shared" ca="1" si="192"/>
        <v>23</v>
      </c>
      <c r="Q414" s="304">
        <f t="shared" ca="1" si="193"/>
        <v>0</v>
      </c>
      <c r="R414" s="306">
        <f t="shared" ca="1" si="194"/>
        <v>0</v>
      </c>
      <c r="S414" s="307">
        <f t="shared" ca="1" si="195"/>
        <v>5.0810000000000022</v>
      </c>
      <c r="T414" s="304">
        <f t="shared" ca="1" si="175"/>
        <v>49.844610000000024</v>
      </c>
      <c r="U414" s="311">
        <f t="shared" ca="1" si="176"/>
        <v>0</v>
      </c>
      <c r="V414" s="306">
        <f t="shared" ca="1" si="177"/>
        <v>1.2257338362855339</v>
      </c>
      <c r="W414" s="304">
        <f t="shared" ca="1" si="178"/>
        <v>43.541880317394558</v>
      </c>
      <c r="Y414" s="314" t="str">
        <f t="shared" ca="1" si="196"/>
        <v/>
      </c>
      <c r="Z414" s="315" t="str">
        <f t="shared" ca="1" si="197"/>
        <v/>
      </c>
      <c r="AA414" s="316" t="str">
        <f t="shared" ca="1" si="198"/>
        <v/>
      </c>
      <c r="AC414" s="310" t="e">
        <f t="shared" ca="1" si="199"/>
        <v>#N/A</v>
      </c>
      <c r="AD414" s="323" t="e">
        <f t="shared" ca="1" si="200"/>
        <v>#N/A</v>
      </c>
      <c r="AE414" s="324" t="e">
        <f t="shared" ca="1" si="179"/>
        <v>#N/A</v>
      </c>
      <c r="AG414" s="306">
        <f t="shared" ca="1" si="201"/>
        <v>1.2127798249583321</v>
      </c>
      <c r="AH414" s="304">
        <f t="shared" ca="1" si="202"/>
        <v>-8.569520847526455</v>
      </c>
    </row>
    <row r="415" spans="1:34" x14ac:dyDescent="0.2">
      <c r="A415" s="347">
        <f t="shared" ca="1" si="180"/>
        <v>1E-4</v>
      </c>
      <c r="B415" s="304">
        <f t="shared" ca="1" si="181"/>
        <v>30.201900000000158</v>
      </c>
      <c r="D415" s="306">
        <f t="shared" ca="1" si="182"/>
        <v>-0.6435204592801359</v>
      </c>
      <c r="E415" s="307">
        <f t="shared" ca="1" si="183"/>
        <v>-1.2646470104011645</v>
      </c>
      <c r="F415" s="304">
        <f t="shared" ca="1" si="184"/>
        <v>1.4189611137831508</v>
      </c>
      <c r="G415" s="306">
        <f t="shared" ca="1" si="185"/>
        <v>8.0770858157148613</v>
      </c>
      <c r="H415" s="307">
        <f t="shared" ca="1" si="186"/>
        <v>-107.25716598559519</v>
      </c>
      <c r="I415" s="304">
        <f t="shared" ca="1" si="187"/>
        <v>107.56086170413447</v>
      </c>
      <c r="J415" s="306">
        <f t="shared" ca="1" si="188"/>
        <v>669.82609207074745</v>
      </c>
      <c r="K415" s="307">
        <f t="shared" ca="1" si="189"/>
        <v>-5.9994322329413645</v>
      </c>
      <c r="L415" s="304">
        <f t="shared" ca="1" si="174"/>
        <v>669.85295909317824</v>
      </c>
      <c r="M415" s="306">
        <f t="shared" ca="1" si="190"/>
        <v>-1.4956324046399547</v>
      </c>
      <c r="N415" s="304">
        <f t="shared" ca="1" si="191"/>
        <v>-85.693424488871969</v>
      </c>
      <c r="P415" s="310">
        <f t="shared" ca="1" si="192"/>
        <v>23</v>
      </c>
      <c r="Q415" s="304">
        <f t="shared" ca="1" si="193"/>
        <v>0</v>
      </c>
      <c r="R415" s="306">
        <f t="shared" ca="1" si="194"/>
        <v>0</v>
      </c>
      <c r="S415" s="307">
        <f t="shared" ca="1" si="195"/>
        <v>5.0810000000000022</v>
      </c>
      <c r="T415" s="304">
        <f t="shared" ca="1" si="175"/>
        <v>49.844610000000024</v>
      </c>
      <c r="U415" s="311">
        <f t="shared" ca="1" si="176"/>
        <v>0</v>
      </c>
      <c r="V415" s="306">
        <f t="shared" ca="1" si="177"/>
        <v>1.2257351509729575</v>
      </c>
      <c r="W415" s="304">
        <f t="shared" ca="1" si="178"/>
        <v>43.542025206665812</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1.2127518132430417</v>
      </c>
      <c r="AH415" s="304">
        <f t="shared" ca="1" si="202"/>
        <v>-8.5695493637855815</v>
      </c>
    </row>
    <row r="416" spans="1:34" x14ac:dyDescent="0.2">
      <c r="A416" s="347">
        <f t="shared" ca="1" si="180"/>
        <v>1E-4</v>
      </c>
      <c r="B416" s="304">
        <f t="shared" ca="1" si="181"/>
        <v>30.202000000000158</v>
      </c>
      <c r="D416" s="306">
        <f t="shared" ca="1" si="182"/>
        <v>-0.64351674802531933</v>
      </c>
      <c r="E416" s="307">
        <f t="shared" ca="1" si="183"/>
        <v>-1.2646181342814664</v>
      </c>
      <c r="F416" s="304">
        <f t="shared" ca="1" si="184"/>
        <v>1.4189336949070663</v>
      </c>
      <c r="G416" s="306">
        <f t="shared" ca="1" si="185"/>
        <v>8.0770214640400582</v>
      </c>
      <c r="H416" s="307">
        <f t="shared" ca="1" si="186"/>
        <v>-107.25729244740862</v>
      </c>
      <c r="I416" s="304">
        <f t="shared" ca="1" si="187"/>
        <v>107.56098297653988</v>
      </c>
      <c r="J416" s="306">
        <f t="shared" ca="1" si="188"/>
        <v>669.82609207074745</v>
      </c>
      <c r="K416" s="307">
        <f t="shared" ca="1" si="189"/>
        <v>-6.0101579558630149</v>
      </c>
      <c r="L416" s="304">
        <f t="shared" ca="1" si="174"/>
        <v>669.85305524228511</v>
      </c>
      <c r="M416" s="306">
        <f t="shared" ca="1" si="190"/>
        <v>-1.4956330895202465</v>
      </c>
      <c r="N416" s="304">
        <f t="shared" ca="1" si="191"/>
        <v>-85.693463729622167</v>
      </c>
      <c r="P416" s="310">
        <f t="shared" ca="1" si="192"/>
        <v>23</v>
      </c>
      <c r="Q416" s="304">
        <f t="shared" ca="1" si="193"/>
        <v>0</v>
      </c>
      <c r="R416" s="306">
        <f t="shared" ca="1" si="194"/>
        <v>0</v>
      </c>
      <c r="S416" s="307">
        <f t="shared" ca="1" si="195"/>
        <v>5.0810000000000022</v>
      </c>
      <c r="T416" s="304">
        <f t="shared" ca="1" si="175"/>
        <v>49.844610000000024</v>
      </c>
      <c r="U416" s="311">
        <f t="shared" ca="1" si="176"/>
        <v>0</v>
      </c>
      <c r="V416" s="306">
        <f t="shared" ca="1" si="177"/>
        <v>1.2257364656633414</v>
      </c>
      <c r="W416" s="304">
        <f t="shared" ca="1" si="178"/>
        <v>43.542170094095681</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1.2127238018804078</v>
      </c>
      <c r="AH416" s="304">
        <f t="shared" ca="1" si="202"/>
        <v>-8.5695778796823046</v>
      </c>
    </row>
    <row r="417" spans="1:34" x14ac:dyDescent="0.2">
      <c r="A417" s="347">
        <f t="shared" ca="1" si="180"/>
        <v>1E-4</v>
      </c>
      <c r="B417" s="304">
        <f t="shared" ca="1" si="181"/>
        <v>30.202100000000158</v>
      </c>
      <c r="D417" s="306">
        <f t="shared" ca="1" si="182"/>
        <v>-0.64351303676386595</v>
      </c>
      <c r="E417" s="307">
        <f t="shared" ca="1" si="183"/>
        <v>-1.2645892585287299</v>
      </c>
      <c r="F417" s="304">
        <f t="shared" ca="1" si="184"/>
        <v>1.4189062764225464</v>
      </c>
      <c r="G417" s="306">
        <f t="shared" ca="1" si="185"/>
        <v>8.0769571127363822</v>
      </c>
      <c r="H417" s="307">
        <f t="shared" ca="1" si="186"/>
        <v>-107.25741890633446</v>
      </c>
      <c r="I417" s="304">
        <f t="shared" ca="1" si="187"/>
        <v>107.56110424614418</v>
      </c>
      <c r="J417" s="306">
        <f t="shared" ca="1" si="188"/>
        <v>669.82609207074745</v>
      </c>
      <c r="K417" s="307">
        <f t="shared" ca="1" si="189"/>
        <v>-6.0208836914307025</v>
      </c>
      <c r="L417" s="304">
        <f t="shared" ca="1" si="174"/>
        <v>669.8531515632327</v>
      </c>
      <c r="M417" s="306">
        <f t="shared" ca="1" si="190"/>
        <v>-1.4956337743935375</v>
      </c>
      <c r="N417" s="304">
        <f t="shared" ca="1" si="191"/>
        <v>-85.693502969971235</v>
      </c>
      <c r="P417" s="310">
        <f t="shared" ca="1" si="192"/>
        <v>23</v>
      </c>
      <c r="Q417" s="304">
        <f t="shared" ca="1" si="193"/>
        <v>0</v>
      </c>
      <c r="R417" s="306">
        <f t="shared" ca="1" si="194"/>
        <v>0</v>
      </c>
      <c r="S417" s="307">
        <f t="shared" ca="1" si="195"/>
        <v>5.0810000000000022</v>
      </c>
      <c r="T417" s="304">
        <f t="shared" ca="1" si="175"/>
        <v>49.844610000000024</v>
      </c>
      <c r="U417" s="311">
        <f t="shared" ca="1" si="176"/>
        <v>0</v>
      </c>
      <c r="V417" s="306">
        <f t="shared" ca="1" si="177"/>
        <v>1.2257377803566865</v>
      </c>
      <c r="W417" s="304">
        <f t="shared" ca="1" si="178"/>
        <v>43.542314979684207</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1.2126957908704341</v>
      </c>
      <c r="AH417" s="304">
        <f t="shared" ca="1" si="202"/>
        <v>-8.5696063952166224</v>
      </c>
    </row>
    <row r="418" spans="1:34" x14ac:dyDescent="0.2">
      <c r="A418" s="347">
        <f t="shared" ca="1" si="180"/>
        <v>1E-4</v>
      </c>
      <c r="B418" s="304">
        <f t="shared" ca="1" si="181"/>
        <v>30.202200000000158</v>
      </c>
      <c r="D418" s="306">
        <f t="shared" ca="1" si="182"/>
        <v>-0.64350932549577378</v>
      </c>
      <c r="E418" s="307">
        <f t="shared" ca="1" si="183"/>
        <v>-1.2645603831429462</v>
      </c>
      <c r="F418" s="304">
        <f t="shared" ca="1" si="184"/>
        <v>1.4188788583295828</v>
      </c>
      <c r="G418" s="306">
        <f t="shared" ca="1" si="185"/>
        <v>8.0768927618038333</v>
      </c>
      <c r="H418" s="307">
        <f t="shared" ca="1" si="186"/>
        <v>-107.25754536237278</v>
      </c>
      <c r="I418" s="304">
        <f t="shared" ca="1" si="187"/>
        <v>107.56122551294743</v>
      </c>
      <c r="J418" s="306">
        <f t="shared" ca="1" si="188"/>
        <v>669.82609207074745</v>
      </c>
      <c r="K418" s="307">
        <f t="shared" ca="1" si="189"/>
        <v>-6.0316094396441375</v>
      </c>
      <c r="L418" s="304">
        <f t="shared" ca="1" si="174"/>
        <v>669.85324805602147</v>
      </c>
      <c r="M418" s="306">
        <f t="shared" ca="1" si="190"/>
        <v>-1.4956344592598279</v>
      </c>
      <c r="N418" s="304">
        <f t="shared" ca="1" si="191"/>
        <v>-85.693542209919201</v>
      </c>
      <c r="P418" s="310">
        <f t="shared" ca="1" si="192"/>
        <v>23</v>
      </c>
      <c r="Q418" s="304">
        <f t="shared" ca="1" si="193"/>
        <v>0</v>
      </c>
      <c r="R418" s="306">
        <f t="shared" ca="1" si="194"/>
        <v>0</v>
      </c>
      <c r="S418" s="307">
        <f t="shared" ca="1" si="195"/>
        <v>5.0810000000000022</v>
      </c>
      <c r="T418" s="304">
        <f t="shared" ca="1" si="175"/>
        <v>49.844610000000024</v>
      </c>
      <c r="U418" s="311">
        <f t="shared" ca="1" si="176"/>
        <v>0</v>
      </c>
      <c r="V418" s="306">
        <f t="shared" ca="1" si="177"/>
        <v>1.2257390950529914</v>
      </c>
      <c r="W418" s="304">
        <f t="shared" ca="1" si="178"/>
        <v>43.542459863431368</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1.2126677802131098</v>
      </c>
      <c r="AH418" s="304">
        <f t="shared" ca="1" si="202"/>
        <v>-8.5696349103885439</v>
      </c>
    </row>
    <row r="419" spans="1:34" x14ac:dyDescent="0.2">
      <c r="A419" s="347">
        <f t="shared" ca="1" si="180"/>
        <v>1E-4</v>
      </c>
      <c r="B419" s="304">
        <f t="shared" ca="1" si="181"/>
        <v>30.202300000000157</v>
      </c>
      <c r="D419" s="306">
        <f t="shared" ca="1" si="182"/>
        <v>-0.6435056142210418</v>
      </c>
      <c r="E419" s="307">
        <f t="shared" ca="1" si="183"/>
        <v>-1.264531508124124</v>
      </c>
      <c r="F419" s="304">
        <f t="shared" ca="1" si="184"/>
        <v>1.4188514406281836</v>
      </c>
      <c r="G419" s="306">
        <f t="shared" ca="1" si="185"/>
        <v>8.0768284112424116</v>
      </c>
      <c r="H419" s="307">
        <f t="shared" ca="1" si="186"/>
        <v>-107.25767181552359</v>
      </c>
      <c r="I419" s="304">
        <f t="shared" ca="1" si="187"/>
        <v>107.56134677694965</v>
      </c>
      <c r="J419" s="306">
        <f t="shared" ca="1" si="188"/>
        <v>669.82609207074745</v>
      </c>
      <c r="K419" s="307">
        <f t="shared" ca="1" si="189"/>
        <v>-6.0423352005030324</v>
      </c>
      <c r="L419" s="304">
        <f t="shared" ca="1" si="174"/>
        <v>669.8533447206521</v>
      </c>
      <c r="M419" s="306">
        <f t="shared" ca="1" si="190"/>
        <v>-1.4956351441191174</v>
      </c>
      <c r="N419" s="304">
        <f t="shared" ca="1" si="191"/>
        <v>-85.693581449466052</v>
      </c>
      <c r="P419" s="310">
        <f t="shared" ca="1" si="192"/>
        <v>23</v>
      </c>
      <c r="Q419" s="304">
        <f t="shared" ca="1" si="193"/>
        <v>0</v>
      </c>
      <c r="R419" s="306">
        <f t="shared" ca="1" si="194"/>
        <v>0</v>
      </c>
      <c r="S419" s="307">
        <f t="shared" ca="1" si="195"/>
        <v>5.0810000000000022</v>
      </c>
      <c r="T419" s="304">
        <f t="shared" ca="1" si="175"/>
        <v>49.844610000000024</v>
      </c>
      <c r="U419" s="311">
        <f t="shared" ca="1" si="176"/>
        <v>0</v>
      </c>
      <c r="V419" s="306">
        <f t="shared" ca="1" si="177"/>
        <v>1.2257404097522571</v>
      </c>
      <c r="W419" s="304">
        <f t="shared" ca="1" si="178"/>
        <v>43.542604745337208</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1.2126397699084439</v>
      </c>
      <c r="AH419" s="304">
        <f t="shared" ca="1" si="202"/>
        <v>-8.5696634251980619</v>
      </c>
    </row>
    <row r="420" spans="1:34" x14ac:dyDescent="0.2">
      <c r="A420" s="347">
        <f t="shared" ca="1" si="180"/>
        <v>1E-4</v>
      </c>
      <c r="B420" s="304">
        <f t="shared" ca="1" si="181"/>
        <v>30.202400000000157</v>
      </c>
      <c r="D420" s="306">
        <f t="shared" ca="1" si="182"/>
        <v>-0.64350190293967391</v>
      </c>
      <c r="E420" s="307">
        <f t="shared" ca="1" si="183"/>
        <v>-1.2645026334722527</v>
      </c>
      <c r="F420" s="304">
        <f t="shared" ca="1" si="184"/>
        <v>1.4188240233183407</v>
      </c>
      <c r="G420" s="306">
        <f t="shared" ca="1" si="185"/>
        <v>8.076764061052117</v>
      </c>
      <c r="H420" s="307">
        <f t="shared" ca="1" si="186"/>
        <v>-107.25779826578695</v>
      </c>
      <c r="I420" s="304">
        <f t="shared" ca="1" si="187"/>
        <v>107.56146803815088</v>
      </c>
      <c r="J420" s="306">
        <f t="shared" ca="1" si="188"/>
        <v>669.82609207074745</v>
      </c>
      <c r="K420" s="307">
        <f t="shared" ca="1" si="189"/>
        <v>-6.0530609740070975</v>
      </c>
      <c r="L420" s="304">
        <f t="shared" ca="1" si="174"/>
        <v>669.85344155712482</v>
      </c>
      <c r="M420" s="306">
        <f t="shared" ca="1" si="190"/>
        <v>-1.4956358289714062</v>
      </c>
      <c r="N420" s="304">
        <f t="shared" ca="1" si="191"/>
        <v>-85.693620688611787</v>
      </c>
      <c r="P420" s="310">
        <f t="shared" ca="1" si="192"/>
        <v>23</v>
      </c>
      <c r="Q420" s="304">
        <f t="shared" ca="1" si="193"/>
        <v>0</v>
      </c>
      <c r="R420" s="306">
        <f t="shared" ca="1" si="194"/>
        <v>0</v>
      </c>
      <c r="S420" s="307">
        <f t="shared" ca="1" si="195"/>
        <v>5.0810000000000022</v>
      </c>
      <c r="T420" s="304">
        <f t="shared" ca="1" si="175"/>
        <v>49.844610000000024</v>
      </c>
      <c r="U420" s="311">
        <f t="shared" ca="1" si="176"/>
        <v>0</v>
      </c>
      <c r="V420" s="306">
        <f t="shared" ca="1" si="177"/>
        <v>1.2257417244544833</v>
      </c>
      <c r="W420" s="304">
        <f t="shared" ca="1" si="178"/>
        <v>43.542749625401726</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1.2126117599564257</v>
      </c>
      <c r="AH420" s="304">
        <f t="shared" ca="1" si="202"/>
        <v>-8.5696919396451854</v>
      </c>
    </row>
    <row r="421" spans="1:34" x14ac:dyDescent="0.2">
      <c r="A421" s="347">
        <f t="shared" ca="1" si="180"/>
        <v>1E-4</v>
      </c>
      <c r="B421" s="304">
        <f t="shared" ca="1" si="181"/>
        <v>30.202500000000157</v>
      </c>
      <c r="D421" s="306">
        <f t="shared" ca="1" si="182"/>
        <v>-0.64349819165166966</v>
      </c>
      <c r="E421" s="307">
        <f t="shared" ca="1" si="183"/>
        <v>-1.2644737591873305</v>
      </c>
      <c r="F421" s="304">
        <f t="shared" ca="1" si="184"/>
        <v>1.4187966064000535</v>
      </c>
      <c r="G421" s="306">
        <f t="shared" ca="1" si="185"/>
        <v>8.0766997112329513</v>
      </c>
      <c r="H421" s="307">
        <f t="shared" ca="1" si="186"/>
        <v>-107.25792471316286</v>
      </c>
      <c r="I421" s="304">
        <f t="shared" ca="1" si="187"/>
        <v>107.56158929655113</v>
      </c>
      <c r="J421" s="306">
        <f t="shared" ca="1" si="188"/>
        <v>669.82609207074745</v>
      </c>
      <c r="K421" s="307">
        <f t="shared" ca="1" si="189"/>
        <v>-6.0637867601560451</v>
      </c>
      <c r="L421" s="304">
        <f t="shared" ca="1" si="174"/>
        <v>669.85353856544054</v>
      </c>
      <c r="M421" s="306">
        <f t="shared" ca="1" si="190"/>
        <v>-1.4956365138166945</v>
      </c>
      <c r="N421" s="304">
        <f t="shared" ca="1" si="191"/>
        <v>-85.693659927356435</v>
      </c>
      <c r="P421" s="310">
        <f t="shared" ca="1" si="192"/>
        <v>23</v>
      </c>
      <c r="Q421" s="304">
        <f t="shared" ca="1" si="193"/>
        <v>0</v>
      </c>
      <c r="R421" s="306">
        <f t="shared" ca="1" si="194"/>
        <v>0</v>
      </c>
      <c r="S421" s="307">
        <f t="shared" ca="1" si="195"/>
        <v>5.0810000000000022</v>
      </c>
      <c r="T421" s="304">
        <f t="shared" ca="1" si="175"/>
        <v>49.844610000000024</v>
      </c>
      <c r="U421" s="311">
        <f t="shared" ca="1" si="176"/>
        <v>0</v>
      </c>
      <c r="V421" s="306">
        <f t="shared" ca="1" si="177"/>
        <v>1.22574303915967</v>
      </c>
      <c r="W421" s="304">
        <f t="shared" ca="1" si="178"/>
        <v>43.542894503624936</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1.2125837503570587</v>
      </c>
      <c r="AH421" s="304">
        <f t="shared" ca="1" si="202"/>
        <v>-8.5697204537299161</v>
      </c>
    </row>
    <row r="422" spans="1:34" x14ac:dyDescent="0.2">
      <c r="A422" s="347">
        <f t="shared" ca="1" si="180"/>
        <v>1E-4</v>
      </c>
      <c r="B422" s="304">
        <f t="shared" ca="1" si="181"/>
        <v>30.202600000000157</v>
      </c>
      <c r="D422" s="306">
        <f t="shared" ca="1" si="182"/>
        <v>-0.64349448035703083</v>
      </c>
      <c r="E422" s="307">
        <f t="shared" ca="1" si="183"/>
        <v>-1.2644448852693557</v>
      </c>
      <c r="F422" s="304">
        <f t="shared" ca="1" si="184"/>
        <v>1.418769189873321</v>
      </c>
      <c r="G422" s="306">
        <f t="shared" ca="1" si="185"/>
        <v>8.0766353617849163</v>
      </c>
      <c r="H422" s="307">
        <f t="shared" ca="1" si="186"/>
        <v>-107.25805115765139</v>
      </c>
      <c r="I422" s="304">
        <f t="shared" ca="1" si="187"/>
        <v>107.56171055215047</v>
      </c>
      <c r="J422" s="306">
        <f t="shared" ca="1" si="188"/>
        <v>669.82609207074745</v>
      </c>
      <c r="K422" s="307">
        <f t="shared" ca="1" si="189"/>
        <v>-6.0745125589495856</v>
      </c>
      <c r="L422" s="304">
        <f t="shared" ca="1" si="174"/>
        <v>669.85363574559949</v>
      </c>
      <c r="M422" s="306">
        <f t="shared" ca="1" si="190"/>
        <v>-1.4956371986549823</v>
      </c>
      <c r="N422" s="304">
        <f t="shared" ca="1" si="191"/>
        <v>-85.693699165699968</v>
      </c>
      <c r="P422" s="310">
        <f t="shared" ca="1" si="192"/>
        <v>23</v>
      </c>
      <c r="Q422" s="304">
        <f t="shared" ca="1" si="193"/>
        <v>0</v>
      </c>
      <c r="R422" s="306">
        <f t="shared" ca="1" si="194"/>
        <v>0</v>
      </c>
      <c r="S422" s="307">
        <f t="shared" ca="1" si="195"/>
        <v>5.0810000000000022</v>
      </c>
      <c r="T422" s="304">
        <f t="shared" ca="1" si="175"/>
        <v>49.844610000000024</v>
      </c>
      <c r="U422" s="311">
        <f t="shared" ca="1" si="176"/>
        <v>0</v>
      </c>
      <c r="V422" s="306">
        <f t="shared" ca="1" si="177"/>
        <v>1.2257443538678172</v>
      </c>
      <c r="W422" s="304">
        <f t="shared" ca="1" si="178"/>
        <v>43.543039380006867</v>
      </c>
      <c r="Y422" s="314" t="str">
        <f t="shared" ca="1" si="196"/>
        <v/>
      </c>
      <c r="Z422" s="315" t="str">
        <f t="shared" ca="1" si="197"/>
        <v/>
      </c>
      <c r="AA422" s="316" t="str">
        <f t="shared" ca="1" si="198"/>
        <v/>
      </c>
      <c r="AC422" s="310" t="e">
        <f t="shared" ca="1" si="199"/>
        <v>#N/A</v>
      </c>
      <c r="AD422" s="323" t="e">
        <f t="shared" ca="1" si="200"/>
        <v>#N/A</v>
      </c>
      <c r="AE422" s="324" t="e">
        <f t="shared" ca="1" si="179"/>
        <v>#N/A</v>
      </c>
      <c r="AG422" s="306">
        <f t="shared" ca="1" si="201"/>
        <v>1.212555741110334</v>
      </c>
      <c r="AH422" s="304">
        <f t="shared" ca="1" si="202"/>
        <v>-8.5697489674522576</v>
      </c>
    </row>
    <row r="423" spans="1:34" x14ac:dyDescent="0.2">
      <c r="A423" s="347">
        <f t="shared" ca="1" si="180"/>
        <v>1E-4</v>
      </c>
      <c r="B423" s="304">
        <f t="shared" ca="1" si="181"/>
        <v>30.202700000000156</v>
      </c>
      <c r="D423" s="306">
        <f t="shared" ca="1" si="182"/>
        <v>-0.64349076905575675</v>
      </c>
      <c r="E423" s="307">
        <f t="shared" ca="1" si="183"/>
        <v>-1.2644160117183265</v>
      </c>
      <c r="F423" s="304">
        <f t="shared" ca="1" si="184"/>
        <v>1.4187417737381418</v>
      </c>
      <c r="G423" s="306">
        <f t="shared" ca="1" si="185"/>
        <v>8.0765710127080101</v>
      </c>
      <c r="H423" s="307">
        <f t="shared" ca="1" si="186"/>
        <v>-107.25817759925256</v>
      </c>
      <c r="I423" s="304">
        <f t="shared" ca="1" si="187"/>
        <v>107.56183180494891</v>
      </c>
      <c r="J423" s="306">
        <f t="shared" ca="1" si="188"/>
        <v>669.82609207074745</v>
      </c>
      <c r="K423" s="307">
        <f t="shared" ca="1" si="189"/>
        <v>-6.0852383703874304</v>
      </c>
      <c r="L423" s="304">
        <f t="shared" ca="1" si="174"/>
        <v>669.85373309760234</v>
      </c>
      <c r="M423" s="306">
        <f t="shared" ca="1" si="190"/>
        <v>-1.49563788348627</v>
      </c>
      <c r="N423" s="304">
        <f t="shared" ca="1" si="191"/>
        <v>-85.693738403642442</v>
      </c>
      <c r="P423" s="310">
        <f t="shared" ca="1" si="192"/>
        <v>23</v>
      </c>
      <c r="Q423" s="304">
        <f t="shared" ca="1" si="193"/>
        <v>0</v>
      </c>
      <c r="R423" s="306">
        <f t="shared" ca="1" si="194"/>
        <v>0</v>
      </c>
      <c r="S423" s="307">
        <f t="shared" ca="1" si="195"/>
        <v>5.0810000000000022</v>
      </c>
      <c r="T423" s="304">
        <f t="shared" ca="1" si="175"/>
        <v>49.844610000000024</v>
      </c>
      <c r="U423" s="311">
        <f t="shared" ca="1" si="176"/>
        <v>0</v>
      </c>
      <c r="V423" s="306">
        <f t="shared" ca="1" si="177"/>
        <v>1.2257456685789248</v>
      </c>
      <c r="W423" s="304">
        <f t="shared" ca="1" si="178"/>
        <v>43.543184254547491</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1.2125277322162518</v>
      </c>
      <c r="AH423" s="304">
        <f t="shared" ca="1" si="202"/>
        <v>-8.5697774808122116</v>
      </c>
    </row>
    <row r="424" spans="1:34" x14ac:dyDescent="0.2">
      <c r="A424" s="347">
        <f t="shared" ca="1" si="180"/>
        <v>1E-4</v>
      </c>
      <c r="B424" s="304">
        <f t="shared" ca="1" si="181"/>
        <v>30.202800000000156</v>
      </c>
      <c r="D424" s="306">
        <f t="shared" ca="1" si="182"/>
        <v>-0.64348705774784709</v>
      </c>
      <c r="E424" s="307">
        <f t="shared" ca="1" si="183"/>
        <v>-1.2643871385342429</v>
      </c>
      <c r="F424" s="304">
        <f t="shared" ca="1" si="184"/>
        <v>1.4187143579945161</v>
      </c>
      <c r="G424" s="306">
        <f t="shared" ca="1" si="185"/>
        <v>8.0765066640022347</v>
      </c>
      <c r="H424" s="307">
        <f t="shared" ca="1" si="186"/>
        <v>-107.25830403796641</v>
      </c>
      <c r="I424" s="304">
        <f t="shared" ca="1" si="187"/>
        <v>107.5619530549465</v>
      </c>
      <c r="J424" s="306">
        <f t="shared" ca="1" si="188"/>
        <v>669.82609207074745</v>
      </c>
      <c r="K424" s="307">
        <f t="shared" ca="1" si="189"/>
        <v>-6.0959641944692917</v>
      </c>
      <c r="L424" s="304">
        <f t="shared" ca="1" si="174"/>
        <v>669.85383062144967</v>
      </c>
      <c r="M424" s="306">
        <f t="shared" ca="1" si="190"/>
        <v>-1.4956385683105573</v>
      </c>
      <c r="N424" s="304">
        <f t="shared" ca="1" si="191"/>
        <v>-85.6937776411838</v>
      </c>
      <c r="P424" s="310">
        <f t="shared" ca="1" si="192"/>
        <v>23</v>
      </c>
      <c r="Q424" s="304">
        <f t="shared" ca="1" si="193"/>
        <v>0</v>
      </c>
      <c r="R424" s="306">
        <f t="shared" ca="1" si="194"/>
        <v>0</v>
      </c>
      <c r="S424" s="307">
        <f t="shared" ca="1" si="195"/>
        <v>5.0810000000000022</v>
      </c>
      <c r="T424" s="304">
        <f t="shared" ca="1" si="175"/>
        <v>49.844610000000024</v>
      </c>
      <c r="U424" s="311">
        <f t="shared" ca="1" si="176"/>
        <v>0</v>
      </c>
      <c r="V424" s="306">
        <f t="shared" ca="1" si="177"/>
        <v>1.2257469832929928</v>
      </c>
      <c r="W424" s="304">
        <f t="shared" ca="1" si="178"/>
        <v>43.543329127246878</v>
      </c>
      <c r="Y424" s="314" t="str">
        <f t="shared" ca="1" si="196"/>
        <v/>
      </c>
      <c r="Z424" s="315" t="str">
        <f t="shared" ca="1" si="197"/>
        <v/>
      </c>
      <c r="AA424" s="316" t="str">
        <f t="shared" ca="1" si="198"/>
        <v/>
      </c>
      <c r="AC424" s="310" t="e">
        <f t="shared" ca="1" si="199"/>
        <v>#N/A</v>
      </c>
      <c r="AD424" s="323" t="e">
        <f t="shared" ca="1" si="200"/>
        <v>#N/A</v>
      </c>
      <c r="AE424" s="324" t="e">
        <f t="shared" ca="1" si="179"/>
        <v>#N/A</v>
      </c>
      <c r="AG424" s="306">
        <f t="shared" ca="1" si="201"/>
        <v>1.2124997236748136</v>
      </c>
      <c r="AH424" s="304">
        <f t="shared" ca="1" si="202"/>
        <v>-8.5698059938097764</v>
      </c>
    </row>
    <row r="425" spans="1:34" x14ac:dyDescent="0.2">
      <c r="A425" s="347">
        <f t="shared" ca="1" si="180"/>
        <v>1E-4</v>
      </c>
      <c r="B425" s="304">
        <f t="shared" ca="1" si="181"/>
        <v>30.202900000000156</v>
      </c>
      <c r="D425" s="306">
        <f t="shared" ca="1" si="182"/>
        <v>-0.64348334643330551</v>
      </c>
      <c r="E425" s="307">
        <f t="shared" ca="1" si="183"/>
        <v>-1.2643582657170942</v>
      </c>
      <c r="F425" s="304">
        <f t="shared" ca="1" si="184"/>
        <v>1.4186869426424364</v>
      </c>
      <c r="G425" s="306">
        <f t="shared" ca="1" si="185"/>
        <v>8.0764423156675917</v>
      </c>
      <c r="H425" s="307">
        <f t="shared" ca="1" si="186"/>
        <v>-107.25843047379298</v>
      </c>
      <c r="I425" s="304">
        <f t="shared" ca="1" si="187"/>
        <v>107.56207430214327</v>
      </c>
      <c r="J425" s="306">
        <f t="shared" ca="1" si="188"/>
        <v>669.82609207074745</v>
      </c>
      <c r="K425" s="307">
        <f t="shared" ca="1" si="189"/>
        <v>-6.10669003119488</v>
      </c>
      <c r="L425" s="304">
        <f t="shared" ca="1" si="174"/>
        <v>669.85392831714182</v>
      </c>
      <c r="M425" s="306">
        <f t="shared" ca="1" si="190"/>
        <v>-1.4956392531278446</v>
      </c>
      <c r="N425" s="304">
        <f t="shared" ca="1" si="191"/>
        <v>-85.6938168783241</v>
      </c>
      <c r="P425" s="310">
        <f t="shared" ca="1" si="192"/>
        <v>23</v>
      </c>
      <c r="Q425" s="304">
        <f t="shared" ca="1" si="193"/>
        <v>0</v>
      </c>
      <c r="R425" s="306">
        <f t="shared" ca="1" si="194"/>
        <v>0</v>
      </c>
      <c r="S425" s="307">
        <f t="shared" ca="1" si="195"/>
        <v>5.0810000000000022</v>
      </c>
      <c r="T425" s="304">
        <f t="shared" ca="1" si="175"/>
        <v>49.844610000000024</v>
      </c>
      <c r="U425" s="311">
        <f t="shared" ca="1" si="176"/>
        <v>0</v>
      </c>
      <c r="V425" s="306">
        <f t="shared" ca="1" si="177"/>
        <v>1.2257482980100216</v>
      </c>
      <c r="W425" s="304">
        <f t="shared" ca="1" si="178"/>
        <v>43.543473998105021</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1.2124717154860125</v>
      </c>
      <c r="AH425" s="304">
        <f t="shared" ca="1" si="202"/>
        <v>-8.5698345064449626</v>
      </c>
    </row>
    <row r="426" spans="1:34" x14ac:dyDescent="0.2">
      <c r="A426" s="347">
        <f t="shared" ca="1" si="180"/>
        <v>1E-4</v>
      </c>
      <c r="B426" s="304">
        <f t="shared" ca="1" si="181"/>
        <v>30.203000000000156</v>
      </c>
      <c r="D426" s="306">
        <f t="shared" ca="1" si="182"/>
        <v>-0.64347963511213002</v>
      </c>
      <c r="E426" s="307">
        <f t="shared" ca="1" si="183"/>
        <v>-1.2643293932668787</v>
      </c>
      <c r="F426" s="304">
        <f t="shared" ca="1" si="184"/>
        <v>1.4186595276819005</v>
      </c>
      <c r="G426" s="306">
        <f t="shared" ca="1" si="185"/>
        <v>8.0763779677040812</v>
      </c>
      <c r="H426" s="307">
        <f t="shared" ca="1" si="186"/>
        <v>-107.25855690673231</v>
      </c>
      <c r="I426" s="304">
        <f t="shared" ca="1" si="187"/>
        <v>107.56219554653926</v>
      </c>
      <c r="J426" s="306">
        <f t="shared" ca="1" si="188"/>
        <v>669.82609207074745</v>
      </c>
      <c r="K426" s="307">
        <f t="shared" ca="1" si="189"/>
        <v>-6.1174158805639065</v>
      </c>
      <c r="L426" s="304">
        <f t="shared" ca="1" si="174"/>
        <v>669.85402618467947</v>
      </c>
      <c r="M426" s="306">
        <f t="shared" ca="1" si="190"/>
        <v>-1.4956399379381318</v>
      </c>
      <c r="N426" s="304">
        <f t="shared" ca="1" si="191"/>
        <v>-85.693856115063326</v>
      </c>
      <c r="P426" s="310">
        <f t="shared" ca="1" si="192"/>
        <v>23</v>
      </c>
      <c r="Q426" s="304">
        <f t="shared" ca="1" si="193"/>
        <v>0</v>
      </c>
      <c r="R426" s="306">
        <f t="shared" ca="1" si="194"/>
        <v>0</v>
      </c>
      <c r="S426" s="307">
        <f t="shared" ca="1" si="195"/>
        <v>5.0810000000000022</v>
      </c>
      <c r="T426" s="304">
        <f t="shared" ca="1" si="175"/>
        <v>49.844610000000024</v>
      </c>
      <c r="U426" s="311">
        <f t="shared" ca="1" si="176"/>
        <v>0</v>
      </c>
      <c r="V426" s="306">
        <f t="shared" ca="1" si="177"/>
        <v>1.2257496127300098</v>
      </c>
      <c r="W426" s="304">
        <f t="shared" ca="1" si="178"/>
        <v>43.543618867121886</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1.2124437076498413</v>
      </c>
      <c r="AH426" s="304">
        <f t="shared" ca="1" si="202"/>
        <v>-8.569863018717772</v>
      </c>
    </row>
    <row r="427" spans="1:34" x14ac:dyDescent="0.2">
      <c r="A427" s="347">
        <f t="shared" ca="1" si="180"/>
        <v>1E-4</v>
      </c>
      <c r="B427" s="304">
        <f t="shared" ca="1" si="181"/>
        <v>30.203100000000155</v>
      </c>
      <c r="D427" s="306">
        <f t="shared" ca="1" si="182"/>
        <v>-0.64347592378432283</v>
      </c>
      <c r="E427" s="307">
        <f t="shared" ca="1" si="183"/>
        <v>-1.2643005211836069</v>
      </c>
      <c r="F427" s="304">
        <f t="shared" ca="1" si="184"/>
        <v>1.4186321131129196</v>
      </c>
      <c r="G427" s="306">
        <f t="shared" ca="1" si="185"/>
        <v>8.0763136201117032</v>
      </c>
      <c r="H427" s="307">
        <f t="shared" ca="1" si="186"/>
        <v>-107.25868333678443</v>
      </c>
      <c r="I427" s="304">
        <f t="shared" ca="1" si="187"/>
        <v>107.5623167881345</v>
      </c>
      <c r="J427" s="306">
        <f t="shared" ca="1" si="188"/>
        <v>669.82609207074745</v>
      </c>
      <c r="K427" s="307">
        <f t="shared" ca="1" si="189"/>
        <v>-6.1281417425760827</v>
      </c>
      <c r="L427" s="304">
        <f t="shared" ca="1" si="174"/>
        <v>669.85412422406307</v>
      </c>
      <c r="M427" s="306">
        <f t="shared" ca="1" si="190"/>
        <v>-1.495640622741419</v>
      </c>
      <c r="N427" s="304">
        <f t="shared" ca="1" si="191"/>
        <v>-85.69389535140148</v>
      </c>
      <c r="P427" s="310">
        <f t="shared" ca="1" si="192"/>
        <v>23</v>
      </c>
      <c r="Q427" s="304">
        <f t="shared" ca="1" si="193"/>
        <v>0</v>
      </c>
      <c r="R427" s="306">
        <f t="shared" ca="1" si="194"/>
        <v>0</v>
      </c>
      <c r="S427" s="307">
        <f t="shared" ca="1" si="195"/>
        <v>5.0810000000000022</v>
      </c>
      <c r="T427" s="304">
        <f t="shared" ca="1" si="175"/>
        <v>49.844610000000024</v>
      </c>
      <c r="U427" s="311">
        <f t="shared" ca="1" si="176"/>
        <v>0</v>
      </c>
      <c r="V427" s="306">
        <f t="shared" ca="1" si="177"/>
        <v>1.225750927452959</v>
      </c>
      <c r="W427" s="304">
        <f t="shared" ca="1" si="178"/>
        <v>43.543763734297563</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1.2124157001663143</v>
      </c>
      <c r="AH427" s="304">
        <f t="shared" ca="1" si="202"/>
        <v>-8.5698915306281958</v>
      </c>
    </row>
    <row r="428" spans="1:34" x14ac:dyDescent="0.2">
      <c r="A428" s="347">
        <f t="shared" ca="1" si="180"/>
        <v>1E-4</v>
      </c>
      <c r="B428" s="304">
        <f t="shared" ca="1" si="181"/>
        <v>30.203200000000155</v>
      </c>
      <c r="D428" s="306">
        <f t="shared" ca="1" si="182"/>
        <v>-0.64347221244988528</v>
      </c>
      <c r="E428" s="307">
        <f t="shared" ca="1" si="183"/>
        <v>-1.2642716494672559</v>
      </c>
      <c r="F428" s="304">
        <f t="shared" ca="1" si="184"/>
        <v>1.4186046989354739</v>
      </c>
      <c r="G428" s="306">
        <f t="shared" ca="1" si="185"/>
        <v>8.0762492728904576</v>
      </c>
      <c r="H428" s="307">
        <f t="shared" ca="1" si="186"/>
        <v>-107.25880976394937</v>
      </c>
      <c r="I428" s="304">
        <f t="shared" ca="1" si="187"/>
        <v>107.56243802692902</v>
      </c>
      <c r="J428" s="306">
        <f t="shared" ca="1" si="188"/>
        <v>669.82609207074745</v>
      </c>
      <c r="K428" s="307">
        <f t="shared" ca="1" si="189"/>
        <v>-6.138867617231119</v>
      </c>
      <c r="L428" s="304">
        <f t="shared" ca="1" si="174"/>
        <v>669.85422243529331</v>
      </c>
      <c r="M428" s="306">
        <f t="shared" ca="1" si="190"/>
        <v>-1.4956413075377064</v>
      </c>
      <c r="N428" s="304">
        <f t="shared" ca="1" si="191"/>
        <v>-85.693934587338575</v>
      </c>
      <c r="P428" s="310">
        <f t="shared" ca="1" si="192"/>
        <v>23</v>
      </c>
      <c r="Q428" s="304">
        <f t="shared" ca="1" si="193"/>
        <v>0</v>
      </c>
      <c r="R428" s="306">
        <f t="shared" ca="1" si="194"/>
        <v>0</v>
      </c>
      <c r="S428" s="307">
        <f t="shared" ca="1" si="195"/>
        <v>5.0810000000000022</v>
      </c>
      <c r="T428" s="304">
        <f t="shared" ca="1" si="175"/>
        <v>49.844610000000024</v>
      </c>
      <c r="U428" s="311">
        <f t="shared" ca="1" si="176"/>
        <v>0</v>
      </c>
      <c r="V428" s="306">
        <f t="shared" ca="1" si="177"/>
        <v>1.2257522421788685</v>
      </c>
      <c r="W428" s="304">
        <f t="shared" ca="1" si="178"/>
        <v>43.543908599632019</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1.2123876930354083</v>
      </c>
      <c r="AH428" s="304">
        <f t="shared" ca="1" si="202"/>
        <v>-8.5699200421762534</v>
      </c>
    </row>
    <row r="429" spans="1:34" x14ac:dyDescent="0.2">
      <c r="A429" s="347">
        <f t="shared" ca="1" si="180"/>
        <v>1E-4</v>
      </c>
      <c r="B429" s="304">
        <f t="shared" ca="1" si="181"/>
        <v>30.203300000000155</v>
      </c>
      <c r="D429" s="306">
        <f t="shared" ca="1" si="182"/>
        <v>-0.64346850110881582</v>
      </c>
      <c r="E429" s="307">
        <f t="shared" ca="1" si="183"/>
        <v>-1.2642427781178398</v>
      </c>
      <c r="F429" s="304">
        <f t="shared" ca="1" si="184"/>
        <v>1.4185772851495753</v>
      </c>
      <c r="G429" s="306">
        <f t="shared" ca="1" si="185"/>
        <v>8.0761849260403462</v>
      </c>
      <c r="H429" s="307">
        <f t="shared" ca="1" si="186"/>
        <v>-107.25893618822718</v>
      </c>
      <c r="I429" s="304">
        <f t="shared" ca="1" si="187"/>
        <v>107.56255926292286</v>
      </c>
      <c r="J429" s="306">
        <f t="shared" ca="1" si="188"/>
        <v>669.82609207074745</v>
      </c>
      <c r="K429" s="307">
        <f t="shared" ca="1" si="189"/>
        <v>-6.1495935045287275</v>
      </c>
      <c r="L429" s="304">
        <f t="shared" ca="1" si="174"/>
        <v>669.85432081837052</v>
      </c>
      <c r="M429" s="306">
        <f t="shared" ca="1" si="190"/>
        <v>-1.4956419923269939</v>
      </c>
      <c r="N429" s="304">
        <f t="shared" ca="1" si="191"/>
        <v>-85.693973822874611</v>
      </c>
      <c r="P429" s="310">
        <f t="shared" ca="1" si="192"/>
        <v>23</v>
      </c>
      <c r="Q429" s="304">
        <f t="shared" ca="1" si="193"/>
        <v>0</v>
      </c>
      <c r="R429" s="306">
        <f t="shared" ca="1" si="194"/>
        <v>0</v>
      </c>
      <c r="S429" s="307">
        <f t="shared" ca="1" si="195"/>
        <v>5.0810000000000022</v>
      </c>
      <c r="T429" s="304">
        <f t="shared" ca="1" si="175"/>
        <v>49.844610000000024</v>
      </c>
      <c r="U429" s="311">
        <f t="shared" ca="1" si="176"/>
        <v>0</v>
      </c>
      <c r="V429" s="306">
        <f t="shared" ca="1" si="177"/>
        <v>1.225753556907738</v>
      </c>
      <c r="W429" s="304">
        <f t="shared" ca="1" si="178"/>
        <v>43.54405346312528</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1.2123596862571357</v>
      </c>
      <c r="AH429" s="304">
        <f t="shared" ca="1" si="202"/>
        <v>-8.569948553361936</v>
      </c>
    </row>
    <row r="430" spans="1:34" x14ac:dyDescent="0.2">
      <c r="A430" s="347">
        <f t="shared" ca="1" si="180"/>
        <v>1E-4</v>
      </c>
      <c r="B430" s="304">
        <f t="shared" ca="1" si="181"/>
        <v>30.203400000000155</v>
      </c>
      <c r="D430" s="306">
        <f t="shared" ca="1" si="182"/>
        <v>-0.64346478976111854</v>
      </c>
      <c r="E430" s="307">
        <f t="shared" ca="1" si="183"/>
        <v>-1.2642139071353462</v>
      </c>
      <c r="F430" s="304">
        <f t="shared" ca="1" si="184"/>
        <v>1.4185498717552156</v>
      </c>
      <c r="G430" s="306">
        <f t="shared" ca="1" si="185"/>
        <v>8.0761205795613709</v>
      </c>
      <c r="H430" s="307">
        <f t="shared" ca="1" si="186"/>
        <v>-107.2590626096179</v>
      </c>
      <c r="I430" s="304">
        <f t="shared" ca="1" si="187"/>
        <v>107.56268049611606</v>
      </c>
      <c r="J430" s="306">
        <f t="shared" ca="1" si="188"/>
        <v>669.82609207074745</v>
      </c>
      <c r="K430" s="307">
        <f t="shared" ca="1" si="189"/>
        <v>-6.1603194044686198</v>
      </c>
      <c r="L430" s="304">
        <f t="shared" ca="1" si="174"/>
        <v>669.85441937329529</v>
      </c>
      <c r="M430" s="306">
        <f t="shared" ca="1" si="190"/>
        <v>-1.4956426771092819</v>
      </c>
      <c r="N430" s="304">
        <f t="shared" ca="1" si="191"/>
        <v>-85.694013058009588</v>
      </c>
      <c r="P430" s="310">
        <f t="shared" ca="1" si="192"/>
        <v>23</v>
      </c>
      <c r="Q430" s="304">
        <f t="shared" ca="1" si="193"/>
        <v>0</v>
      </c>
      <c r="R430" s="306">
        <f t="shared" ca="1" si="194"/>
        <v>0</v>
      </c>
      <c r="S430" s="307">
        <f t="shared" ca="1" si="195"/>
        <v>5.0810000000000022</v>
      </c>
      <c r="T430" s="304">
        <f t="shared" ca="1" si="175"/>
        <v>49.844610000000024</v>
      </c>
      <c r="U430" s="311">
        <f t="shared" ca="1" si="176"/>
        <v>0</v>
      </c>
      <c r="V430" s="306">
        <f t="shared" ca="1" si="177"/>
        <v>1.2257548716395681</v>
      </c>
      <c r="W430" s="304">
        <f t="shared" ca="1" si="178"/>
        <v>43.544198324777355</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1.212331679831486</v>
      </c>
      <c r="AH430" s="304">
        <f t="shared" ca="1" si="202"/>
        <v>-8.5699770641852506</v>
      </c>
    </row>
    <row r="431" spans="1:34" x14ac:dyDescent="0.2">
      <c r="A431" s="347">
        <f t="shared" ca="1" si="180"/>
        <v>1E-4</v>
      </c>
      <c r="B431" s="304">
        <f t="shared" ca="1" si="181"/>
        <v>30.203500000000155</v>
      </c>
      <c r="D431" s="306">
        <f t="shared" ca="1" si="182"/>
        <v>-0.64346107840679079</v>
      </c>
      <c r="E431" s="307">
        <f t="shared" ca="1" si="183"/>
        <v>-1.2641850365197769</v>
      </c>
      <c r="F431" s="304">
        <f t="shared" ca="1" si="184"/>
        <v>1.4185224587523948</v>
      </c>
      <c r="G431" s="306">
        <f t="shared" ca="1" si="185"/>
        <v>8.0760562334535297</v>
      </c>
      <c r="H431" s="307">
        <f t="shared" ca="1" si="186"/>
        <v>-107.25918902812155</v>
      </c>
      <c r="I431" s="304">
        <f t="shared" ca="1" si="187"/>
        <v>107.56280172650865</v>
      </c>
      <c r="J431" s="306">
        <f t="shared" ca="1" si="188"/>
        <v>669.82609207074745</v>
      </c>
      <c r="K431" s="307">
        <f t="shared" ca="1" si="189"/>
        <v>-6.1710453170505071</v>
      </c>
      <c r="L431" s="304">
        <f t="shared" ca="1" si="174"/>
        <v>669.85451810006816</v>
      </c>
      <c r="M431" s="306">
        <f t="shared" ca="1" si="190"/>
        <v>-1.4956433618845704</v>
      </c>
      <c r="N431" s="304">
        <f t="shared" ca="1" si="191"/>
        <v>-85.694052292743535</v>
      </c>
      <c r="P431" s="310">
        <f t="shared" ca="1" si="192"/>
        <v>23</v>
      </c>
      <c r="Q431" s="304">
        <f t="shared" ca="1" si="193"/>
        <v>0</v>
      </c>
      <c r="R431" s="306">
        <f t="shared" ca="1" si="194"/>
        <v>0</v>
      </c>
      <c r="S431" s="307">
        <f t="shared" ca="1" si="195"/>
        <v>5.0810000000000022</v>
      </c>
      <c r="T431" s="304">
        <f t="shared" ca="1" si="175"/>
        <v>49.844610000000024</v>
      </c>
      <c r="U431" s="311">
        <f t="shared" ca="1" si="176"/>
        <v>0</v>
      </c>
      <c r="V431" s="306">
        <f t="shared" ca="1" si="177"/>
        <v>1.2257561863743578</v>
      </c>
      <c r="W431" s="304">
        <f t="shared" ca="1" si="178"/>
        <v>43.54434318458825</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1.2123036737584609</v>
      </c>
      <c r="AH431" s="304">
        <f t="shared" ca="1" si="202"/>
        <v>-8.5700055746461992</v>
      </c>
    </row>
    <row r="432" spans="1:34" x14ac:dyDescent="0.2">
      <c r="A432" s="347">
        <f t="shared" ca="1" si="180"/>
        <v>1E-4</v>
      </c>
      <c r="B432" s="304">
        <f t="shared" ca="1" si="181"/>
        <v>30.203600000000154</v>
      </c>
      <c r="D432" s="306">
        <f t="shared" ca="1" si="182"/>
        <v>-0.64345736704583423</v>
      </c>
      <c r="E432" s="307">
        <f t="shared" ca="1" si="183"/>
        <v>-1.26415616627113</v>
      </c>
      <c r="F432" s="304">
        <f t="shared" ca="1" si="184"/>
        <v>1.418495046141113</v>
      </c>
      <c r="G432" s="306">
        <f t="shared" ca="1" si="185"/>
        <v>8.0759918877168246</v>
      </c>
      <c r="H432" s="307">
        <f t="shared" ca="1" si="186"/>
        <v>-107.25931544373817</v>
      </c>
      <c r="I432" s="304">
        <f t="shared" ca="1" si="187"/>
        <v>107.56292295410067</v>
      </c>
      <c r="J432" s="306">
        <f t="shared" ca="1" si="188"/>
        <v>669.82609207074745</v>
      </c>
      <c r="K432" s="307">
        <f t="shared" ca="1" si="189"/>
        <v>-6.1817712422740998</v>
      </c>
      <c r="L432" s="304">
        <f t="shared" ca="1" si="174"/>
        <v>669.85461699868972</v>
      </c>
      <c r="M432" s="306">
        <f t="shared" ca="1" si="190"/>
        <v>-1.4956440466528593</v>
      </c>
      <c r="N432" s="304">
        <f t="shared" ca="1" si="191"/>
        <v>-85.694091527076438</v>
      </c>
      <c r="P432" s="310">
        <f t="shared" ca="1" si="192"/>
        <v>23</v>
      </c>
      <c r="Q432" s="304">
        <f t="shared" ca="1" si="193"/>
        <v>0</v>
      </c>
      <c r="R432" s="306">
        <f t="shared" ca="1" si="194"/>
        <v>0</v>
      </c>
      <c r="S432" s="307">
        <f t="shared" ca="1" si="195"/>
        <v>5.0810000000000022</v>
      </c>
      <c r="T432" s="304">
        <f t="shared" ca="1" si="175"/>
        <v>49.844610000000024</v>
      </c>
      <c r="U432" s="311">
        <f t="shared" ca="1" si="176"/>
        <v>0</v>
      </c>
      <c r="V432" s="306">
        <f t="shared" ca="1" si="177"/>
        <v>1.2257575011121082</v>
      </c>
      <c r="W432" s="304">
        <f t="shared" ca="1" si="178"/>
        <v>43.544488042558008</v>
      </c>
      <c r="Y432" s="314" t="str">
        <f t="shared" ca="1" si="196"/>
        <v/>
      </c>
      <c r="Z432" s="315" t="str">
        <f t="shared" ca="1" si="197"/>
        <v/>
      </c>
      <c r="AA432" s="316" t="str">
        <f t="shared" ca="1" si="198"/>
        <v/>
      </c>
      <c r="AC432" s="310" t="e">
        <f t="shared" ca="1" si="199"/>
        <v>#N/A</v>
      </c>
      <c r="AD432" s="323" t="e">
        <f t="shared" ca="1" si="200"/>
        <v>#N/A</v>
      </c>
      <c r="AE432" s="324" t="e">
        <f t="shared" ca="1" si="179"/>
        <v>#N/A</v>
      </c>
      <c r="AG432" s="306">
        <f t="shared" ca="1" si="201"/>
        <v>1.2122756680380569</v>
      </c>
      <c r="AH432" s="304">
        <f t="shared" ca="1" si="202"/>
        <v>-8.5700340847447816</v>
      </c>
    </row>
    <row r="433" spans="1:34" x14ac:dyDescent="0.2">
      <c r="A433" s="347">
        <f t="shared" ca="1" si="180"/>
        <v>1E-4</v>
      </c>
      <c r="B433" s="304">
        <f t="shared" ca="1" si="181"/>
        <v>30.203700000000154</v>
      </c>
      <c r="D433" s="306">
        <f t="shared" ca="1" si="182"/>
        <v>-0.64345365567825041</v>
      </c>
      <c r="E433" s="307">
        <f t="shared" ca="1" si="183"/>
        <v>-1.2641272963893986</v>
      </c>
      <c r="F433" s="304">
        <f t="shared" ca="1" si="184"/>
        <v>1.4184676339213647</v>
      </c>
      <c r="G433" s="306">
        <f t="shared" ca="1" si="185"/>
        <v>8.0759275423512573</v>
      </c>
      <c r="H433" s="307">
        <f t="shared" ca="1" si="186"/>
        <v>-107.25944185646782</v>
      </c>
      <c r="I433" s="304">
        <f t="shared" ca="1" si="187"/>
        <v>107.56304417889217</v>
      </c>
      <c r="J433" s="306">
        <f t="shared" ca="1" si="188"/>
        <v>669.82609207074745</v>
      </c>
      <c r="K433" s="307">
        <f t="shared" ca="1" si="189"/>
        <v>-6.1924971801391102</v>
      </c>
      <c r="L433" s="304">
        <f t="shared" ca="1" si="174"/>
        <v>669.85471606916042</v>
      </c>
      <c r="M433" s="306">
        <f t="shared" ca="1" si="190"/>
        <v>-1.495644731414149</v>
      </c>
      <c r="N433" s="304">
        <f t="shared" ca="1" si="191"/>
        <v>-85.69413076100831</v>
      </c>
      <c r="P433" s="310">
        <f t="shared" ca="1" si="192"/>
        <v>23</v>
      </c>
      <c r="Q433" s="304">
        <f t="shared" ca="1" si="193"/>
        <v>0</v>
      </c>
      <c r="R433" s="306">
        <f t="shared" ca="1" si="194"/>
        <v>0</v>
      </c>
      <c r="S433" s="307">
        <f t="shared" ca="1" si="195"/>
        <v>5.0810000000000022</v>
      </c>
      <c r="T433" s="304">
        <f t="shared" ca="1" si="175"/>
        <v>49.844610000000024</v>
      </c>
      <c r="U433" s="311">
        <f t="shared" ca="1" si="176"/>
        <v>0</v>
      </c>
      <c r="V433" s="306">
        <f t="shared" ca="1" si="177"/>
        <v>1.2257588158528185</v>
      </c>
      <c r="W433" s="304">
        <f t="shared" ca="1" si="178"/>
        <v>43.544632898686636</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1.2122476626702721</v>
      </c>
      <c r="AH433" s="304">
        <f t="shared" ca="1" si="202"/>
        <v>-8.5700625944810049</v>
      </c>
    </row>
    <row r="434" spans="1:34" x14ac:dyDescent="0.2">
      <c r="A434" s="347">
        <f t="shared" ca="1" si="180"/>
        <v>1E-4</v>
      </c>
      <c r="B434" s="304">
        <f t="shared" ca="1" si="181"/>
        <v>30.203800000000154</v>
      </c>
      <c r="D434" s="306">
        <f t="shared" ca="1" si="182"/>
        <v>-0.64344994430403946</v>
      </c>
      <c r="E434" s="307">
        <f t="shared" ca="1" si="183"/>
        <v>-1.2640984268745772</v>
      </c>
      <c r="F434" s="304">
        <f t="shared" ca="1" si="184"/>
        <v>1.4184402220931456</v>
      </c>
      <c r="G434" s="306">
        <f t="shared" ca="1" si="185"/>
        <v>8.0758631973568278</v>
      </c>
      <c r="H434" s="307">
        <f t="shared" ca="1" si="186"/>
        <v>-107.25956826631051</v>
      </c>
      <c r="I434" s="304">
        <f t="shared" ca="1" si="187"/>
        <v>107.56316540088315</v>
      </c>
      <c r="J434" s="306">
        <f t="shared" ca="1" si="188"/>
        <v>669.82609207074745</v>
      </c>
      <c r="K434" s="307">
        <f t="shared" ca="1" si="189"/>
        <v>-6.2032231306452488</v>
      </c>
      <c r="L434" s="304">
        <f t="shared" ca="1" si="174"/>
        <v>669.85481531148082</v>
      </c>
      <c r="M434" s="306">
        <f t="shared" ca="1" si="190"/>
        <v>-1.4956454161684394</v>
      </c>
      <c r="N434" s="304">
        <f t="shared" ca="1" si="191"/>
        <v>-85.694169994539152</v>
      </c>
      <c r="P434" s="310">
        <f t="shared" ca="1" si="192"/>
        <v>23</v>
      </c>
      <c r="Q434" s="304">
        <f t="shared" ca="1" si="193"/>
        <v>0</v>
      </c>
      <c r="R434" s="306">
        <f t="shared" ca="1" si="194"/>
        <v>0</v>
      </c>
      <c r="S434" s="307">
        <f t="shared" ca="1" si="195"/>
        <v>5.0810000000000022</v>
      </c>
      <c r="T434" s="304">
        <f t="shared" ca="1" si="175"/>
        <v>49.844610000000024</v>
      </c>
      <c r="U434" s="311">
        <f t="shared" ca="1" si="176"/>
        <v>0</v>
      </c>
      <c r="V434" s="306">
        <f t="shared" ca="1" si="177"/>
        <v>1.2257601305964889</v>
      </c>
      <c r="W434" s="304">
        <f t="shared" ca="1" si="178"/>
        <v>43.544777752974113</v>
      </c>
      <c r="Y434" s="314" t="str">
        <f t="shared" ca="1" si="196"/>
        <v/>
      </c>
      <c r="Z434" s="315" t="str">
        <f t="shared" ca="1" si="197"/>
        <v/>
      </c>
      <c r="AA434" s="316" t="str">
        <f t="shared" ca="1" si="198"/>
        <v/>
      </c>
      <c r="AC434" s="310" t="e">
        <f t="shared" ca="1" si="199"/>
        <v>#N/A</v>
      </c>
      <c r="AD434" s="323" t="e">
        <f t="shared" ca="1" si="200"/>
        <v>#N/A</v>
      </c>
      <c r="AE434" s="324" t="e">
        <f t="shared" ca="1" si="179"/>
        <v>#N/A</v>
      </c>
      <c r="AG434" s="306">
        <f t="shared" ca="1" si="201"/>
        <v>1.2122196576550976</v>
      </c>
      <c r="AH434" s="304">
        <f t="shared" ca="1" si="202"/>
        <v>-8.5700911038548746</v>
      </c>
    </row>
    <row r="435" spans="1:34" x14ac:dyDescent="0.2">
      <c r="A435" s="347">
        <f t="shared" ca="1" si="180"/>
        <v>1E-4</v>
      </c>
      <c r="B435" s="304">
        <f t="shared" ca="1" si="181"/>
        <v>30.203900000000154</v>
      </c>
      <c r="D435" s="306">
        <f t="shared" ca="1" si="182"/>
        <v>-0.64344623292320213</v>
      </c>
      <c r="E435" s="307">
        <f t="shared" ca="1" si="183"/>
        <v>-1.264069557726673</v>
      </c>
      <c r="F435" s="304">
        <f t="shared" ca="1" si="184"/>
        <v>1.4184128106564629</v>
      </c>
      <c r="G435" s="306">
        <f t="shared" ca="1" si="185"/>
        <v>8.075798852733536</v>
      </c>
      <c r="H435" s="307">
        <f t="shared" ca="1" si="186"/>
        <v>-107.25969467326628</v>
      </c>
      <c r="I435" s="304">
        <f t="shared" ca="1" si="187"/>
        <v>107.56328662007367</v>
      </c>
      <c r="J435" s="306">
        <f t="shared" ca="1" si="188"/>
        <v>669.82609207074745</v>
      </c>
      <c r="K435" s="307">
        <f t="shared" ca="1" si="189"/>
        <v>-6.2139490937922277</v>
      </c>
      <c r="L435" s="304">
        <f t="shared" ca="1" si="174"/>
        <v>669.85491472565138</v>
      </c>
      <c r="M435" s="306">
        <f t="shared" ca="1" si="190"/>
        <v>-1.4956461009157305</v>
      </c>
      <c r="N435" s="304">
        <f t="shared" ca="1" si="191"/>
        <v>-85.694209227668964</v>
      </c>
      <c r="P435" s="310">
        <f t="shared" ca="1" si="192"/>
        <v>23</v>
      </c>
      <c r="Q435" s="304">
        <f t="shared" ca="1" si="193"/>
        <v>0</v>
      </c>
      <c r="R435" s="306">
        <f t="shared" ca="1" si="194"/>
        <v>0</v>
      </c>
      <c r="S435" s="307">
        <f t="shared" ca="1" si="195"/>
        <v>5.0810000000000022</v>
      </c>
      <c r="T435" s="304">
        <f t="shared" ca="1" si="175"/>
        <v>49.844610000000024</v>
      </c>
      <c r="U435" s="311">
        <f t="shared" ca="1" si="176"/>
        <v>0</v>
      </c>
      <c r="V435" s="306">
        <f t="shared" ca="1" si="177"/>
        <v>1.2257614453431196</v>
      </c>
      <c r="W435" s="304">
        <f t="shared" ca="1" si="178"/>
        <v>43.544922605420489</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1.2121916529925407</v>
      </c>
      <c r="AH435" s="304">
        <f t="shared" ca="1" si="202"/>
        <v>-8.5701196128663835</v>
      </c>
    </row>
    <row r="436" spans="1:34" x14ac:dyDescent="0.2">
      <c r="A436" s="347">
        <f t="shared" ca="1" si="180"/>
        <v>1E-4</v>
      </c>
      <c r="B436" s="304">
        <f t="shared" ca="1" si="181"/>
        <v>30.204000000000153</v>
      </c>
      <c r="D436" s="306">
        <f t="shared" ca="1" si="182"/>
        <v>-0.64344252153574055</v>
      </c>
      <c r="E436" s="307">
        <f t="shared" ca="1" si="183"/>
        <v>-1.2640406889456752</v>
      </c>
      <c r="F436" s="304">
        <f t="shared" ca="1" si="184"/>
        <v>1.4183853996113078</v>
      </c>
      <c r="G436" s="306">
        <f t="shared" ca="1" si="185"/>
        <v>8.0757345084813821</v>
      </c>
      <c r="H436" s="307">
        <f t="shared" ca="1" si="186"/>
        <v>-107.25982107733518</v>
      </c>
      <c r="I436" s="304">
        <f t="shared" ca="1" si="187"/>
        <v>107.56340783646377</v>
      </c>
      <c r="J436" s="306">
        <f t="shared" ca="1" si="188"/>
        <v>669.82609207074745</v>
      </c>
      <c r="K436" s="307">
        <f t="shared" ca="1" si="189"/>
        <v>-6.2246750695797575</v>
      </c>
      <c r="L436" s="304">
        <f t="shared" ca="1" si="174"/>
        <v>669.85501431167279</v>
      </c>
      <c r="M436" s="306">
        <f t="shared" ca="1" si="190"/>
        <v>-1.4956467856560227</v>
      </c>
      <c r="N436" s="304">
        <f t="shared" ca="1" si="191"/>
        <v>-85.694248460397773</v>
      </c>
      <c r="P436" s="310">
        <f t="shared" ca="1" si="192"/>
        <v>23</v>
      </c>
      <c r="Q436" s="304">
        <f t="shared" ca="1" si="193"/>
        <v>0</v>
      </c>
      <c r="R436" s="306">
        <f t="shared" ca="1" si="194"/>
        <v>0</v>
      </c>
      <c r="S436" s="307">
        <f t="shared" ca="1" si="195"/>
        <v>5.0810000000000022</v>
      </c>
      <c r="T436" s="304">
        <f t="shared" ca="1" si="175"/>
        <v>49.844610000000024</v>
      </c>
      <c r="U436" s="311">
        <f t="shared" ca="1" si="176"/>
        <v>0</v>
      </c>
      <c r="V436" s="306">
        <f t="shared" ca="1" si="177"/>
        <v>1.2257627600927103</v>
      </c>
      <c r="W436" s="304">
        <f t="shared" ca="1" si="178"/>
        <v>43.545067456025777</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1.2121636486825942</v>
      </c>
      <c r="AH436" s="304">
        <f t="shared" ca="1" si="202"/>
        <v>-8.5701481215155422</v>
      </c>
    </row>
    <row r="437" spans="1:34" x14ac:dyDescent="0.2">
      <c r="A437" s="347">
        <f t="shared" ca="1" si="180"/>
        <v>1E-4</v>
      </c>
      <c r="B437" s="304">
        <f t="shared" ca="1" si="181"/>
        <v>30.204100000000153</v>
      </c>
      <c r="D437" s="306">
        <f t="shared" ca="1" si="182"/>
        <v>-0.64343881014165238</v>
      </c>
      <c r="E437" s="307">
        <f t="shared" ca="1" si="183"/>
        <v>-1.2640118205315822</v>
      </c>
      <c r="F437" s="304">
        <f t="shared" ca="1" si="184"/>
        <v>1.4183579889576787</v>
      </c>
      <c r="G437" s="306">
        <f t="shared" ca="1" si="185"/>
        <v>8.0756701646003677</v>
      </c>
      <c r="H437" s="307">
        <f t="shared" ca="1" si="186"/>
        <v>-107.25994747851723</v>
      </c>
      <c r="I437" s="304">
        <f t="shared" ca="1" si="187"/>
        <v>107.56352905005345</v>
      </c>
      <c r="J437" s="306">
        <f t="shared" ca="1" si="188"/>
        <v>669.82609207074745</v>
      </c>
      <c r="K437" s="307">
        <f t="shared" ca="1" si="189"/>
        <v>-6.2354010580075503</v>
      </c>
      <c r="L437" s="304">
        <f t="shared" ca="1" si="174"/>
        <v>669.85511406954538</v>
      </c>
      <c r="M437" s="306">
        <f t="shared" ca="1" si="190"/>
        <v>-1.4956474703893159</v>
      </c>
      <c r="N437" s="304">
        <f t="shared" ca="1" si="191"/>
        <v>-85.694287692725567</v>
      </c>
      <c r="P437" s="310">
        <f t="shared" ca="1" si="192"/>
        <v>23</v>
      </c>
      <c r="Q437" s="304">
        <f t="shared" ca="1" si="193"/>
        <v>0</v>
      </c>
      <c r="R437" s="306">
        <f t="shared" ca="1" si="194"/>
        <v>0</v>
      </c>
      <c r="S437" s="307">
        <f t="shared" ca="1" si="195"/>
        <v>5.0810000000000022</v>
      </c>
      <c r="T437" s="304">
        <f t="shared" ca="1" si="175"/>
        <v>49.844610000000024</v>
      </c>
      <c r="U437" s="311">
        <f t="shared" ca="1" si="176"/>
        <v>0</v>
      </c>
      <c r="V437" s="306">
        <f t="shared" ca="1" si="177"/>
        <v>1.2257640748452612</v>
      </c>
      <c r="W437" s="304">
        <f t="shared" ca="1" si="178"/>
        <v>43.545212304789956</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1.2121356447252509</v>
      </c>
      <c r="AH437" s="304">
        <f t="shared" ca="1" si="202"/>
        <v>-8.5701766298023543</v>
      </c>
    </row>
    <row r="438" spans="1:34" x14ac:dyDescent="0.2">
      <c r="A438" s="347">
        <f t="shared" ca="1" si="180"/>
        <v>1E-4</v>
      </c>
      <c r="B438" s="304">
        <f t="shared" ca="1" si="181"/>
        <v>30.204200000000153</v>
      </c>
      <c r="D438" s="306">
        <f t="shared" ca="1" si="182"/>
        <v>-0.64343509874094063</v>
      </c>
      <c r="E438" s="307">
        <f t="shared" ca="1" si="183"/>
        <v>-1.2639829524843975</v>
      </c>
      <c r="F438" s="304">
        <f t="shared" ca="1" si="184"/>
        <v>1.41833057869558</v>
      </c>
      <c r="G438" s="306">
        <f t="shared" ca="1" si="185"/>
        <v>8.0756058210904929</v>
      </c>
      <c r="H438" s="307">
        <f t="shared" ca="1" si="186"/>
        <v>-107.26007387681248</v>
      </c>
      <c r="I438" s="304">
        <f t="shared" ca="1" si="187"/>
        <v>107.56365026084278</v>
      </c>
      <c r="J438" s="306">
        <f t="shared" ca="1" si="188"/>
        <v>669.82609207074745</v>
      </c>
      <c r="K438" s="307">
        <f t="shared" ca="1" si="189"/>
        <v>-6.2461270590753166</v>
      </c>
      <c r="L438" s="304">
        <f t="shared" ca="1" si="174"/>
        <v>669.85521399926984</v>
      </c>
      <c r="M438" s="306">
        <f t="shared" ca="1" si="190"/>
        <v>-1.4956481551156102</v>
      </c>
      <c r="N438" s="304">
        <f t="shared" ca="1" si="191"/>
        <v>-85.694326924652358</v>
      </c>
      <c r="P438" s="310">
        <f t="shared" ca="1" si="192"/>
        <v>23</v>
      </c>
      <c r="Q438" s="304">
        <f t="shared" ca="1" si="193"/>
        <v>0</v>
      </c>
      <c r="R438" s="306">
        <f t="shared" ca="1" si="194"/>
        <v>0</v>
      </c>
      <c r="S438" s="307">
        <f t="shared" ca="1" si="195"/>
        <v>5.0810000000000022</v>
      </c>
      <c r="T438" s="304">
        <f t="shared" ca="1" si="175"/>
        <v>49.844610000000024</v>
      </c>
      <c r="U438" s="311">
        <f t="shared" ca="1" si="176"/>
        <v>0</v>
      </c>
      <c r="V438" s="306">
        <f t="shared" ca="1" si="177"/>
        <v>1.2257653896007716</v>
      </c>
      <c r="W438" s="304">
        <f t="shared" ca="1" si="178"/>
        <v>43.545357151713056</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1.2121076411205198</v>
      </c>
      <c r="AH438" s="304">
        <f t="shared" ca="1" si="202"/>
        <v>-8.5702051377268127</v>
      </c>
    </row>
    <row r="439" spans="1:34" x14ac:dyDescent="0.2">
      <c r="A439" s="347">
        <f t="shared" ca="1" si="180"/>
        <v>1E-4</v>
      </c>
      <c r="B439" s="304">
        <f t="shared" ca="1" si="181"/>
        <v>30.204300000000153</v>
      </c>
      <c r="D439" s="306">
        <f t="shared" ca="1" si="182"/>
        <v>-0.64343138733360516</v>
      </c>
      <c r="E439" s="307">
        <f t="shared" ca="1" si="183"/>
        <v>-1.2639540848041158</v>
      </c>
      <c r="F439" s="304">
        <f t="shared" ca="1" si="184"/>
        <v>1.4183031688250076</v>
      </c>
      <c r="G439" s="306">
        <f t="shared" ca="1" si="185"/>
        <v>8.0755414779517594</v>
      </c>
      <c r="H439" s="307">
        <f t="shared" ca="1" si="186"/>
        <v>-107.26020027222097</v>
      </c>
      <c r="I439" s="304">
        <f t="shared" ca="1" si="187"/>
        <v>107.56377146883179</v>
      </c>
      <c r="J439" s="306">
        <f t="shared" ca="1" si="188"/>
        <v>669.82609207074745</v>
      </c>
      <c r="K439" s="307">
        <f t="shared" ca="1" si="189"/>
        <v>-6.2568530727827687</v>
      </c>
      <c r="L439" s="304">
        <f t="shared" ca="1" si="174"/>
        <v>669.85531410084661</v>
      </c>
      <c r="M439" s="306">
        <f t="shared" ca="1" si="190"/>
        <v>-1.4956488398349057</v>
      </c>
      <c r="N439" s="304">
        <f t="shared" ca="1" si="191"/>
        <v>-85.694366156178134</v>
      </c>
      <c r="P439" s="310">
        <f t="shared" ca="1" si="192"/>
        <v>23</v>
      </c>
      <c r="Q439" s="304">
        <f t="shared" ca="1" si="193"/>
        <v>0</v>
      </c>
      <c r="R439" s="306">
        <f t="shared" ca="1" si="194"/>
        <v>0</v>
      </c>
      <c r="S439" s="307">
        <f t="shared" ca="1" si="195"/>
        <v>5.0810000000000022</v>
      </c>
      <c r="T439" s="304">
        <f t="shared" ca="1" si="175"/>
        <v>49.844610000000024</v>
      </c>
      <c r="U439" s="311">
        <f t="shared" ca="1" si="176"/>
        <v>0</v>
      </c>
      <c r="V439" s="306">
        <f t="shared" ca="1" si="177"/>
        <v>1.2257667043592424</v>
      </c>
      <c r="W439" s="304">
        <f t="shared" ca="1" si="178"/>
        <v>43.545501996795132</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1.2120796378683938</v>
      </c>
      <c r="AH439" s="304">
        <f t="shared" ca="1" si="202"/>
        <v>-8.5702336452889263</v>
      </c>
    </row>
    <row r="440" spans="1:34" x14ac:dyDescent="0.2">
      <c r="A440" s="347">
        <f t="shared" ca="1" si="180"/>
        <v>1E-4</v>
      </c>
      <c r="B440" s="304">
        <f t="shared" ca="1" si="181"/>
        <v>30.204400000000152</v>
      </c>
      <c r="D440" s="306">
        <f t="shared" ca="1" si="182"/>
        <v>-0.64342767591964833</v>
      </c>
      <c r="E440" s="307">
        <f t="shared" ca="1" si="183"/>
        <v>-1.2639252174907227</v>
      </c>
      <c r="F440" s="304">
        <f t="shared" ca="1" si="184"/>
        <v>1.4182757593459498</v>
      </c>
      <c r="G440" s="306">
        <f t="shared" ca="1" si="185"/>
        <v>8.0754771351841672</v>
      </c>
      <c r="H440" s="307">
        <f t="shared" ca="1" si="186"/>
        <v>-107.26032666474272</v>
      </c>
      <c r="I440" s="304">
        <f t="shared" ca="1" si="187"/>
        <v>107.56389267402049</v>
      </c>
      <c r="J440" s="306">
        <f t="shared" ca="1" si="188"/>
        <v>669.82609207074745</v>
      </c>
      <c r="K440" s="307">
        <f t="shared" ca="1" si="189"/>
        <v>-6.267579099129617</v>
      </c>
      <c r="L440" s="304">
        <f t="shared" ca="1" si="174"/>
        <v>669.85541437427617</v>
      </c>
      <c r="M440" s="306">
        <f t="shared" ca="1" si="190"/>
        <v>-1.4956495245472026</v>
      </c>
      <c r="N440" s="304">
        <f t="shared" ca="1" si="191"/>
        <v>-85.694405387302922</v>
      </c>
      <c r="P440" s="310">
        <f t="shared" ca="1" si="192"/>
        <v>23</v>
      </c>
      <c r="Q440" s="304">
        <f t="shared" ca="1" si="193"/>
        <v>0</v>
      </c>
      <c r="R440" s="306">
        <f t="shared" ca="1" si="194"/>
        <v>0</v>
      </c>
      <c r="S440" s="307">
        <f t="shared" ca="1" si="195"/>
        <v>5.0810000000000022</v>
      </c>
      <c r="T440" s="304">
        <f t="shared" ca="1" si="175"/>
        <v>49.844610000000024</v>
      </c>
      <c r="U440" s="311">
        <f t="shared" ca="1" si="176"/>
        <v>0</v>
      </c>
      <c r="V440" s="306">
        <f t="shared" ca="1" si="177"/>
        <v>1.225768019120673</v>
      </c>
      <c r="W440" s="304">
        <f t="shared" ca="1" si="178"/>
        <v>43.545646840036127</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1.2120516349688586</v>
      </c>
      <c r="AH440" s="304">
        <f t="shared" ca="1" si="202"/>
        <v>-8.5702621524887057</v>
      </c>
    </row>
    <row r="441" spans="1:34" x14ac:dyDescent="0.2">
      <c r="A441" s="347">
        <f t="shared" ca="1" si="180"/>
        <v>1E-4</v>
      </c>
      <c r="B441" s="304">
        <f t="shared" ca="1" si="181"/>
        <v>30.204500000000152</v>
      </c>
      <c r="D441" s="306">
        <f t="shared" ca="1" si="182"/>
        <v>-0.64342396449906836</v>
      </c>
      <c r="E441" s="307">
        <f t="shared" ca="1" si="183"/>
        <v>-1.2638963505442344</v>
      </c>
      <c r="F441" s="304">
        <f t="shared" ca="1" si="184"/>
        <v>1.4182483502584211</v>
      </c>
      <c r="G441" s="306">
        <f t="shared" ca="1" si="185"/>
        <v>8.0754127927877182</v>
      </c>
      <c r="H441" s="307">
        <f t="shared" ca="1" si="186"/>
        <v>-107.26045305437778</v>
      </c>
      <c r="I441" s="304">
        <f t="shared" ca="1" si="187"/>
        <v>107.56401387640895</v>
      </c>
      <c r="J441" s="306">
        <f t="shared" ca="1" si="188"/>
        <v>669.82609207074745</v>
      </c>
      <c r="K441" s="307">
        <f t="shared" ca="1" si="189"/>
        <v>-6.2783051381155728</v>
      </c>
      <c r="L441" s="304">
        <f t="shared" ca="1" si="174"/>
        <v>669.85551481955929</v>
      </c>
      <c r="M441" s="306">
        <f t="shared" ca="1" si="190"/>
        <v>-1.4956502092525006</v>
      </c>
      <c r="N441" s="304">
        <f t="shared" ca="1" si="191"/>
        <v>-85.694444618026708</v>
      </c>
      <c r="P441" s="310">
        <f t="shared" ca="1" si="192"/>
        <v>23</v>
      </c>
      <c r="Q441" s="304">
        <f t="shared" ca="1" si="193"/>
        <v>0</v>
      </c>
      <c r="R441" s="306">
        <f t="shared" ca="1" si="194"/>
        <v>0</v>
      </c>
      <c r="S441" s="307">
        <f t="shared" ca="1" si="195"/>
        <v>5.0810000000000022</v>
      </c>
      <c r="T441" s="304">
        <f t="shared" ca="1" si="175"/>
        <v>49.844610000000024</v>
      </c>
      <c r="U441" s="311">
        <f t="shared" ca="1" si="176"/>
        <v>0</v>
      </c>
      <c r="V441" s="306">
        <f t="shared" ca="1" si="177"/>
        <v>1.2257693338850635</v>
      </c>
      <c r="W441" s="304">
        <f t="shared" ca="1" si="178"/>
        <v>43.545791681436093</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1.2120236324219302</v>
      </c>
      <c r="AH441" s="304">
        <f t="shared" ca="1" si="202"/>
        <v>-8.5702906593261385</v>
      </c>
    </row>
    <row r="442" spans="1:34" x14ac:dyDescent="0.2">
      <c r="A442" s="347">
        <f t="shared" ca="1" si="180"/>
        <v>1E-4</v>
      </c>
      <c r="B442" s="304">
        <f t="shared" ca="1" si="181"/>
        <v>30.204600000000152</v>
      </c>
      <c r="D442" s="306">
        <f t="shared" ca="1" si="182"/>
        <v>-0.64342025307186967</v>
      </c>
      <c r="E442" s="307">
        <f t="shared" ca="1" si="183"/>
        <v>-1.2638674839646384</v>
      </c>
      <c r="F442" s="304">
        <f t="shared" ca="1" si="184"/>
        <v>1.4182209415624121</v>
      </c>
      <c r="G442" s="306">
        <f t="shared" ca="1" si="185"/>
        <v>8.0753484507624105</v>
      </c>
      <c r="H442" s="307">
        <f t="shared" ca="1" si="186"/>
        <v>-107.26057944112617</v>
      </c>
      <c r="I442" s="304">
        <f t="shared" ca="1" si="187"/>
        <v>107.5641350759972</v>
      </c>
      <c r="J442" s="306">
        <f t="shared" ca="1" si="188"/>
        <v>669.82609207074745</v>
      </c>
      <c r="K442" s="307">
        <f t="shared" ca="1" si="189"/>
        <v>-6.2890311897403484</v>
      </c>
      <c r="L442" s="304">
        <f t="shared" ca="1" si="174"/>
        <v>669.85561543669621</v>
      </c>
      <c r="M442" s="306">
        <f t="shared" ca="1" si="190"/>
        <v>-1.4956508939508004</v>
      </c>
      <c r="N442" s="304">
        <f t="shared" ca="1" si="191"/>
        <v>-85.694483848349535</v>
      </c>
      <c r="P442" s="310">
        <f t="shared" ca="1" si="192"/>
        <v>23</v>
      </c>
      <c r="Q442" s="304">
        <f t="shared" ca="1" si="193"/>
        <v>0</v>
      </c>
      <c r="R442" s="306">
        <f t="shared" ca="1" si="194"/>
        <v>0</v>
      </c>
      <c r="S442" s="307">
        <f t="shared" ca="1" si="195"/>
        <v>5.0810000000000022</v>
      </c>
      <c r="T442" s="304">
        <f t="shared" ca="1" si="175"/>
        <v>49.844610000000024</v>
      </c>
      <c r="U442" s="311">
        <f t="shared" ca="1" si="176"/>
        <v>0</v>
      </c>
      <c r="V442" s="306">
        <f t="shared" ca="1" si="177"/>
        <v>1.2257706486524136</v>
      </c>
      <c r="W442" s="304">
        <f t="shared" ca="1" si="178"/>
        <v>43.545936520995056</v>
      </c>
      <c r="Y442" s="314" t="str">
        <f t="shared" ca="1" si="196"/>
        <v/>
      </c>
      <c r="Z442" s="315" t="str">
        <f t="shared" ca="1" si="197"/>
        <v/>
      </c>
      <c r="AA442" s="316" t="str">
        <f t="shared" ca="1" si="198"/>
        <v/>
      </c>
      <c r="AC442" s="310" t="e">
        <f t="shared" ca="1" si="199"/>
        <v>#N/A</v>
      </c>
      <c r="AD442" s="323" t="e">
        <f t="shared" ca="1" si="200"/>
        <v>#N/A</v>
      </c>
      <c r="AE442" s="324" t="e">
        <f t="shared" ca="1" si="179"/>
        <v>#N/A</v>
      </c>
      <c r="AG442" s="306">
        <f t="shared" ca="1" si="201"/>
        <v>1.211995630227598</v>
      </c>
      <c r="AH442" s="304">
        <f t="shared" ca="1" si="202"/>
        <v>-8.5703191658012354</v>
      </c>
    </row>
    <row r="443" spans="1:34" x14ac:dyDescent="0.2">
      <c r="A443" s="347">
        <f t="shared" ca="1" si="180"/>
        <v>1E-4</v>
      </c>
      <c r="B443" s="304">
        <f t="shared" ca="1" si="181"/>
        <v>30.204700000000152</v>
      </c>
      <c r="D443" s="306">
        <f t="shared" ca="1" si="182"/>
        <v>-0.64341654163804796</v>
      </c>
      <c r="E443" s="307">
        <f t="shared" ca="1" si="183"/>
        <v>-1.2638386177519294</v>
      </c>
      <c r="F443" s="304">
        <f t="shared" ca="1" si="184"/>
        <v>1.4181935332579165</v>
      </c>
      <c r="G443" s="306">
        <f t="shared" ca="1" si="185"/>
        <v>8.0752841091082459</v>
      </c>
      <c r="H443" s="307">
        <f t="shared" ca="1" si="186"/>
        <v>-107.26070582498794</v>
      </c>
      <c r="I443" s="304">
        <f t="shared" ca="1" si="187"/>
        <v>107.56425627278524</v>
      </c>
      <c r="J443" s="306">
        <f t="shared" ca="1" si="188"/>
        <v>669.82609207074745</v>
      </c>
      <c r="K443" s="307">
        <f t="shared" ca="1" si="189"/>
        <v>-6.2997572540036542</v>
      </c>
      <c r="L443" s="304">
        <f t="shared" ca="1" si="174"/>
        <v>669.8557162256875</v>
      </c>
      <c r="M443" s="306">
        <f t="shared" ca="1" si="190"/>
        <v>-1.4956515786421019</v>
      </c>
      <c r="N443" s="304">
        <f t="shared" ca="1" si="191"/>
        <v>-85.694523078271374</v>
      </c>
      <c r="P443" s="310">
        <f t="shared" ca="1" si="192"/>
        <v>23</v>
      </c>
      <c r="Q443" s="304">
        <f t="shared" ca="1" si="193"/>
        <v>0</v>
      </c>
      <c r="R443" s="306">
        <f t="shared" ca="1" si="194"/>
        <v>0</v>
      </c>
      <c r="S443" s="307">
        <f t="shared" ca="1" si="195"/>
        <v>5.0810000000000022</v>
      </c>
      <c r="T443" s="304">
        <f t="shared" ca="1" si="175"/>
        <v>49.844610000000024</v>
      </c>
      <c r="U443" s="311">
        <f t="shared" ca="1" si="176"/>
        <v>0</v>
      </c>
      <c r="V443" s="306">
        <f t="shared" ca="1" si="177"/>
        <v>1.2257719634227242</v>
      </c>
      <c r="W443" s="304">
        <f t="shared" ca="1" si="178"/>
        <v>43.546081358712996</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1.2119676283858567</v>
      </c>
      <c r="AH443" s="304">
        <f t="shared" ca="1" si="202"/>
        <v>-8.5703476719139999</v>
      </c>
    </row>
    <row r="444" spans="1:34" x14ac:dyDescent="0.2">
      <c r="A444" s="347">
        <f t="shared" ca="1" si="180"/>
        <v>1E-4</v>
      </c>
      <c r="B444" s="304">
        <f t="shared" ca="1" si="181"/>
        <v>30.204800000000152</v>
      </c>
      <c r="D444" s="306">
        <f t="shared" ca="1" si="182"/>
        <v>-0.64341283019760642</v>
      </c>
      <c r="E444" s="307">
        <f t="shared" ca="1" si="183"/>
        <v>-1.2638097519061109</v>
      </c>
      <c r="F444" s="304">
        <f t="shared" ca="1" si="184"/>
        <v>1.4181661253449398</v>
      </c>
      <c r="G444" s="306">
        <f t="shared" ca="1" si="185"/>
        <v>8.0752197678252262</v>
      </c>
      <c r="H444" s="307">
        <f t="shared" ca="1" si="186"/>
        <v>-107.26083220596313</v>
      </c>
      <c r="I444" s="304">
        <f t="shared" ca="1" si="187"/>
        <v>107.56437746677314</v>
      </c>
      <c r="J444" s="306">
        <f t="shared" ca="1" si="188"/>
        <v>669.82609207074745</v>
      </c>
      <c r="K444" s="307">
        <f t="shared" ca="1" si="189"/>
        <v>-6.3104833309052015</v>
      </c>
      <c r="L444" s="304">
        <f t="shared" ca="1" si="174"/>
        <v>669.85581718653384</v>
      </c>
      <c r="M444" s="306">
        <f t="shared" ca="1" si="190"/>
        <v>-1.4956522633264049</v>
      </c>
      <c r="N444" s="304">
        <f t="shared" ca="1" si="191"/>
        <v>-85.694562307792239</v>
      </c>
      <c r="P444" s="310">
        <f t="shared" ca="1" si="192"/>
        <v>23</v>
      </c>
      <c r="Q444" s="304">
        <f t="shared" ca="1" si="193"/>
        <v>0</v>
      </c>
      <c r="R444" s="306">
        <f t="shared" ca="1" si="194"/>
        <v>0</v>
      </c>
      <c r="S444" s="307">
        <f t="shared" ca="1" si="195"/>
        <v>5.0810000000000022</v>
      </c>
      <c r="T444" s="304">
        <f t="shared" ca="1" si="175"/>
        <v>49.844610000000024</v>
      </c>
      <c r="U444" s="311">
        <f t="shared" ca="1" si="176"/>
        <v>0</v>
      </c>
      <c r="V444" s="306">
        <f t="shared" ca="1" si="177"/>
        <v>1.225773278195994</v>
      </c>
      <c r="W444" s="304">
        <f t="shared" ca="1" si="178"/>
        <v>43.546226194589934</v>
      </c>
      <c r="Y444" s="314" t="str">
        <f t="shared" ca="1" si="196"/>
        <v/>
      </c>
      <c r="Z444" s="315" t="str">
        <f t="shared" ca="1" si="197"/>
        <v/>
      </c>
      <c r="AA444" s="316" t="str">
        <f t="shared" ca="1" si="198"/>
        <v/>
      </c>
      <c r="AC444" s="310" t="e">
        <f t="shared" ca="1" si="199"/>
        <v>#N/A</v>
      </c>
      <c r="AD444" s="323" t="e">
        <f t="shared" ca="1" si="200"/>
        <v>#N/A</v>
      </c>
      <c r="AE444" s="324" t="e">
        <f t="shared" ca="1" si="179"/>
        <v>#N/A</v>
      </c>
      <c r="AG444" s="306">
        <f t="shared" ca="1" si="201"/>
        <v>1.211939626896708</v>
      </c>
      <c r="AH444" s="304">
        <f t="shared" ca="1" si="202"/>
        <v>-8.570376177664432</v>
      </c>
    </row>
    <row r="445" spans="1:34" x14ac:dyDescent="0.2">
      <c r="A445" s="347">
        <f t="shared" ca="1" si="180"/>
        <v>1E-4</v>
      </c>
      <c r="B445" s="304">
        <f t="shared" ca="1" si="181"/>
        <v>30.204900000000151</v>
      </c>
      <c r="D445" s="306">
        <f t="shared" ca="1" si="182"/>
        <v>-0.64340911875054663</v>
      </c>
      <c r="E445" s="307">
        <f t="shared" ca="1" si="183"/>
        <v>-1.2637808864271793</v>
      </c>
      <c r="F445" s="304">
        <f t="shared" ca="1" si="184"/>
        <v>1.4181387178234794</v>
      </c>
      <c r="G445" s="306">
        <f t="shared" ca="1" si="185"/>
        <v>8.0751554269133514</v>
      </c>
      <c r="H445" s="307">
        <f t="shared" ca="1" si="186"/>
        <v>-107.26095858405176</v>
      </c>
      <c r="I445" s="304">
        <f t="shared" ca="1" si="187"/>
        <v>107.56449865796093</v>
      </c>
      <c r="J445" s="306">
        <f t="shared" ca="1" si="188"/>
        <v>669.82609207074745</v>
      </c>
      <c r="K445" s="307">
        <f t="shared" ca="1" si="189"/>
        <v>-6.3212094204447027</v>
      </c>
      <c r="L445" s="304">
        <f t="shared" ca="1" si="174"/>
        <v>669.85591831923568</v>
      </c>
      <c r="M445" s="306">
        <f t="shared" ca="1" si="190"/>
        <v>-1.4956529480037097</v>
      </c>
      <c r="N445" s="304">
        <f t="shared" ca="1" si="191"/>
        <v>-85.694601536912131</v>
      </c>
      <c r="P445" s="310">
        <f t="shared" ca="1" si="192"/>
        <v>23</v>
      </c>
      <c r="Q445" s="304">
        <f t="shared" ca="1" si="193"/>
        <v>0</v>
      </c>
      <c r="R445" s="306">
        <f t="shared" ca="1" si="194"/>
        <v>0</v>
      </c>
      <c r="S445" s="307">
        <f t="shared" ca="1" si="195"/>
        <v>5.0810000000000022</v>
      </c>
      <c r="T445" s="304">
        <f t="shared" ca="1" si="175"/>
        <v>49.844610000000024</v>
      </c>
      <c r="U445" s="311">
        <f t="shared" ca="1" si="176"/>
        <v>0</v>
      </c>
      <c r="V445" s="306">
        <f t="shared" ca="1" si="177"/>
        <v>1.2257745929722244</v>
      </c>
      <c r="W445" s="304">
        <f t="shared" ca="1" si="178"/>
        <v>43.546371028625934</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1.2119116257601519</v>
      </c>
      <c r="AH445" s="304">
        <f t="shared" ca="1" si="202"/>
        <v>-8.5704046830525318</v>
      </c>
    </row>
    <row r="446" spans="1:34" x14ac:dyDescent="0.2">
      <c r="A446" s="347">
        <f t="shared" ca="1" si="180"/>
        <v>1E-4</v>
      </c>
      <c r="B446" s="304">
        <f t="shared" ca="1" si="181"/>
        <v>30.205000000000151</v>
      </c>
      <c r="D446" s="306">
        <f t="shared" ca="1" si="182"/>
        <v>-0.64340540729686913</v>
      </c>
      <c r="E446" s="307">
        <f t="shared" ca="1" si="183"/>
        <v>-1.2637520213151223</v>
      </c>
      <c r="F446" s="304">
        <f t="shared" ca="1" si="184"/>
        <v>1.418111310693525</v>
      </c>
      <c r="G446" s="306">
        <f t="shared" ca="1" si="185"/>
        <v>8.0750910863726215</v>
      </c>
      <c r="H446" s="307">
        <f t="shared" ca="1" si="186"/>
        <v>-107.26108495925389</v>
      </c>
      <c r="I446" s="304">
        <f t="shared" ca="1" si="187"/>
        <v>107.56461984634862</v>
      </c>
      <c r="J446" s="306">
        <f t="shared" ca="1" si="188"/>
        <v>669.82609207074745</v>
      </c>
      <c r="K446" s="307">
        <f t="shared" ca="1" si="189"/>
        <v>-6.3319355226218681</v>
      </c>
      <c r="L446" s="304">
        <f t="shared" ca="1" si="174"/>
        <v>669.8560196237936</v>
      </c>
      <c r="M446" s="306">
        <f t="shared" ca="1" si="190"/>
        <v>-1.4956536326740164</v>
      </c>
      <c r="N446" s="304">
        <f t="shared" ca="1" si="191"/>
        <v>-85.694640765631064</v>
      </c>
      <c r="P446" s="310">
        <f t="shared" ca="1" si="192"/>
        <v>23</v>
      </c>
      <c r="Q446" s="304">
        <f t="shared" ca="1" si="193"/>
        <v>0</v>
      </c>
      <c r="R446" s="306">
        <f t="shared" ca="1" si="194"/>
        <v>0</v>
      </c>
      <c r="S446" s="307">
        <f t="shared" ca="1" si="195"/>
        <v>5.0810000000000022</v>
      </c>
      <c r="T446" s="304">
        <f t="shared" ca="1" si="175"/>
        <v>49.844610000000024</v>
      </c>
      <c r="U446" s="311">
        <f t="shared" ca="1" si="176"/>
        <v>0</v>
      </c>
      <c r="V446" s="306">
        <f t="shared" ca="1" si="177"/>
        <v>1.2257759077514141</v>
      </c>
      <c r="W446" s="304">
        <f t="shared" ca="1" si="178"/>
        <v>43.546515860820932</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1.2118836249761724</v>
      </c>
      <c r="AH446" s="304">
        <f t="shared" ca="1" si="202"/>
        <v>-8.5704331880783151</v>
      </c>
    </row>
    <row r="447" spans="1:34" x14ac:dyDescent="0.2">
      <c r="A447" s="347">
        <f t="shared" ca="1" si="180"/>
        <v>1E-4</v>
      </c>
      <c r="B447" s="304">
        <f t="shared" ca="1" si="181"/>
        <v>30.205100000000151</v>
      </c>
      <c r="D447" s="306">
        <f t="shared" ca="1" si="182"/>
        <v>-0.64340169583657381</v>
      </c>
      <c r="E447" s="307">
        <f t="shared" ca="1" si="183"/>
        <v>-1.2637231565699523</v>
      </c>
      <c r="F447" s="304">
        <f t="shared" ca="1" si="184"/>
        <v>1.4180839039550879</v>
      </c>
      <c r="G447" s="306">
        <f t="shared" ca="1" si="185"/>
        <v>8.0750267462030383</v>
      </c>
      <c r="H447" s="307">
        <f t="shared" ca="1" si="186"/>
        <v>-107.26121133156956</v>
      </c>
      <c r="I447" s="304">
        <f t="shared" ca="1" si="187"/>
        <v>107.56474103193629</v>
      </c>
      <c r="J447" s="306">
        <f t="shared" ca="1" si="188"/>
        <v>669.82609207074745</v>
      </c>
      <c r="K447" s="307">
        <f t="shared" ca="1" si="189"/>
        <v>-6.3426616374364091</v>
      </c>
      <c r="L447" s="304">
        <f t="shared" ca="1" si="174"/>
        <v>669.85612110020793</v>
      </c>
      <c r="M447" s="306">
        <f t="shared" ca="1" si="190"/>
        <v>-1.4956543173373251</v>
      </c>
      <c r="N447" s="304">
        <f t="shared" ca="1" si="191"/>
        <v>-85.694679993949038</v>
      </c>
      <c r="P447" s="310">
        <f t="shared" ca="1" si="192"/>
        <v>23</v>
      </c>
      <c r="Q447" s="304">
        <f t="shared" ca="1" si="193"/>
        <v>0</v>
      </c>
      <c r="R447" s="306">
        <f t="shared" ca="1" si="194"/>
        <v>0</v>
      </c>
      <c r="S447" s="307">
        <f t="shared" ca="1" si="195"/>
        <v>5.0810000000000022</v>
      </c>
      <c r="T447" s="304">
        <f t="shared" ca="1" si="175"/>
        <v>49.844610000000024</v>
      </c>
      <c r="U447" s="311">
        <f t="shared" ca="1" si="176"/>
        <v>0</v>
      </c>
      <c r="V447" s="306">
        <f t="shared" ca="1" si="177"/>
        <v>1.2257772225335637</v>
      </c>
      <c r="W447" s="304">
        <f t="shared" ca="1" si="178"/>
        <v>43.546660691175013</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1.2118556245447838</v>
      </c>
      <c r="AH447" s="304">
        <f t="shared" ca="1" si="202"/>
        <v>-8.5704616927417661</v>
      </c>
    </row>
    <row r="448" spans="1:34" x14ac:dyDescent="0.2">
      <c r="A448" s="347">
        <f t="shared" ca="1" si="180"/>
        <v>1E-4</v>
      </c>
      <c r="B448" s="304">
        <f t="shared" ca="1" si="181"/>
        <v>30.205200000000151</v>
      </c>
      <c r="D448" s="306">
        <f t="shared" ca="1" si="182"/>
        <v>-0.643397984369662</v>
      </c>
      <c r="E448" s="307">
        <f t="shared" ca="1" si="183"/>
        <v>-1.2636942921916514</v>
      </c>
      <c r="F448" s="304">
        <f t="shared" ca="1" si="184"/>
        <v>1.4180564976081533</v>
      </c>
      <c r="G448" s="306">
        <f t="shared" ca="1" si="185"/>
        <v>8.0749624064046017</v>
      </c>
      <c r="H448" s="307">
        <f t="shared" ca="1" si="186"/>
        <v>-107.26133770099878</v>
      </c>
      <c r="I448" s="304">
        <f t="shared" ca="1" si="187"/>
        <v>107.56486221472396</v>
      </c>
      <c r="J448" s="306">
        <f t="shared" ca="1" si="188"/>
        <v>669.82609207074745</v>
      </c>
      <c r="K448" s="307">
        <f t="shared" ca="1" si="189"/>
        <v>-6.3533877648880379</v>
      </c>
      <c r="L448" s="304">
        <f t="shared" ca="1" si="174"/>
        <v>669.85622274847947</v>
      </c>
      <c r="M448" s="306">
        <f t="shared" ca="1" si="190"/>
        <v>-1.4956550019936361</v>
      </c>
      <c r="N448" s="304">
        <f t="shared" ca="1" si="191"/>
        <v>-85.69471922186608</v>
      </c>
      <c r="P448" s="310">
        <f t="shared" ca="1" si="192"/>
        <v>23</v>
      </c>
      <c r="Q448" s="304">
        <f t="shared" ca="1" si="193"/>
        <v>0</v>
      </c>
      <c r="R448" s="306">
        <f t="shared" ca="1" si="194"/>
        <v>0</v>
      </c>
      <c r="S448" s="307">
        <f t="shared" ca="1" si="195"/>
        <v>5.0810000000000022</v>
      </c>
      <c r="T448" s="304">
        <f t="shared" ca="1" si="175"/>
        <v>49.844610000000024</v>
      </c>
      <c r="U448" s="311">
        <f t="shared" ca="1" si="176"/>
        <v>0</v>
      </c>
      <c r="V448" s="306">
        <f t="shared" ca="1" si="177"/>
        <v>1.2257785373186725</v>
      </c>
      <c r="W448" s="304">
        <f t="shared" ca="1" si="178"/>
        <v>43.546805519688135</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1.2118276244659718</v>
      </c>
      <c r="AH448" s="304">
        <f t="shared" ca="1" si="202"/>
        <v>-8.5704901970429042</v>
      </c>
    </row>
    <row r="449" spans="1:34" x14ac:dyDescent="0.2">
      <c r="A449" s="347">
        <f t="shared" ca="1" si="180"/>
        <v>1E-4</v>
      </c>
      <c r="B449" s="304">
        <f t="shared" ca="1" si="181"/>
        <v>30.20530000000015</v>
      </c>
      <c r="D449" s="306">
        <f t="shared" ca="1" si="182"/>
        <v>-0.64339427289613216</v>
      </c>
      <c r="E449" s="307">
        <f t="shared" ca="1" si="183"/>
        <v>-1.2636654281802286</v>
      </c>
      <c r="F449" s="304">
        <f t="shared" ca="1" si="184"/>
        <v>1.4180290916527287</v>
      </c>
      <c r="G449" s="306">
        <f t="shared" ca="1" si="185"/>
        <v>8.0748980669773118</v>
      </c>
      <c r="H449" s="307">
        <f t="shared" ca="1" si="186"/>
        <v>-107.2614640675416</v>
      </c>
      <c r="I449" s="304">
        <f t="shared" ca="1" si="187"/>
        <v>107.56498339471163</v>
      </c>
      <c r="J449" s="306">
        <f t="shared" ca="1" si="188"/>
        <v>669.82609207074745</v>
      </c>
      <c r="K449" s="307">
        <f t="shared" ca="1" si="189"/>
        <v>-6.364113904976465</v>
      </c>
      <c r="L449" s="304">
        <f t="shared" ca="1" si="174"/>
        <v>669.85632456860844</v>
      </c>
      <c r="M449" s="306">
        <f t="shared" ca="1" si="190"/>
        <v>-1.4956556866429491</v>
      </c>
      <c r="N449" s="304">
        <f t="shared" ca="1" si="191"/>
        <v>-85.694758449382164</v>
      </c>
      <c r="P449" s="310">
        <f t="shared" ca="1" si="192"/>
        <v>23</v>
      </c>
      <c r="Q449" s="304">
        <f t="shared" ca="1" si="193"/>
        <v>0</v>
      </c>
      <c r="R449" s="306">
        <f t="shared" ca="1" si="194"/>
        <v>0</v>
      </c>
      <c r="S449" s="307">
        <f t="shared" ca="1" si="195"/>
        <v>5.0810000000000022</v>
      </c>
      <c r="T449" s="304">
        <f t="shared" ca="1" si="175"/>
        <v>49.844610000000024</v>
      </c>
      <c r="U449" s="311">
        <f t="shared" ca="1" si="176"/>
        <v>0</v>
      </c>
      <c r="V449" s="306">
        <f t="shared" ca="1" si="177"/>
        <v>1.2257798521067416</v>
      </c>
      <c r="W449" s="304">
        <f t="shared" ca="1" si="178"/>
        <v>43.546950346360333</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1.2117996247397418</v>
      </c>
      <c r="AH449" s="304">
        <f t="shared" ca="1" si="202"/>
        <v>-8.5705187009817188</v>
      </c>
    </row>
    <row r="450" spans="1:34" x14ac:dyDescent="0.2">
      <c r="A450" s="347">
        <f t="shared" ca="1" si="180"/>
        <v>1E-4</v>
      </c>
      <c r="B450" s="304">
        <f t="shared" ca="1" si="181"/>
        <v>30.20540000000015</v>
      </c>
      <c r="D450" s="306">
        <f t="shared" ca="1" si="182"/>
        <v>-0.64339056141598827</v>
      </c>
      <c r="E450" s="307">
        <f t="shared" ca="1" si="183"/>
        <v>-1.2636365645356786</v>
      </c>
      <c r="F450" s="304">
        <f t="shared" ca="1" si="184"/>
        <v>1.4180016860888116</v>
      </c>
      <c r="G450" s="306">
        <f t="shared" ca="1" si="185"/>
        <v>8.0748337279211704</v>
      </c>
      <c r="H450" s="307">
        <f t="shared" ca="1" si="186"/>
        <v>-107.26159043119804</v>
      </c>
      <c r="I450" s="304">
        <f t="shared" ca="1" si="187"/>
        <v>107.56510457189938</v>
      </c>
      <c r="J450" s="306">
        <f t="shared" ca="1" si="188"/>
        <v>669.82609207074745</v>
      </c>
      <c r="K450" s="307">
        <f t="shared" ca="1" si="189"/>
        <v>-6.3748400577014017</v>
      </c>
      <c r="L450" s="304">
        <f t="shared" ca="1" si="174"/>
        <v>669.85642656059565</v>
      </c>
      <c r="M450" s="306">
        <f t="shared" ca="1" si="190"/>
        <v>-1.4956563712852644</v>
      </c>
      <c r="N450" s="304">
        <f t="shared" ca="1" si="191"/>
        <v>-85.694797676497302</v>
      </c>
      <c r="P450" s="310">
        <f t="shared" ca="1" si="192"/>
        <v>23</v>
      </c>
      <c r="Q450" s="304">
        <f t="shared" ca="1" si="193"/>
        <v>0</v>
      </c>
      <c r="R450" s="306">
        <f t="shared" ca="1" si="194"/>
        <v>0</v>
      </c>
      <c r="S450" s="307">
        <f t="shared" ca="1" si="195"/>
        <v>5.0810000000000022</v>
      </c>
      <c r="T450" s="304">
        <f t="shared" ca="1" si="175"/>
        <v>49.844610000000024</v>
      </c>
      <c r="U450" s="311">
        <f t="shared" ca="1" si="176"/>
        <v>0</v>
      </c>
      <c r="V450" s="306">
        <f t="shared" ca="1" si="177"/>
        <v>1.2257811668977701</v>
      </c>
      <c r="W450" s="304">
        <f t="shared" ca="1" si="178"/>
        <v>43.547095171191636</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1.2117716253660866</v>
      </c>
      <c r="AH450" s="304">
        <f t="shared" ca="1" si="202"/>
        <v>-8.5705472045582205</v>
      </c>
    </row>
    <row r="451" spans="1:34" x14ac:dyDescent="0.2">
      <c r="A451" s="347">
        <f t="shared" ca="1" si="180"/>
        <v>1E-4</v>
      </c>
      <c r="B451" s="304">
        <f t="shared" ca="1" si="181"/>
        <v>30.20550000000015</v>
      </c>
      <c r="D451" s="306">
        <f t="shared" ca="1" si="182"/>
        <v>-0.64338684992923012</v>
      </c>
      <c r="E451" s="307">
        <f t="shared" ca="1" si="183"/>
        <v>-1.2636077012579925</v>
      </c>
      <c r="F451" s="304">
        <f t="shared" ca="1" si="184"/>
        <v>1.4179742809163944</v>
      </c>
      <c r="G451" s="306">
        <f t="shared" ca="1" si="185"/>
        <v>8.0747693892361774</v>
      </c>
      <c r="H451" s="307">
        <f t="shared" ca="1" si="186"/>
        <v>-107.26171679196817</v>
      </c>
      <c r="I451" s="304">
        <f t="shared" ca="1" si="187"/>
        <v>107.56522574628723</v>
      </c>
      <c r="J451" s="306">
        <f t="shared" ca="1" si="188"/>
        <v>669.82609207074745</v>
      </c>
      <c r="K451" s="307">
        <f t="shared" ca="1" si="189"/>
        <v>-6.3855662230625603</v>
      </c>
      <c r="L451" s="304">
        <f t="shared" ca="1" si="174"/>
        <v>669.85652872444155</v>
      </c>
      <c r="M451" s="306">
        <f t="shared" ca="1" si="190"/>
        <v>-1.4956570559205822</v>
      </c>
      <c r="N451" s="304">
        <f t="shared" ca="1" si="191"/>
        <v>-85.69483690321151</v>
      </c>
      <c r="P451" s="310">
        <f t="shared" ca="1" si="192"/>
        <v>23</v>
      </c>
      <c r="Q451" s="304">
        <f t="shared" ca="1" si="193"/>
        <v>0</v>
      </c>
      <c r="R451" s="306">
        <f t="shared" ca="1" si="194"/>
        <v>0</v>
      </c>
      <c r="S451" s="307">
        <f t="shared" ca="1" si="195"/>
        <v>5.0810000000000022</v>
      </c>
      <c r="T451" s="304">
        <f t="shared" ca="1" si="175"/>
        <v>49.844610000000024</v>
      </c>
      <c r="U451" s="311">
        <f t="shared" ca="1" si="176"/>
        <v>0</v>
      </c>
      <c r="V451" s="306">
        <f t="shared" ca="1" si="177"/>
        <v>1.2257824816917584</v>
      </c>
      <c r="W451" s="304">
        <f t="shared" ca="1" si="178"/>
        <v>43.547239994182036</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1.2117436263450045</v>
      </c>
      <c r="AH451" s="304">
        <f t="shared" ca="1" si="202"/>
        <v>-8.5705757077724112</v>
      </c>
    </row>
    <row r="452" spans="1:34" x14ac:dyDescent="0.2">
      <c r="A452" s="347">
        <f t="shared" ca="1" si="180"/>
        <v>1E-4</v>
      </c>
      <c r="B452" s="304">
        <f t="shared" ca="1" si="181"/>
        <v>30.20560000000015</v>
      </c>
      <c r="D452" s="306">
        <f t="shared" ca="1" si="182"/>
        <v>-0.64338313843585671</v>
      </c>
      <c r="E452" s="307">
        <f t="shared" ca="1" si="183"/>
        <v>-1.2635788383471755</v>
      </c>
      <c r="F452" s="304">
        <f t="shared" ca="1" si="184"/>
        <v>1.4179468761354814</v>
      </c>
      <c r="G452" s="306">
        <f t="shared" ca="1" si="185"/>
        <v>8.0747050509223346</v>
      </c>
      <c r="H452" s="307">
        <f t="shared" ca="1" si="186"/>
        <v>-107.261843149852</v>
      </c>
      <c r="I452" s="304">
        <f t="shared" ca="1" si="187"/>
        <v>107.56534691787519</v>
      </c>
      <c r="J452" s="306">
        <f t="shared" ca="1" si="188"/>
        <v>669.82609207074745</v>
      </c>
      <c r="K452" s="307">
        <f t="shared" ca="1" si="189"/>
        <v>-6.3962924010596511</v>
      </c>
      <c r="L452" s="304">
        <f t="shared" ref="L452:L515" ca="1" si="203">SQRT(pos_x^2+pos_z^2)</f>
        <v>669.85663106014658</v>
      </c>
      <c r="M452" s="306">
        <f t="shared" ca="1" si="190"/>
        <v>-1.4956577405489024</v>
      </c>
      <c r="N452" s="304">
        <f t="shared" ca="1" si="191"/>
        <v>-85.6948761295248</v>
      </c>
      <c r="P452" s="310">
        <f t="shared" ca="1" si="192"/>
        <v>23</v>
      </c>
      <c r="Q452" s="304">
        <f t="shared" ca="1" si="193"/>
        <v>0</v>
      </c>
      <c r="R452" s="306">
        <f t="shared" ca="1" si="194"/>
        <v>0</v>
      </c>
      <c r="S452" s="307">
        <f t="shared" ca="1" si="195"/>
        <v>5.0810000000000022</v>
      </c>
      <c r="T452" s="304">
        <f t="shared" ref="T452:T515" ca="1" si="204">m*g</f>
        <v>49.844610000000024</v>
      </c>
      <c r="U452" s="311">
        <f t="shared" ref="U452:U515" ca="1" si="205">IF(pos_xz&lt;L_rampe,Poids*COS(Beta),0)</f>
        <v>0</v>
      </c>
      <c r="V452" s="306">
        <f t="shared" ref="V452:V515" ca="1" si="206">Rho_moyen*(20000-Alt_rampe-pos_z)/(20000+Alt_rampe+pos_z)</f>
        <v>1.2257837964887062</v>
      </c>
      <c r="W452" s="304">
        <f t="shared" ref="W452:W515" ca="1" si="207">1/2*Rho*Sref*Cx*vit_xz^2</f>
        <v>43.54738481533154</v>
      </c>
      <c r="Y452" s="314" t="str">
        <f t="shared" ca="1" si="196"/>
        <v/>
      </c>
      <c r="Z452" s="315" t="str">
        <f t="shared" ca="1" si="197"/>
        <v/>
      </c>
      <c r="AA452" s="316" t="str">
        <f t="shared" ca="1" si="198"/>
        <v/>
      </c>
      <c r="AC452" s="310" t="e">
        <f t="shared" ca="1" si="199"/>
        <v>#N/A</v>
      </c>
      <c r="AD452" s="323" t="e">
        <f t="shared" ca="1" si="200"/>
        <v>#N/A</v>
      </c>
      <c r="AE452" s="324" t="e">
        <f t="shared" ref="AE452:AE515" ca="1" si="208">IF(t&lt;T_para, pos_z, NA())</f>
        <v>#N/A</v>
      </c>
      <c r="AG452" s="306">
        <f t="shared" ca="1" si="201"/>
        <v>1.2117156276764955</v>
      </c>
      <c r="AH452" s="304">
        <f t="shared" ca="1" si="202"/>
        <v>-8.570604210624289</v>
      </c>
    </row>
    <row r="453" spans="1:34" x14ac:dyDescent="0.2">
      <c r="A453" s="347">
        <f t="shared" ref="A453:A516" ca="1" si="209">IF(B452+0.01&lt;=T_ini+ROUNDUP(Temps_fin_propu,0), 0.01, IF(K452&gt;0, 0.1, 0.0001))</f>
        <v>1E-4</v>
      </c>
      <c r="B453" s="304">
        <f t="shared" ref="B453:B516" ca="1" si="210">B452+pas</f>
        <v>30.205700000000149</v>
      </c>
      <c r="D453" s="306">
        <f t="shared" ref="D453:D516" ca="1" si="211">IF(AND(L452&lt;L_rampe,Poussee&lt;Poids*SIN(M452)),0,(-W452+Poussee)/m*COS(M452)-U452/m*SIN(M452))</f>
        <v>-0.64337942693587014</v>
      </c>
      <c r="E453" s="307">
        <f t="shared" ref="E453:E516" ca="1" si="212">IF(AND(L452&lt;L_rampe,Poussee&lt;Poids*SIN(M452)),0,(-W452+Poussee)/m*SIN(M452)+U452/m*COS(M452)-Poids/m)</f>
        <v>-1.2635499758032225</v>
      </c>
      <c r="F453" s="304">
        <f t="shared" ref="F453:F516" ca="1" si="213">SQRT(acc_x^2+acc_z^2)</f>
        <v>1.4179194717460697</v>
      </c>
      <c r="G453" s="306">
        <f t="shared" ref="G453:G516" ca="1" si="214">G452+acc_x*pas</f>
        <v>8.0746407129796403</v>
      </c>
      <c r="H453" s="307">
        <f t="shared" ref="H453:H516" ca="1" si="215">H452+acc_z*pas</f>
        <v>-107.26196950484957</v>
      </c>
      <c r="I453" s="304">
        <f t="shared" ref="I453:I516" ca="1" si="216">SQRT(vit_x^2+vit_z^2)</f>
        <v>107.56546808666333</v>
      </c>
      <c r="J453" s="306">
        <f t="shared" ref="J453:J516" ca="1" si="217">J452+0.5*(vit_x+G452)*pas*(K452&gt;=0)</f>
        <v>669.82609207074745</v>
      </c>
      <c r="K453" s="307">
        <f t="shared" ref="K453:K516" ca="1" si="218">K452+0.5*(vit_z+H452)*pas</f>
        <v>-6.4070185916923865</v>
      </c>
      <c r="L453" s="304">
        <f t="shared" ca="1" si="203"/>
        <v>669.85673356771133</v>
      </c>
      <c r="M453" s="306">
        <f t="shared" ref="M453:M516" ca="1" si="219">IF(AND(L452&gt;L_rampe,G453&gt;0),ATAN2(G453,H453),$M$4)</f>
        <v>-1.4956584251702252</v>
      </c>
      <c r="N453" s="304">
        <f t="shared" ref="N453:N516" ca="1" si="220">DEGREES(Beta)</f>
        <v>-85.694915355437161</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5.0810000000000022</v>
      </c>
      <c r="T453" s="304">
        <f t="shared" ca="1" si="204"/>
        <v>49.844610000000024</v>
      </c>
      <c r="U453" s="311">
        <f t="shared" ca="1" si="205"/>
        <v>0</v>
      </c>
      <c r="V453" s="306">
        <f t="shared" ca="1" si="206"/>
        <v>1.2257851112886138</v>
      </c>
      <c r="W453" s="304">
        <f t="shared" ca="1" si="207"/>
        <v>43.547529634640199</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1.2116876293605561</v>
      </c>
      <c r="AH453" s="304">
        <f t="shared" ref="AH453:AH516" ca="1" si="231">IF(AND(L452&lt;L_rampe,Poussee&lt;Poids*SIN(M452)), g*SIN(M452), (-W452+Poussee)/m)</f>
        <v>-8.5706327131138593</v>
      </c>
    </row>
    <row r="454" spans="1:34" x14ac:dyDescent="0.2">
      <c r="A454" s="347">
        <f t="shared" ca="1" si="209"/>
        <v>1E-4</v>
      </c>
      <c r="B454" s="304">
        <f t="shared" ca="1" si="210"/>
        <v>30.205800000000149</v>
      </c>
      <c r="D454" s="306">
        <f t="shared" ca="1" si="211"/>
        <v>-0.64337571542927185</v>
      </c>
      <c r="E454" s="307">
        <f t="shared" ca="1" si="212"/>
        <v>-1.2635211136261262</v>
      </c>
      <c r="F454" s="304">
        <f t="shared" ca="1" si="213"/>
        <v>1.4178920677481532</v>
      </c>
      <c r="G454" s="306">
        <f t="shared" ca="1" si="214"/>
        <v>8.0745763754080979</v>
      </c>
      <c r="H454" s="307">
        <f t="shared" ca="1" si="215"/>
        <v>-107.26209585696094</v>
      </c>
      <c r="I454" s="304">
        <f t="shared" ca="1" si="216"/>
        <v>107.56558925265168</v>
      </c>
      <c r="J454" s="306">
        <f t="shared" ca="1" si="217"/>
        <v>669.82609207074745</v>
      </c>
      <c r="K454" s="307">
        <f t="shared" ca="1" si="218"/>
        <v>-6.4177447949604769</v>
      </c>
      <c r="L454" s="304">
        <f t="shared" ca="1" si="203"/>
        <v>669.85683624713624</v>
      </c>
      <c r="M454" s="306">
        <f t="shared" ca="1" si="219"/>
        <v>-1.4956591097845506</v>
      </c>
      <c r="N454" s="304">
        <f t="shared" ca="1" si="220"/>
        <v>-85.694954580948604</v>
      </c>
      <c r="P454" s="310">
        <f t="shared" ca="1" si="221"/>
        <v>23</v>
      </c>
      <c r="Q454" s="304">
        <f t="shared" ca="1" si="222"/>
        <v>0</v>
      </c>
      <c r="R454" s="306">
        <f t="shared" ca="1" si="223"/>
        <v>0</v>
      </c>
      <c r="S454" s="307">
        <f t="shared" ca="1" si="224"/>
        <v>5.0810000000000022</v>
      </c>
      <c r="T454" s="304">
        <f t="shared" ca="1" si="204"/>
        <v>49.844610000000024</v>
      </c>
      <c r="U454" s="311">
        <f t="shared" ca="1" si="205"/>
        <v>0</v>
      </c>
      <c r="V454" s="306">
        <f t="shared" ca="1" si="206"/>
        <v>1.2257864260914804</v>
      </c>
      <c r="W454" s="304">
        <f t="shared" ca="1" si="207"/>
        <v>43.54767445210797</v>
      </c>
      <c r="Y454" s="314" t="str">
        <f t="shared" ca="1" si="225"/>
        <v/>
      </c>
      <c r="Z454" s="315" t="str">
        <f t="shared" ca="1" si="226"/>
        <v/>
      </c>
      <c r="AA454" s="316" t="str">
        <f t="shared" ca="1" si="227"/>
        <v/>
      </c>
      <c r="AC454" s="310" t="e">
        <f t="shared" ca="1" si="228"/>
        <v>#N/A</v>
      </c>
      <c r="AD454" s="323" t="e">
        <f t="shared" ca="1" si="229"/>
        <v>#N/A</v>
      </c>
      <c r="AE454" s="324" t="e">
        <f t="shared" ca="1" si="208"/>
        <v>#N/A</v>
      </c>
      <c r="AG454" s="306">
        <f t="shared" ca="1" si="230"/>
        <v>1.211659631397179</v>
      </c>
      <c r="AH454" s="304">
        <f t="shared" ca="1" si="231"/>
        <v>-8.5706612152411292</v>
      </c>
    </row>
    <row r="455" spans="1:34" x14ac:dyDescent="0.2">
      <c r="A455" s="347">
        <f t="shared" ca="1" si="209"/>
        <v>1E-4</v>
      </c>
      <c r="B455" s="304">
        <f t="shared" ca="1" si="210"/>
        <v>30.205900000000149</v>
      </c>
      <c r="D455" s="306">
        <f t="shared" ca="1" si="211"/>
        <v>-0.6433720039160612</v>
      </c>
      <c r="E455" s="307">
        <f t="shared" ca="1" si="212"/>
        <v>-1.263492251815892</v>
      </c>
      <c r="F455" s="304">
        <f t="shared" ca="1" si="213"/>
        <v>1.4178646641417374</v>
      </c>
      <c r="G455" s="306">
        <f t="shared" ca="1" si="214"/>
        <v>8.0745120382077058</v>
      </c>
      <c r="H455" s="307">
        <f t="shared" ca="1" si="215"/>
        <v>-107.26222220618612</v>
      </c>
      <c r="I455" s="304">
        <f t="shared" ca="1" si="216"/>
        <v>107.56571041584027</v>
      </c>
      <c r="J455" s="306">
        <f t="shared" ca="1" si="217"/>
        <v>669.82609207074745</v>
      </c>
      <c r="K455" s="307">
        <f t="shared" ca="1" si="218"/>
        <v>-6.4284710108636345</v>
      </c>
      <c r="L455" s="304">
        <f t="shared" ca="1" si="203"/>
        <v>669.856939098422</v>
      </c>
      <c r="M455" s="306">
        <f t="shared" ca="1" si="219"/>
        <v>-1.4956597943918788</v>
      </c>
      <c r="N455" s="304">
        <f t="shared" ca="1" si="220"/>
        <v>-85.694993806059131</v>
      </c>
      <c r="P455" s="310">
        <f t="shared" ca="1" si="221"/>
        <v>23</v>
      </c>
      <c r="Q455" s="304">
        <f t="shared" ca="1" si="222"/>
        <v>0</v>
      </c>
      <c r="R455" s="306">
        <f t="shared" ca="1" si="223"/>
        <v>0</v>
      </c>
      <c r="S455" s="307">
        <f t="shared" ca="1" si="224"/>
        <v>5.0810000000000022</v>
      </c>
      <c r="T455" s="304">
        <f t="shared" ca="1" si="204"/>
        <v>49.844610000000024</v>
      </c>
      <c r="U455" s="311">
        <f t="shared" ca="1" si="205"/>
        <v>0</v>
      </c>
      <c r="V455" s="306">
        <f t="shared" ca="1" si="206"/>
        <v>1.225787740897307</v>
      </c>
      <c r="W455" s="304">
        <f t="shared" ca="1" si="207"/>
        <v>43.547819267734951</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1.2116316337863715</v>
      </c>
      <c r="AH455" s="304">
        <f t="shared" ca="1" si="231"/>
        <v>-8.5706897170060916</v>
      </c>
    </row>
    <row r="456" spans="1:34" x14ac:dyDescent="0.2">
      <c r="A456" s="347">
        <f t="shared" ca="1" si="209"/>
        <v>1E-4</v>
      </c>
      <c r="B456" s="304">
        <f t="shared" ca="1" si="210"/>
        <v>30.206000000000149</v>
      </c>
      <c r="D456" s="306">
        <f t="shared" ca="1" si="211"/>
        <v>-0.64336829239624072</v>
      </c>
      <c r="E456" s="307">
        <f t="shared" ca="1" si="212"/>
        <v>-1.2634633903725057</v>
      </c>
      <c r="F456" s="304">
        <f t="shared" ca="1" si="213"/>
        <v>1.4178372609268106</v>
      </c>
      <c r="G456" s="306">
        <f t="shared" ca="1" si="214"/>
        <v>8.0744477013784657</v>
      </c>
      <c r="H456" s="307">
        <f t="shared" ca="1" si="215"/>
        <v>-107.26234855252515</v>
      </c>
      <c r="I456" s="304">
        <f t="shared" ca="1" si="216"/>
        <v>107.56583157622913</v>
      </c>
      <c r="J456" s="306">
        <f t="shared" ca="1" si="217"/>
        <v>669.82609207074745</v>
      </c>
      <c r="K456" s="307">
        <f t="shared" ca="1" si="218"/>
        <v>-6.4391972394015697</v>
      </c>
      <c r="L456" s="304">
        <f t="shared" ca="1" si="203"/>
        <v>669.85704212156895</v>
      </c>
      <c r="M456" s="306">
        <f t="shared" ca="1" si="219"/>
        <v>-1.4956604789922099</v>
      </c>
      <c r="N456" s="304">
        <f t="shared" ca="1" si="220"/>
        <v>-85.695033030768755</v>
      </c>
      <c r="P456" s="310">
        <f t="shared" ca="1" si="221"/>
        <v>23</v>
      </c>
      <c r="Q456" s="304">
        <f t="shared" ca="1" si="222"/>
        <v>0</v>
      </c>
      <c r="R456" s="306">
        <f t="shared" ca="1" si="223"/>
        <v>0</v>
      </c>
      <c r="S456" s="307">
        <f t="shared" ca="1" si="224"/>
        <v>5.0810000000000022</v>
      </c>
      <c r="T456" s="304">
        <f t="shared" ca="1" si="204"/>
        <v>49.844610000000024</v>
      </c>
      <c r="U456" s="311">
        <f t="shared" ca="1" si="205"/>
        <v>0</v>
      </c>
      <c r="V456" s="306">
        <f t="shared" ca="1" si="206"/>
        <v>1.2257890557060929</v>
      </c>
      <c r="W456" s="304">
        <f t="shared" ca="1" si="207"/>
        <v>43.547964081521066</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1.2116036365281158</v>
      </c>
      <c r="AH456" s="304">
        <f t="shared" ca="1" si="231"/>
        <v>-8.5707182184087642</v>
      </c>
    </row>
    <row r="457" spans="1:34" x14ac:dyDescent="0.2">
      <c r="A457" s="347">
        <f t="shared" ca="1" si="209"/>
        <v>1E-4</v>
      </c>
      <c r="B457" s="304">
        <f t="shared" ca="1" si="210"/>
        <v>30.206100000000148</v>
      </c>
      <c r="D457" s="306">
        <f t="shared" ca="1" si="211"/>
        <v>-0.64336458086980886</v>
      </c>
      <c r="E457" s="307">
        <f t="shared" ca="1" si="212"/>
        <v>-1.2634345292959779</v>
      </c>
      <c r="F457" s="304">
        <f t="shared" ca="1" si="213"/>
        <v>1.4178098581033827</v>
      </c>
      <c r="G457" s="306">
        <f t="shared" ca="1" si="214"/>
        <v>8.0743833649203793</v>
      </c>
      <c r="H457" s="307">
        <f t="shared" ca="1" si="215"/>
        <v>-107.26247489597809</v>
      </c>
      <c r="I457" s="304">
        <f t="shared" ca="1" si="216"/>
        <v>107.56595273381829</v>
      </c>
      <c r="J457" s="306">
        <f t="shared" ca="1" si="217"/>
        <v>669.82609207074745</v>
      </c>
      <c r="K457" s="307">
        <f t="shared" ca="1" si="218"/>
        <v>-6.4499234805739949</v>
      </c>
      <c r="L457" s="304">
        <f t="shared" ca="1" si="203"/>
        <v>669.85714531657777</v>
      </c>
      <c r="M457" s="306">
        <f t="shared" ca="1" si="219"/>
        <v>-1.4956611635855439</v>
      </c>
      <c r="N457" s="304">
        <f t="shared" ca="1" si="220"/>
        <v>-85.695072255077477</v>
      </c>
      <c r="P457" s="310">
        <f t="shared" ca="1" si="221"/>
        <v>23</v>
      </c>
      <c r="Q457" s="304">
        <f t="shared" ca="1" si="222"/>
        <v>0</v>
      </c>
      <c r="R457" s="306">
        <f t="shared" ca="1" si="223"/>
        <v>0</v>
      </c>
      <c r="S457" s="307">
        <f t="shared" ca="1" si="224"/>
        <v>5.0810000000000022</v>
      </c>
      <c r="T457" s="304">
        <f t="shared" ca="1" si="204"/>
        <v>49.844610000000024</v>
      </c>
      <c r="U457" s="311">
        <f t="shared" ca="1" si="205"/>
        <v>0</v>
      </c>
      <c r="V457" s="306">
        <f t="shared" ca="1" si="206"/>
        <v>1.2257903705178386</v>
      </c>
      <c r="W457" s="304">
        <f t="shared" ca="1" si="207"/>
        <v>43.548108893466384</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1.2115756396224278</v>
      </c>
      <c r="AH457" s="304">
        <f t="shared" ca="1" si="231"/>
        <v>-8.5707467194491329</v>
      </c>
    </row>
    <row r="458" spans="1:34" x14ac:dyDescent="0.2">
      <c r="A458" s="347">
        <f t="shared" ca="1" si="209"/>
        <v>1E-4</v>
      </c>
      <c r="B458" s="304">
        <f t="shared" ca="1" si="210"/>
        <v>30.206200000000148</v>
      </c>
      <c r="D458" s="306">
        <f t="shared" ca="1" si="211"/>
        <v>-0.64336086933676784</v>
      </c>
      <c r="E458" s="307">
        <f t="shared" ca="1" si="212"/>
        <v>-1.2634056685862944</v>
      </c>
      <c r="F458" s="304">
        <f t="shared" ca="1" si="213"/>
        <v>1.4177824556714416</v>
      </c>
      <c r="G458" s="306">
        <f t="shared" ca="1" si="214"/>
        <v>8.074319028833445</v>
      </c>
      <c r="H458" s="307">
        <f t="shared" ca="1" si="215"/>
        <v>-107.26260123654495</v>
      </c>
      <c r="I458" s="304">
        <f t="shared" ca="1" si="216"/>
        <v>107.56607388860782</v>
      </c>
      <c r="J458" s="306">
        <f t="shared" ca="1" si="217"/>
        <v>669.82609207074745</v>
      </c>
      <c r="K458" s="307">
        <f t="shared" ca="1" si="218"/>
        <v>-6.4606497343806213</v>
      </c>
      <c r="L458" s="304">
        <f t="shared" ca="1" si="203"/>
        <v>669.8572486834488</v>
      </c>
      <c r="M458" s="306">
        <f t="shared" ca="1" si="219"/>
        <v>-1.4956618481718811</v>
      </c>
      <c r="N458" s="304">
        <f t="shared" ca="1" si="220"/>
        <v>-85.695111478985311</v>
      </c>
      <c r="P458" s="310">
        <f t="shared" ca="1" si="221"/>
        <v>23</v>
      </c>
      <c r="Q458" s="304">
        <f t="shared" ca="1" si="222"/>
        <v>0</v>
      </c>
      <c r="R458" s="306">
        <f t="shared" ca="1" si="223"/>
        <v>0</v>
      </c>
      <c r="S458" s="307">
        <f t="shared" ca="1" si="224"/>
        <v>5.0810000000000022</v>
      </c>
      <c r="T458" s="304">
        <f t="shared" ca="1" si="204"/>
        <v>49.844610000000024</v>
      </c>
      <c r="U458" s="311">
        <f t="shared" ca="1" si="205"/>
        <v>0</v>
      </c>
      <c r="V458" s="306">
        <f t="shared" ca="1" si="206"/>
        <v>1.2257916853325435</v>
      </c>
      <c r="W458" s="304">
        <f t="shared" ca="1" si="207"/>
        <v>43.548253703570907</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1.2115476430692897</v>
      </c>
      <c r="AH458" s="304">
        <f t="shared" ca="1" si="231"/>
        <v>-8.5707752201272118</v>
      </c>
    </row>
    <row r="459" spans="1:34" x14ac:dyDescent="0.2">
      <c r="A459" s="347">
        <f t="shared" ca="1" si="209"/>
        <v>1E-4</v>
      </c>
      <c r="B459" s="304">
        <f t="shared" ca="1" si="210"/>
        <v>30.206300000000148</v>
      </c>
      <c r="D459" s="306">
        <f t="shared" ca="1" si="211"/>
        <v>-0.64335715779711722</v>
      </c>
      <c r="E459" s="307">
        <f t="shared" ca="1" si="212"/>
        <v>-1.2633768082434571</v>
      </c>
      <c r="F459" s="304">
        <f t="shared" ca="1" si="213"/>
        <v>1.4177550536309895</v>
      </c>
      <c r="G459" s="306">
        <f t="shared" ca="1" si="214"/>
        <v>8.0742546931176644</v>
      </c>
      <c r="H459" s="307">
        <f t="shared" ca="1" si="215"/>
        <v>-107.26272757422578</v>
      </c>
      <c r="I459" s="304">
        <f t="shared" ca="1" si="216"/>
        <v>107.56619504059772</v>
      </c>
      <c r="J459" s="306">
        <f t="shared" ca="1" si="217"/>
        <v>669.82609207074745</v>
      </c>
      <c r="K459" s="307">
        <f t="shared" ca="1" si="218"/>
        <v>-6.4713760008211603</v>
      </c>
      <c r="L459" s="304">
        <f t="shared" ca="1" si="203"/>
        <v>669.85735222218284</v>
      </c>
      <c r="M459" s="306">
        <f t="shared" ca="1" si="219"/>
        <v>-1.4956625327512214</v>
      </c>
      <c r="N459" s="304">
        <f t="shared" ca="1" si="220"/>
        <v>-85.695150702492256</v>
      </c>
      <c r="P459" s="310">
        <f t="shared" ca="1" si="221"/>
        <v>23</v>
      </c>
      <c r="Q459" s="304">
        <f t="shared" ca="1" si="222"/>
        <v>0</v>
      </c>
      <c r="R459" s="306">
        <f t="shared" ca="1" si="223"/>
        <v>0</v>
      </c>
      <c r="S459" s="307">
        <f t="shared" ca="1" si="224"/>
        <v>5.0810000000000022</v>
      </c>
      <c r="T459" s="304">
        <f t="shared" ca="1" si="204"/>
        <v>49.844610000000024</v>
      </c>
      <c r="U459" s="311">
        <f t="shared" ca="1" si="205"/>
        <v>0</v>
      </c>
      <c r="V459" s="306">
        <f t="shared" ca="1" si="206"/>
        <v>1.2257930001502075</v>
      </c>
      <c r="W459" s="304">
        <f t="shared" ca="1" si="207"/>
        <v>43.548398511834634</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1.2115196468687071</v>
      </c>
      <c r="AH459" s="304">
        <f t="shared" ca="1" si="231"/>
        <v>-8.570803720443001</v>
      </c>
    </row>
    <row r="460" spans="1:34" x14ac:dyDescent="0.2">
      <c r="A460" s="347">
        <f t="shared" ca="1" si="209"/>
        <v>1E-4</v>
      </c>
      <c r="B460" s="304">
        <f t="shared" ca="1" si="210"/>
        <v>30.206400000000148</v>
      </c>
      <c r="D460" s="306">
        <f t="shared" ca="1" si="211"/>
        <v>-0.64335344625085833</v>
      </c>
      <c r="E460" s="307">
        <f t="shared" ca="1" si="212"/>
        <v>-1.2633479482674659</v>
      </c>
      <c r="F460" s="304">
        <f t="shared" ca="1" si="213"/>
        <v>1.4177276519820272</v>
      </c>
      <c r="G460" s="306">
        <f t="shared" ca="1" si="214"/>
        <v>8.0741903577730394</v>
      </c>
      <c r="H460" s="307">
        <f t="shared" ca="1" si="215"/>
        <v>-107.26285390902061</v>
      </c>
      <c r="I460" s="304">
        <f t="shared" ca="1" si="216"/>
        <v>107.56631618978803</v>
      </c>
      <c r="J460" s="306">
        <f t="shared" ca="1" si="217"/>
        <v>669.82609207074745</v>
      </c>
      <c r="K460" s="307">
        <f t="shared" ca="1" si="218"/>
        <v>-6.4821022798953223</v>
      </c>
      <c r="L460" s="304">
        <f t="shared" ca="1" si="203"/>
        <v>669.85745593278011</v>
      </c>
      <c r="M460" s="306">
        <f t="shared" ca="1" si="219"/>
        <v>-1.4956632173235649</v>
      </c>
      <c r="N460" s="304">
        <f t="shared" ca="1" si="220"/>
        <v>-85.695189925598299</v>
      </c>
      <c r="P460" s="310">
        <f t="shared" ca="1" si="221"/>
        <v>23</v>
      </c>
      <c r="Q460" s="304">
        <f t="shared" ca="1" si="222"/>
        <v>0</v>
      </c>
      <c r="R460" s="306">
        <f t="shared" ca="1" si="223"/>
        <v>0</v>
      </c>
      <c r="S460" s="307">
        <f t="shared" ca="1" si="224"/>
        <v>5.0810000000000022</v>
      </c>
      <c r="T460" s="304">
        <f t="shared" ca="1" si="204"/>
        <v>49.844610000000024</v>
      </c>
      <c r="U460" s="311">
        <f t="shared" ca="1" si="205"/>
        <v>0</v>
      </c>
      <c r="V460" s="306">
        <f t="shared" ca="1" si="206"/>
        <v>1.2257943149708317</v>
      </c>
      <c r="W460" s="304">
        <f t="shared" ca="1" si="207"/>
        <v>43.5485433182576</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1.2114916510206761</v>
      </c>
      <c r="AH460" s="304">
        <f t="shared" ca="1" si="231"/>
        <v>-8.5708322203965004</v>
      </c>
    </row>
    <row r="461" spans="1:34" x14ac:dyDescent="0.2">
      <c r="A461" s="347">
        <f t="shared" ca="1" si="209"/>
        <v>1E-4</v>
      </c>
      <c r="B461" s="304">
        <f t="shared" ca="1" si="210"/>
        <v>30.206500000000148</v>
      </c>
      <c r="D461" s="306">
        <f t="shared" ca="1" si="211"/>
        <v>-0.64334973469799295</v>
      </c>
      <c r="E461" s="307">
        <f t="shared" ca="1" si="212"/>
        <v>-1.2633190886583137</v>
      </c>
      <c r="F461" s="304">
        <f t="shared" ca="1" si="213"/>
        <v>1.4177002507245493</v>
      </c>
      <c r="G461" s="306">
        <f t="shared" ca="1" si="214"/>
        <v>8.0741260227995699</v>
      </c>
      <c r="H461" s="307">
        <f t="shared" ca="1" si="215"/>
        <v>-107.26298024092947</v>
      </c>
      <c r="I461" s="304">
        <f t="shared" ca="1" si="216"/>
        <v>107.56643733617877</v>
      </c>
      <c r="J461" s="306">
        <f t="shared" ca="1" si="217"/>
        <v>669.82609207074745</v>
      </c>
      <c r="K461" s="307">
        <f t="shared" ca="1" si="218"/>
        <v>-6.4928285716028196</v>
      </c>
      <c r="L461" s="304">
        <f t="shared" ca="1" si="203"/>
        <v>669.85755981524142</v>
      </c>
      <c r="M461" s="306">
        <f t="shared" ca="1" si="219"/>
        <v>-1.4956639018889117</v>
      </c>
      <c r="N461" s="304">
        <f t="shared" ca="1" si="220"/>
        <v>-85.695229148303483</v>
      </c>
      <c r="P461" s="310">
        <f t="shared" ca="1" si="221"/>
        <v>23</v>
      </c>
      <c r="Q461" s="304">
        <f t="shared" ca="1" si="222"/>
        <v>0</v>
      </c>
      <c r="R461" s="306">
        <f t="shared" ca="1" si="223"/>
        <v>0</v>
      </c>
      <c r="S461" s="307">
        <f t="shared" ca="1" si="224"/>
        <v>5.0810000000000022</v>
      </c>
      <c r="T461" s="304">
        <f t="shared" ca="1" si="204"/>
        <v>49.844610000000024</v>
      </c>
      <c r="U461" s="311">
        <f t="shared" ca="1" si="205"/>
        <v>0</v>
      </c>
      <c r="V461" s="306">
        <f t="shared" ca="1" si="206"/>
        <v>1.2257956297944144</v>
      </c>
      <c r="W461" s="304">
        <f t="shared" ca="1" si="207"/>
        <v>43.548688122839764</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1.2114636555251952</v>
      </c>
      <c r="AH461" s="304">
        <f t="shared" ca="1" si="231"/>
        <v>-8.5708607199877154</v>
      </c>
    </row>
    <row r="462" spans="1:34" x14ac:dyDescent="0.2">
      <c r="A462" s="347">
        <f t="shared" ca="1" si="209"/>
        <v>1E-4</v>
      </c>
      <c r="B462" s="304">
        <f t="shared" ca="1" si="210"/>
        <v>30.206600000000147</v>
      </c>
      <c r="D462" s="306">
        <f t="shared" ca="1" si="211"/>
        <v>-0.64334602313851996</v>
      </c>
      <c r="E462" s="307">
        <f t="shared" ca="1" si="212"/>
        <v>-1.2632902294160093</v>
      </c>
      <c r="F462" s="304">
        <f t="shared" ca="1" si="213"/>
        <v>1.417672849858564</v>
      </c>
      <c r="G462" s="306">
        <f t="shared" ca="1" si="214"/>
        <v>8.074061688197256</v>
      </c>
      <c r="H462" s="307">
        <f t="shared" ca="1" si="215"/>
        <v>-107.26310656995241</v>
      </c>
      <c r="I462" s="304">
        <f t="shared" ca="1" si="216"/>
        <v>107.56655847977002</v>
      </c>
      <c r="J462" s="306">
        <f t="shared" ca="1" si="217"/>
        <v>669.82609207074745</v>
      </c>
      <c r="K462" s="307">
        <f t="shared" ca="1" si="218"/>
        <v>-6.5035548759433635</v>
      </c>
      <c r="L462" s="304">
        <f t="shared" ca="1" si="203"/>
        <v>669.85766386956698</v>
      </c>
      <c r="M462" s="306">
        <f t="shared" ca="1" si="219"/>
        <v>-1.4956645864472622</v>
      </c>
      <c r="N462" s="304">
        <f t="shared" ca="1" si="220"/>
        <v>-85.695268370607792</v>
      </c>
      <c r="P462" s="310">
        <f t="shared" ca="1" si="221"/>
        <v>23</v>
      </c>
      <c r="Q462" s="304">
        <f t="shared" ca="1" si="222"/>
        <v>0</v>
      </c>
      <c r="R462" s="306">
        <f t="shared" ca="1" si="223"/>
        <v>0</v>
      </c>
      <c r="S462" s="307">
        <f t="shared" ca="1" si="224"/>
        <v>5.0810000000000022</v>
      </c>
      <c r="T462" s="304">
        <f t="shared" ca="1" si="204"/>
        <v>49.844610000000024</v>
      </c>
      <c r="U462" s="311">
        <f t="shared" ca="1" si="205"/>
        <v>0</v>
      </c>
      <c r="V462" s="306">
        <f t="shared" ca="1" si="206"/>
        <v>1.2257969446209569</v>
      </c>
      <c r="W462" s="304">
        <f t="shared" ca="1" si="207"/>
        <v>43.54883292558123</v>
      </c>
      <c r="Y462" s="314" t="str">
        <f t="shared" ca="1" si="225"/>
        <v/>
      </c>
      <c r="Z462" s="315" t="str">
        <f t="shared" ca="1" si="226"/>
        <v/>
      </c>
      <c r="AA462" s="316" t="str">
        <f t="shared" ca="1" si="227"/>
        <v/>
      </c>
      <c r="AC462" s="310" t="e">
        <f t="shared" ca="1" si="228"/>
        <v>#N/A</v>
      </c>
      <c r="AD462" s="323" t="e">
        <f t="shared" ca="1" si="229"/>
        <v>#N/A</v>
      </c>
      <c r="AE462" s="324" t="e">
        <f t="shared" ca="1" si="208"/>
        <v>#N/A</v>
      </c>
      <c r="AG462" s="306">
        <f t="shared" ca="1" si="230"/>
        <v>1.211435660382266</v>
      </c>
      <c r="AH462" s="304">
        <f t="shared" ca="1" si="231"/>
        <v>-8.5708892192166388</v>
      </c>
    </row>
    <row r="463" spans="1:34" x14ac:dyDescent="0.2">
      <c r="A463" s="347">
        <f t="shared" ca="1" si="209"/>
        <v>1E-4</v>
      </c>
      <c r="B463" s="304">
        <f t="shared" ca="1" si="210"/>
        <v>30.206700000000147</v>
      </c>
      <c r="D463" s="306">
        <f t="shared" ca="1" si="211"/>
        <v>-0.64334231157244059</v>
      </c>
      <c r="E463" s="307">
        <f t="shared" ca="1" si="212"/>
        <v>-1.2632613705405298</v>
      </c>
      <c r="F463" s="304">
        <f t="shared" ca="1" si="213"/>
        <v>1.4176454493840513</v>
      </c>
      <c r="G463" s="306">
        <f t="shared" ca="1" si="214"/>
        <v>8.0739973539660994</v>
      </c>
      <c r="H463" s="307">
        <f t="shared" ca="1" si="215"/>
        <v>-107.26323289608946</v>
      </c>
      <c r="I463" s="304">
        <f t="shared" ca="1" si="216"/>
        <v>107.56667962056177</v>
      </c>
      <c r="J463" s="306">
        <f t="shared" ca="1" si="217"/>
        <v>669.82609207074745</v>
      </c>
      <c r="K463" s="307">
        <f t="shared" ca="1" si="218"/>
        <v>-6.5142811929166653</v>
      </c>
      <c r="L463" s="304">
        <f t="shared" ca="1" si="203"/>
        <v>669.85776809575771</v>
      </c>
      <c r="M463" s="306">
        <f t="shared" ca="1" si="219"/>
        <v>-1.495665270998616</v>
      </c>
      <c r="N463" s="304">
        <f t="shared" ca="1" si="220"/>
        <v>-85.695307592511227</v>
      </c>
      <c r="P463" s="310">
        <f t="shared" ca="1" si="221"/>
        <v>23</v>
      </c>
      <c r="Q463" s="304">
        <f t="shared" ca="1" si="222"/>
        <v>0</v>
      </c>
      <c r="R463" s="306">
        <f t="shared" ca="1" si="223"/>
        <v>0</v>
      </c>
      <c r="S463" s="307">
        <f t="shared" ca="1" si="224"/>
        <v>5.0810000000000022</v>
      </c>
      <c r="T463" s="304">
        <f t="shared" ca="1" si="204"/>
        <v>49.844610000000024</v>
      </c>
      <c r="U463" s="311">
        <f t="shared" ca="1" si="205"/>
        <v>0</v>
      </c>
      <c r="V463" s="306">
        <f t="shared" ca="1" si="206"/>
        <v>1.2257982594504588</v>
      </c>
      <c r="W463" s="304">
        <f t="shared" ca="1" si="207"/>
        <v>43.548977726481951</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1.2114076655918709</v>
      </c>
      <c r="AH463" s="304">
        <f t="shared" ca="1" si="231"/>
        <v>-8.5709177180832938</v>
      </c>
    </row>
    <row r="464" spans="1:34" x14ac:dyDescent="0.2">
      <c r="A464" s="347">
        <f t="shared" ca="1" si="209"/>
        <v>1E-4</v>
      </c>
      <c r="B464" s="304">
        <f t="shared" ca="1" si="210"/>
        <v>30.206800000000147</v>
      </c>
      <c r="D464" s="306">
        <f t="shared" ca="1" si="211"/>
        <v>-0.64333859999975695</v>
      </c>
      <c r="E464" s="307">
        <f t="shared" ca="1" si="212"/>
        <v>-1.2632325120318857</v>
      </c>
      <c r="F464" s="304">
        <f t="shared" ca="1" si="213"/>
        <v>1.4176180493010222</v>
      </c>
      <c r="G464" s="306">
        <f t="shared" ca="1" si="214"/>
        <v>8.0739330201061001</v>
      </c>
      <c r="H464" s="307">
        <f t="shared" ca="1" si="215"/>
        <v>-107.26335921934067</v>
      </c>
      <c r="I464" s="304">
        <f t="shared" ca="1" si="216"/>
        <v>107.56680075855411</v>
      </c>
      <c r="J464" s="306">
        <f t="shared" ca="1" si="217"/>
        <v>669.82609207074745</v>
      </c>
      <c r="K464" s="307">
        <f t="shared" ca="1" si="218"/>
        <v>-6.5250075225224364</v>
      </c>
      <c r="L464" s="304">
        <f t="shared" ca="1" si="203"/>
        <v>669.85787249381372</v>
      </c>
      <c r="M464" s="306">
        <f t="shared" ca="1" si="219"/>
        <v>-1.4956659555429737</v>
      </c>
      <c r="N464" s="304">
        <f t="shared" ca="1" si="220"/>
        <v>-85.695346814013803</v>
      </c>
      <c r="P464" s="310">
        <f t="shared" ca="1" si="221"/>
        <v>23</v>
      </c>
      <c r="Q464" s="304">
        <f t="shared" ca="1" si="222"/>
        <v>0</v>
      </c>
      <c r="R464" s="306">
        <f t="shared" ca="1" si="223"/>
        <v>0</v>
      </c>
      <c r="S464" s="307">
        <f t="shared" ca="1" si="224"/>
        <v>5.0810000000000022</v>
      </c>
      <c r="T464" s="304">
        <f t="shared" ca="1" si="204"/>
        <v>49.844610000000024</v>
      </c>
      <c r="U464" s="311">
        <f t="shared" ca="1" si="205"/>
        <v>0</v>
      </c>
      <c r="V464" s="306">
        <f t="shared" ca="1" si="206"/>
        <v>1.2257995742829197</v>
      </c>
      <c r="W464" s="304">
        <f t="shared" ca="1" si="207"/>
        <v>43.549122525541961</v>
      </c>
      <c r="Y464" s="314" t="str">
        <f t="shared" ca="1" si="225"/>
        <v/>
      </c>
      <c r="Z464" s="315" t="str">
        <f t="shared" ca="1" si="226"/>
        <v/>
      </c>
      <c r="AA464" s="316" t="str">
        <f t="shared" ca="1" si="227"/>
        <v/>
      </c>
      <c r="AC464" s="310" t="e">
        <f t="shared" ca="1" si="228"/>
        <v>#N/A</v>
      </c>
      <c r="AD464" s="323" t="e">
        <f t="shared" ca="1" si="229"/>
        <v>#N/A</v>
      </c>
      <c r="AE464" s="324" t="e">
        <f t="shared" ca="1" si="208"/>
        <v>#N/A</v>
      </c>
      <c r="AG464" s="306">
        <f t="shared" ca="1" si="230"/>
        <v>1.2113796711540221</v>
      </c>
      <c r="AH464" s="304">
        <f t="shared" ca="1" si="231"/>
        <v>-8.5709462165876662</v>
      </c>
    </row>
    <row r="465" spans="1:34" x14ac:dyDescent="0.2">
      <c r="A465" s="347">
        <f t="shared" ca="1" si="209"/>
        <v>1E-4</v>
      </c>
      <c r="B465" s="304">
        <f t="shared" ca="1" si="210"/>
        <v>30.206900000000147</v>
      </c>
      <c r="D465" s="306">
        <f t="shared" ca="1" si="211"/>
        <v>-0.64333488842046749</v>
      </c>
      <c r="E465" s="307">
        <f t="shared" ca="1" si="212"/>
        <v>-1.2632036538900717</v>
      </c>
      <c r="F465" s="304">
        <f t="shared" ca="1" si="213"/>
        <v>1.4175906496094715</v>
      </c>
      <c r="G465" s="306">
        <f t="shared" ca="1" si="214"/>
        <v>8.0738686866172582</v>
      </c>
      <c r="H465" s="307">
        <f t="shared" ca="1" si="215"/>
        <v>-107.26348553970605</v>
      </c>
      <c r="I465" s="304">
        <f t="shared" ca="1" si="216"/>
        <v>107.56692189374699</v>
      </c>
      <c r="J465" s="306">
        <f t="shared" ca="1" si="217"/>
        <v>669.82609207074745</v>
      </c>
      <c r="K465" s="307">
        <f t="shared" ca="1" si="218"/>
        <v>-6.5357338647603891</v>
      </c>
      <c r="L465" s="304">
        <f t="shared" ca="1" si="203"/>
        <v>669.8579770637358</v>
      </c>
      <c r="M465" s="306">
        <f t="shared" ca="1" si="219"/>
        <v>-1.4956666400803349</v>
      </c>
      <c r="N465" s="304">
        <f t="shared" ca="1" si="220"/>
        <v>-85.695386035115519</v>
      </c>
      <c r="P465" s="310">
        <f t="shared" ca="1" si="221"/>
        <v>23</v>
      </c>
      <c r="Q465" s="304">
        <f t="shared" ca="1" si="222"/>
        <v>0</v>
      </c>
      <c r="R465" s="306">
        <f t="shared" ca="1" si="223"/>
        <v>0</v>
      </c>
      <c r="S465" s="307">
        <f t="shared" ca="1" si="224"/>
        <v>5.0810000000000022</v>
      </c>
      <c r="T465" s="304">
        <f t="shared" ca="1" si="204"/>
        <v>49.844610000000024</v>
      </c>
      <c r="U465" s="311">
        <f t="shared" ca="1" si="205"/>
        <v>0</v>
      </c>
      <c r="V465" s="306">
        <f t="shared" ca="1" si="206"/>
        <v>1.2258008891183396</v>
      </c>
      <c r="W465" s="304">
        <f t="shared" ca="1" si="207"/>
        <v>43.549267322761224</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1.2113516770687092</v>
      </c>
      <c r="AH465" s="304">
        <f t="shared" ca="1" si="231"/>
        <v>-8.5709747147297666</v>
      </c>
    </row>
    <row r="466" spans="1:34" x14ac:dyDescent="0.2">
      <c r="A466" s="347">
        <f t="shared" ca="1" si="209"/>
        <v>1E-4</v>
      </c>
      <c r="B466" s="304">
        <f t="shared" ca="1" si="210"/>
        <v>30.207000000000146</v>
      </c>
      <c r="D466" s="306">
        <f t="shared" ca="1" si="211"/>
        <v>-0.64333117683457464</v>
      </c>
      <c r="E466" s="307">
        <f t="shared" ca="1" si="212"/>
        <v>-1.2631747961150932</v>
      </c>
      <c r="F466" s="304">
        <f t="shared" ca="1" si="213"/>
        <v>1.4175632503094053</v>
      </c>
      <c r="G466" s="306">
        <f t="shared" ca="1" si="214"/>
        <v>8.0738043534995754</v>
      </c>
      <c r="H466" s="307">
        <f t="shared" ca="1" si="215"/>
        <v>-107.26361185718567</v>
      </c>
      <c r="I466" s="304">
        <f t="shared" ca="1" si="216"/>
        <v>107.56704302614054</v>
      </c>
      <c r="J466" s="306">
        <f t="shared" ca="1" si="217"/>
        <v>669.82609207074745</v>
      </c>
      <c r="K466" s="307">
        <f t="shared" ca="1" si="218"/>
        <v>-6.5464602196302337</v>
      </c>
      <c r="L466" s="304">
        <f t="shared" ca="1" si="203"/>
        <v>669.85808180552442</v>
      </c>
      <c r="M466" s="306">
        <f t="shared" ca="1" si="219"/>
        <v>-1.4956673246107</v>
      </c>
      <c r="N466" s="304">
        <f t="shared" ca="1" si="220"/>
        <v>-85.695425255816389</v>
      </c>
      <c r="P466" s="310">
        <f t="shared" ca="1" si="221"/>
        <v>23</v>
      </c>
      <c r="Q466" s="304">
        <f t="shared" ca="1" si="222"/>
        <v>0</v>
      </c>
      <c r="R466" s="306">
        <f t="shared" ca="1" si="223"/>
        <v>0</v>
      </c>
      <c r="S466" s="307">
        <f t="shared" ca="1" si="224"/>
        <v>5.0810000000000022</v>
      </c>
      <c r="T466" s="304">
        <f t="shared" ca="1" si="204"/>
        <v>49.844610000000024</v>
      </c>
      <c r="U466" s="311">
        <f t="shared" ca="1" si="205"/>
        <v>0</v>
      </c>
      <c r="V466" s="306">
        <f t="shared" ca="1" si="206"/>
        <v>1.2258022039567193</v>
      </c>
      <c r="W466" s="304">
        <f t="shared" ca="1" si="207"/>
        <v>43.549412118139848</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1.2113236833359409</v>
      </c>
      <c r="AH466" s="304">
        <f t="shared" ca="1" si="231"/>
        <v>-8.5710032125095861</v>
      </c>
    </row>
    <row r="467" spans="1:34" x14ac:dyDescent="0.2">
      <c r="A467" s="347">
        <f t="shared" ca="1" si="209"/>
        <v>1E-4</v>
      </c>
      <c r="B467" s="304">
        <f t="shared" ca="1" si="210"/>
        <v>30.207100000000146</v>
      </c>
      <c r="D467" s="306">
        <f t="shared" ca="1" si="211"/>
        <v>-0.64332746524207962</v>
      </c>
      <c r="E467" s="307">
        <f t="shared" ca="1" si="212"/>
        <v>-1.2631459387069306</v>
      </c>
      <c r="F467" s="304">
        <f t="shared" ca="1" si="213"/>
        <v>1.4175358514008074</v>
      </c>
      <c r="G467" s="306">
        <f t="shared" ca="1" si="214"/>
        <v>8.0737400207530516</v>
      </c>
      <c r="H467" s="307">
        <f t="shared" ca="1" si="215"/>
        <v>-107.26373817177954</v>
      </c>
      <c r="I467" s="304">
        <f t="shared" ca="1" si="216"/>
        <v>107.56716415573473</v>
      </c>
      <c r="J467" s="306">
        <f t="shared" ca="1" si="217"/>
        <v>669.82609207074745</v>
      </c>
      <c r="K467" s="307">
        <f t="shared" ca="1" si="218"/>
        <v>-6.5571865871316817</v>
      </c>
      <c r="L467" s="304">
        <f t="shared" ca="1" si="203"/>
        <v>669.85818671918003</v>
      </c>
      <c r="M467" s="306">
        <f t="shared" ca="1" si="219"/>
        <v>-1.4956680091340691</v>
      </c>
      <c r="N467" s="304">
        <f t="shared" ca="1" si="220"/>
        <v>-85.695464476116413</v>
      </c>
      <c r="P467" s="310">
        <f t="shared" ca="1" si="221"/>
        <v>23</v>
      </c>
      <c r="Q467" s="304">
        <f t="shared" ca="1" si="222"/>
        <v>0</v>
      </c>
      <c r="R467" s="306">
        <f t="shared" ca="1" si="223"/>
        <v>0</v>
      </c>
      <c r="S467" s="307">
        <f t="shared" ca="1" si="224"/>
        <v>5.0810000000000022</v>
      </c>
      <c r="T467" s="304">
        <f t="shared" ca="1" si="204"/>
        <v>49.844610000000024</v>
      </c>
      <c r="U467" s="311">
        <f t="shared" ca="1" si="205"/>
        <v>0</v>
      </c>
      <c r="V467" s="306">
        <f t="shared" ca="1" si="206"/>
        <v>1.225803518798058</v>
      </c>
      <c r="W467" s="304">
        <f t="shared" ca="1" si="207"/>
        <v>43.549556911677769</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1.2112956899556995</v>
      </c>
      <c r="AH467" s="304">
        <f t="shared" ca="1" si="231"/>
        <v>-8.571031709927146</v>
      </c>
    </row>
    <row r="468" spans="1:34" x14ac:dyDescent="0.2">
      <c r="A468" s="347">
        <f t="shared" ca="1" si="209"/>
        <v>1E-4</v>
      </c>
      <c r="B468" s="304">
        <f t="shared" ca="1" si="210"/>
        <v>30.207200000000146</v>
      </c>
      <c r="D468" s="306">
        <f t="shared" ca="1" si="211"/>
        <v>-0.64332375364298078</v>
      </c>
      <c r="E468" s="307">
        <f t="shared" ca="1" si="212"/>
        <v>-1.2631170816655928</v>
      </c>
      <c r="F468" s="304">
        <f t="shared" ca="1" si="213"/>
        <v>1.417508452883685</v>
      </c>
      <c r="G468" s="306">
        <f t="shared" ca="1" si="214"/>
        <v>8.073675688377687</v>
      </c>
      <c r="H468" s="307">
        <f t="shared" ca="1" si="215"/>
        <v>-107.26386448348771</v>
      </c>
      <c r="I468" s="304">
        <f t="shared" ca="1" si="216"/>
        <v>107.56728528252964</v>
      </c>
      <c r="J468" s="306">
        <f t="shared" ca="1" si="217"/>
        <v>669.82609207074745</v>
      </c>
      <c r="K468" s="307">
        <f t="shared" ca="1" si="218"/>
        <v>-6.5679129672644452</v>
      </c>
      <c r="L468" s="304">
        <f t="shared" ca="1" si="203"/>
        <v>669.8582918047033</v>
      </c>
      <c r="M468" s="306">
        <f t="shared" ca="1" si="219"/>
        <v>-1.4956686936504422</v>
      </c>
      <c r="N468" s="304">
        <f t="shared" ca="1" si="220"/>
        <v>-85.695503696015606</v>
      </c>
      <c r="P468" s="310">
        <f t="shared" ca="1" si="221"/>
        <v>23</v>
      </c>
      <c r="Q468" s="304">
        <f t="shared" ca="1" si="222"/>
        <v>0</v>
      </c>
      <c r="R468" s="306">
        <f t="shared" ca="1" si="223"/>
        <v>0</v>
      </c>
      <c r="S468" s="307">
        <f t="shared" ca="1" si="224"/>
        <v>5.0810000000000022</v>
      </c>
      <c r="T468" s="304">
        <f t="shared" ca="1" si="204"/>
        <v>49.844610000000024</v>
      </c>
      <c r="U468" s="311">
        <f t="shared" ca="1" si="205"/>
        <v>0</v>
      </c>
      <c r="V468" s="306">
        <f t="shared" ca="1" si="206"/>
        <v>1.2258048336423559</v>
      </c>
      <c r="W468" s="304">
        <f t="shared" ca="1" si="207"/>
        <v>43.54970170337505</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1.2112676969279921</v>
      </c>
      <c r="AH468" s="304">
        <f t="shared" ca="1" si="231"/>
        <v>-8.571060206982434</v>
      </c>
    </row>
    <row r="469" spans="1:34" x14ac:dyDescent="0.2">
      <c r="A469" s="347">
        <f t="shared" ca="1" si="209"/>
        <v>1E-4</v>
      </c>
      <c r="B469" s="304">
        <f t="shared" ca="1" si="210"/>
        <v>30.207300000000146</v>
      </c>
      <c r="D469" s="306">
        <f t="shared" ca="1" si="211"/>
        <v>-0.64332004203728077</v>
      </c>
      <c r="E469" s="307">
        <f t="shared" ca="1" si="212"/>
        <v>-1.2630882249910709</v>
      </c>
      <c r="F469" s="304">
        <f t="shared" ca="1" si="213"/>
        <v>1.4174810547580321</v>
      </c>
      <c r="G469" s="306">
        <f t="shared" ca="1" si="214"/>
        <v>8.0736113563734833</v>
      </c>
      <c r="H469" s="307">
        <f t="shared" ca="1" si="215"/>
        <v>-107.26399079231021</v>
      </c>
      <c r="I469" s="304">
        <f t="shared" ca="1" si="216"/>
        <v>107.56740640652527</v>
      </c>
      <c r="J469" s="306">
        <f t="shared" ca="1" si="217"/>
        <v>669.82609207074745</v>
      </c>
      <c r="K469" s="307">
        <f t="shared" ca="1" si="218"/>
        <v>-6.5786393600282347</v>
      </c>
      <c r="L469" s="304">
        <f t="shared" ca="1" si="203"/>
        <v>669.85839706209458</v>
      </c>
      <c r="M469" s="306">
        <f t="shared" ca="1" si="219"/>
        <v>-1.4956693781598194</v>
      </c>
      <c r="N469" s="304">
        <f t="shared" ca="1" si="220"/>
        <v>-85.695542915513954</v>
      </c>
      <c r="P469" s="310">
        <f t="shared" ca="1" si="221"/>
        <v>23</v>
      </c>
      <c r="Q469" s="304">
        <f t="shared" ca="1" si="222"/>
        <v>0</v>
      </c>
      <c r="R469" s="306">
        <f t="shared" ca="1" si="223"/>
        <v>0</v>
      </c>
      <c r="S469" s="307">
        <f t="shared" ca="1" si="224"/>
        <v>5.0810000000000022</v>
      </c>
      <c r="T469" s="304">
        <f t="shared" ca="1" si="204"/>
        <v>49.844610000000024</v>
      </c>
      <c r="U469" s="311">
        <f t="shared" ca="1" si="205"/>
        <v>0</v>
      </c>
      <c r="V469" s="306">
        <f t="shared" ca="1" si="206"/>
        <v>1.2258061484896128</v>
      </c>
      <c r="W469" s="304">
        <f t="shared" ca="1" si="207"/>
        <v>43.549846493231662</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1.2112397042528098</v>
      </c>
      <c r="AH469" s="304">
        <f t="shared" ca="1" si="231"/>
        <v>-8.5710887036754642</v>
      </c>
    </row>
    <row r="470" spans="1:34" x14ac:dyDescent="0.2">
      <c r="A470" s="347">
        <f t="shared" ca="1" si="209"/>
        <v>1E-4</v>
      </c>
      <c r="B470" s="304">
        <f t="shared" ca="1" si="210"/>
        <v>30.207400000000145</v>
      </c>
      <c r="D470" s="306">
        <f t="shared" ca="1" si="211"/>
        <v>-0.64331633042497993</v>
      </c>
      <c r="E470" s="307">
        <f t="shared" ca="1" si="212"/>
        <v>-1.2630593686833702</v>
      </c>
      <c r="F470" s="304">
        <f t="shared" ca="1" si="213"/>
        <v>1.4174536570238534</v>
      </c>
      <c r="G470" s="306">
        <f t="shared" ca="1" si="214"/>
        <v>8.0735470247404404</v>
      </c>
      <c r="H470" s="307">
        <f t="shared" ca="1" si="215"/>
        <v>-107.26411709824708</v>
      </c>
      <c r="I470" s="304">
        <f t="shared" ca="1" si="216"/>
        <v>107.56752752772167</v>
      </c>
      <c r="J470" s="306">
        <f t="shared" ca="1" si="217"/>
        <v>669.82609207074745</v>
      </c>
      <c r="K470" s="307">
        <f t="shared" ca="1" si="218"/>
        <v>-6.5893657654227624</v>
      </c>
      <c r="L470" s="304">
        <f t="shared" ca="1" si="203"/>
        <v>669.85850249135444</v>
      </c>
      <c r="M470" s="306">
        <f t="shared" ca="1" si="219"/>
        <v>-1.4956700626622008</v>
      </c>
      <c r="N470" s="304">
        <f t="shared" ca="1" si="220"/>
        <v>-85.695582134611485</v>
      </c>
      <c r="P470" s="310">
        <f t="shared" ca="1" si="221"/>
        <v>23</v>
      </c>
      <c r="Q470" s="304">
        <f t="shared" ca="1" si="222"/>
        <v>0</v>
      </c>
      <c r="R470" s="306">
        <f t="shared" ca="1" si="223"/>
        <v>0</v>
      </c>
      <c r="S470" s="307">
        <f t="shared" ca="1" si="224"/>
        <v>5.0810000000000022</v>
      </c>
      <c r="T470" s="304">
        <f t="shared" ca="1" si="204"/>
        <v>49.844610000000024</v>
      </c>
      <c r="U470" s="311">
        <f t="shared" ca="1" si="205"/>
        <v>0</v>
      </c>
      <c r="V470" s="306">
        <f t="shared" ca="1" si="206"/>
        <v>1.2258074633398288</v>
      </c>
      <c r="W470" s="304">
        <f t="shared" ca="1" si="207"/>
        <v>43.549991281247635</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1.2112117119301562</v>
      </c>
      <c r="AH470" s="304">
        <f t="shared" ca="1" si="231"/>
        <v>-8.5711172000062277</v>
      </c>
    </row>
    <row r="471" spans="1:34" x14ac:dyDescent="0.2">
      <c r="A471" s="347">
        <f t="shared" ca="1" si="209"/>
        <v>1E-4</v>
      </c>
      <c r="B471" s="304">
        <f t="shared" ca="1" si="210"/>
        <v>30.207500000000145</v>
      </c>
      <c r="D471" s="306">
        <f t="shared" ca="1" si="211"/>
        <v>-0.64331261880607871</v>
      </c>
      <c r="E471" s="307">
        <f t="shared" ca="1" si="212"/>
        <v>-1.2630305127424801</v>
      </c>
      <c r="F471" s="304">
        <f t="shared" ca="1" si="213"/>
        <v>1.4174262596811404</v>
      </c>
      <c r="G471" s="306">
        <f t="shared" ca="1" si="214"/>
        <v>8.0734826934785602</v>
      </c>
      <c r="H471" s="307">
        <f t="shared" ca="1" si="215"/>
        <v>-107.26424340129836</v>
      </c>
      <c r="I471" s="304">
        <f t="shared" ca="1" si="216"/>
        <v>107.56764864611885</v>
      </c>
      <c r="J471" s="306">
        <f t="shared" ca="1" si="217"/>
        <v>669.82609207074745</v>
      </c>
      <c r="K471" s="307">
        <f t="shared" ca="1" si="218"/>
        <v>-6.6000921834477397</v>
      </c>
      <c r="L471" s="304">
        <f t="shared" ca="1" si="203"/>
        <v>669.85860809248356</v>
      </c>
      <c r="M471" s="306">
        <f t="shared" ca="1" si="219"/>
        <v>-1.4956707471575865</v>
      </c>
      <c r="N471" s="304">
        <f t="shared" ca="1" si="220"/>
        <v>-85.695621353308184</v>
      </c>
      <c r="P471" s="310">
        <f t="shared" ca="1" si="221"/>
        <v>23</v>
      </c>
      <c r="Q471" s="304">
        <f t="shared" ca="1" si="222"/>
        <v>0</v>
      </c>
      <c r="R471" s="306">
        <f t="shared" ca="1" si="223"/>
        <v>0</v>
      </c>
      <c r="S471" s="307">
        <f t="shared" ca="1" si="224"/>
        <v>5.0810000000000022</v>
      </c>
      <c r="T471" s="304">
        <f t="shared" ca="1" si="204"/>
        <v>49.844610000000024</v>
      </c>
      <c r="U471" s="311">
        <f t="shared" ca="1" si="205"/>
        <v>0</v>
      </c>
      <c r="V471" s="306">
        <f t="shared" ca="1" si="206"/>
        <v>1.225808778193004</v>
      </c>
      <c r="W471" s="304">
        <f t="shared" ca="1" si="207"/>
        <v>43.55013606742299</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1.2111837199600295</v>
      </c>
      <c r="AH471" s="304">
        <f t="shared" ca="1" si="231"/>
        <v>-8.5711456959747334</v>
      </c>
    </row>
    <row r="472" spans="1:34" x14ac:dyDescent="0.2">
      <c r="A472" s="347">
        <f t="shared" ca="1" si="209"/>
        <v>1E-4</v>
      </c>
      <c r="B472" s="304">
        <f t="shared" ca="1" si="210"/>
        <v>30.207600000000145</v>
      </c>
      <c r="D472" s="306">
        <f t="shared" ca="1" si="211"/>
        <v>-0.64330890718057832</v>
      </c>
      <c r="E472" s="307">
        <f t="shared" ca="1" si="212"/>
        <v>-1.2630016571684042</v>
      </c>
      <c r="F472" s="304">
        <f t="shared" ca="1" si="213"/>
        <v>1.4173988627298968</v>
      </c>
      <c r="G472" s="306">
        <f t="shared" ca="1" si="214"/>
        <v>8.0734183625878426</v>
      </c>
      <c r="H472" s="307">
        <f t="shared" ca="1" si="215"/>
        <v>-107.26436970146408</v>
      </c>
      <c r="I472" s="304">
        <f t="shared" ca="1" si="216"/>
        <v>107.5677697617169</v>
      </c>
      <c r="J472" s="306">
        <f t="shared" ca="1" si="217"/>
        <v>669.82609207074745</v>
      </c>
      <c r="K472" s="307">
        <f t="shared" ca="1" si="218"/>
        <v>-6.610818614102878</v>
      </c>
      <c r="L472" s="304">
        <f t="shared" ca="1" si="203"/>
        <v>669.85871386548229</v>
      </c>
      <c r="M472" s="306">
        <f t="shared" ca="1" si="219"/>
        <v>-1.4956714316459767</v>
      </c>
      <c r="N472" s="304">
        <f t="shared" ca="1" si="220"/>
        <v>-85.695660571604066</v>
      </c>
      <c r="P472" s="310">
        <f t="shared" ca="1" si="221"/>
        <v>23</v>
      </c>
      <c r="Q472" s="304">
        <f t="shared" ca="1" si="222"/>
        <v>0</v>
      </c>
      <c r="R472" s="306">
        <f t="shared" ca="1" si="223"/>
        <v>0</v>
      </c>
      <c r="S472" s="307">
        <f t="shared" ca="1" si="224"/>
        <v>5.0810000000000022</v>
      </c>
      <c r="T472" s="304">
        <f t="shared" ca="1" si="204"/>
        <v>49.844610000000024</v>
      </c>
      <c r="U472" s="311">
        <f t="shared" ca="1" si="205"/>
        <v>0</v>
      </c>
      <c r="V472" s="306">
        <f t="shared" ca="1" si="206"/>
        <v>1.225810093049138</v>
      </c>
      <c r="W472" s="304">
        <f t="shared" ca="1" si="207"/>
        <v>43.550280851757748</v>
      </c>
      <c r="Y472" s="314" t="str">
        <f t="shared" ca="1" si="225"/>
        <v/>
      </c>
      <c r="Z472" s="315" t="str">
        <f t="shared" ca="1" si="226"/>
        <v/>
      </c>
      <c r="AA472" s="316" t="str">
        <f t="shared" ca="1" si="227"/>
        <v/>
      </c>
      <c r="AC472" s="310" t="e">
        <f t="shared" ca="1" si="228"/>
        <v>#N/A</v>
      </c>
      <c r="AD472" s="323" t="e">
        <f t="shared" ca="1" si="229"/>
        <v>#N/A</v>
      </c>
      <c r="AE472" s="324" t="e">
        <f t="shared" ca="1" si="208"/>
        <v>#N/A</v>
      </c>
      <c r="AG472" s="306">
        <f t="shared" ca="1" si="230"/>
        <v>1.2111557283424226</v>
      </c>
      <c r="AH472" s="304">
        <f t="shared" ca="1" si="231"/>
        <v>-8.5711741915809831</v>
      </c>
    </row>
    <row r="473" spans="1:34" x14ac:dyDescent="0.2">
      <c r="A473" s="347">
        <f t="shared" ca="1" si="209"/>
        <v>1E-4</v>
      </c>
      <c r="B473" s="304">
        <f t="shared" ca="1" si="210"/>
        <v>30.207700000000145</v>
      </c>
      <c r="D473" s="306">
        <f t="shared" ca="1" si="211"/>
        <v>-0.64330519554847876</v>
      </c>
      <c r="E473" s="307">
        <f t="shared" ca="1" si="212"/>
        <v>-1.2629728019611353</v>
      </c>
      <c r="F473" s="304">
        <f t="shared" ca="1" si="213"/>
        <v>1.4173714661701171</v>
      </c>
      <c r="G473" s="306">
        <f t="shared" ca="1" si="214"/>
        <v>8.0733540320682877</v>
      </c>
      <c r="H473" s="307">
        <f t="shared" ca="1" si="215"/>
        <v>-107.26449599874427</v>
      </c>
      <c r="I473" s="304">
        <f t="shared" ca="1" si="216"/>
        <v>107.56789087451578</v>
      </c>
      <c r="J473" s="306">
        <f t="shared" ca="1" si="217"/>
        <v>669.82609207074745</v>
      </c>
      <c r="K473" s="307">
        <f t="shared" ca="1" si="218"/>
        <v>-6.6215450573878885</v>
      </c>
      <c r="L473" s="304">
        <f t="shared" ca="1" si="203"/>
        <v>669.85881981035118</v>
      </c>
      <c r="M473" s="306">
        <f t="shared" ca="1" si="219"/>
        <v>-1.4956721161273714</v>
      </c>
      <c r="N473" s="304">
        <f t="shared" ca="1" si="220"/>
        <v>-85.69569978949913</v>
      </c>
      <c r="P473" s="310">
        <f t="shared" ca="1" si="221"/>
        <v>23</v>
      </c>
      <c r="Q473" s="304">
        <f t="shared" ca="1" si="222"/>
        <v>0</v>
      </c>
      <c r="R473" s="306">
        <f t="shared" ca="1" si="223"/>
        <v>0</v>
      </c>
      <c r="S473" s="307">
        <f t="shared" ca="1" si="224"/>
        <v>5.0810000000000022</v>
      </c>
      <c r="T473" s="304">
        <f t="shared" ca="1" si="204"/>
        <v>49.844610000000024</v>
      </c>
      <c r="U473" s="311">
        <f t="shared" ca="1" si="205"/>
        <v>0</v>
      </c>
      <c r="V473" s="306">
        <f t="shared" ca="1" si="206"/>
        <v>1.2258114079082312</v>
      </c>
      <c r="W473" s="304">
        <f t="shared" ca="1" si="207"/>
        <v>43.550425634251873</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1.2111277370773355</v>
      </c>
      <c r="AH473" s="304">
        <f t="shared" ca="1" si="231"/>
        <v>-8.5712026868249804</v>
      </c>
    </row>
    <row r="474" spans="1:34" x14ac:dyDescent="0.2">
      <c r="A474" s="347">
        <f t="shared" ca="1" si="209"/>
        <v>1E-4</v>
      </c>
      <c r="B474" s="304">
        <f t="shared" ca="1" si="210"/>
        <v>30.207800000000145</v>
      </c>
      <c r="D474" s="306">
        <f t="shared" ca="1" si="211"/>
        <v>-0.64330148390978081</v>
      </c>
      <c r="E474" s="307">
        <f t="shared" ca="1" si="212"/>
        <v>-1.2629439471206769</v>
      </c>
      <c r="F474" s="304">
        <f t="shared" ca="1" si="213"/>
        <v>1.417344070001805</v>
      </c>
      <c r="G474" s="306">
        <f t="shared" ca="1" si="214"/>
        <v>8.0732897019198973</v>
      </c>
      <c r="H474" s="307">
        <f t="shared" ca="1" si="215"/>
        <v>-107.26462229313898</v>
      </c>
      <c r="I474" s="304">
        <f t="shared" ca="1" si="216"/>
        <v>107.56801198451562</v>
      </c>
      <c r="J474" s="306">
        <f t="shared" ca="1" si="217"/>
        <v>669.82609207074745</v>
      </c>
      <c r="K474" s="307">
        <f t="shared" ca="1" si="218"/>
        <v>-6.6322715133024825</v>
      </c>
      <c r="L474" s="304">
        <f t="shared" ca="1" si="203"/>
        <v>669.8589259270907</v>
      </c>
      <c r="M474" s="306">
        <f t="shared" ca="1" si="219"/>
        <v>-1.4956728006017708</v>
      </c>
      <c r="N474" s="304">
        <f t="shared" ca="1" si="220"/>
        <v>-85.695739006993406</v>
      </c>
      <c r="P474" s="310">
        <f t="shared" ca="1" si="221"/>
        <v>23</v>
      </c>
      <c r="Q474" s="304">
        <f t="shared" ca="1" si="222"/>
        <v>0</v>
      </c>
      <c r="R474" s="306">
        <f t="shared" ca="1" si="223"/>
        <v>0</v>
      </c>
      <c r="S474" s="307">
        <f t="shared" ca="1" si="224"/>
        <v>5.0810000000000022</v>
      </c>
      <c r="T474" s="304">
        <f t="shared" ca="1" si="204"/>
        <v>49.844610000000024</v>
      </c>
      <c r="U474" s="311">
        <f t="shared" ca="1" si="205"/>
        <v>0</v>
      </c>
      <c r="V474" s="306">
        <f t="shared" ca="1" si="206"/>
        <v>1.2258127227702835</v>
      </c>
      <c r="W474" s="304">
        <f t="shared" ca="1" si="207"/>
        <v>43.550570414905472</v>
      </c>
      <c r="Y474" s="314" t="str">
        <f t="shared" ca="1" si="225"/>
        <v/>
      </c>
      <c r="Z474" s="315" t="str">
        <f t="shared" ca="1" si="226"/>
        <v/>
      </c>
      <c r="AA474" s="316" t="str">
        <f t="shared" ca="1" si="227"/>
        <v/>
      </c>
      <c r="AC474" s="310" t="e">
        <f t="shared" ca="1" si="228"/>
        <v>#N/A</v>
      </c>
      <c r="AD474" s="323" t="e">
        <f t="shared" ca="1" si="229"/>
        <v>#N/A</v>
      </c>
      <c r="AE474" s="324" t="e">
        <f t="shared" ca="1" si="208"/>
        <v>#N/A</v>
      </c>
      <c r="AG474" s="306">
        <f t="shared" ca="1" si="230"/>
        <v>1.2110997461647699</v>
      </c>
      <c r="AH474" s="304">
        <f t="shared" ca="1" si="231"/>
        <v>-8.5712311817067217</v>
      </c>
    </row>
    <row r="475" spans="1:34" x14ac:dyDescent="0.2">
      <c r="A475" s="347">
        <f t="shared" ca="1" si="209"/>
        <v>1E-4</v>
      </c>
      <c r="B475" s="304">
        <f t="shared" ca="1" si="210"/>
        <v>30.207900000000144</v>
      </c>
      <c r="D475" s="306">
        <f t="shared" ca="1" si="211"/>
        <v>-0.64329777226448559</v>
      </c>
      <c r="E475" s="307">
        <f t="shared" ca="1" si="212"/>
        <v>-1.2629150926470096</v>
      </c>
      <c r="F475" s="304">
        <f t="shared" ca="1" si="213"/>
        <v>1.4173166742249435</v>
      </c>
      <c r="G475" s="306">
        <f t="shared" ca="1" si="214"/>
        <v>8.0732253721426712</v>
      </c>
      <c r="H475" s="307">
        <f t="shared" ca="1" si="215"/>
        <v>-107.26474858464825</v>
      </c>
      <c r="I475" s="304">
        <f t="shared" ca="1" si="216"/>
        <v>107.56813309171636</v>
      </c>
      <c r="J475" s="306">
        <f t="shared" ca="1" si="217"/>
        <v>669.82609207074745</v>
      </c>
      <c r="K475" s="307">
        <f t="shared" ca="1" si="218"/>
        <v>-6.6429979818463716</v>
      </c>
      <c r="L475" s="304">
        <f t="shared" ca="1" si="203"/>
        <v>669.85903221570152</v>
      </c>
      <c r="M475" s="306">
        <f t="shared" ca="1" si="219"/>
        <v>-1.4956734850691746</v>
      </c>
      <c r="N475" s="304">
        <f t="shared" ca="1" si="220"/>
        <v>-85.695778224086851</v>
      </c>
      <c r="P475" s="310">
        <f t="shared" ca="1" si="221"/>
        <v>23</v>
      </c>
      <c r="Q475" s="304">
        <f t="shared" ca="1" si="222"/>
        <v>0</v>
      </c>
      <c r="R475" s="306">
        <f t="shared" ca="1" si="223"/>
        <v>0</v>
      </c>
      <c r="S475" s="307">
        <f t="shared" ca="1" si="224"/>
        <v>5.0810000000000022</v>
      </c>
      <c r="T475" s="304">
        <f t="shared" ca="1" si="204"/>
        <v>49.844610000000024</v>
      </c>
      <c r="U475" s="311">
        <f t="shared" ca="1" si="205"/>
        <v>0</v>
      </c>
      <c r="V475" s="306">
        <f t="shared" ca="1" si="206"/>
        <v>1.2258140376352946</v>
      </c>
      <c r="W475" s="304">
        <f t="shared" ca="1" si="207"/>
        <v>43.550715193718453</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1.2110717556047064</v>
      </c>
      <c r="AH475" s="304">
        <f t="shared" ca="1" si="231"/>
        <v>-8.5712596762262265</v>
      </c>
    </row>
    <row r="476" spans="1:34" x14ac:dyDescent="0.2">
      <c r="A476" s="347">
        <f t="shared" ca="1" si="209"/>
        <v>1E-4</v>
      </c>
      <c r="B476" s="304">
        <f t="shared" ca="1" si="210"/>
        <v>30.208000000000144</v>
      </c>
      <c r="D476" s="306">
        <f t="shared" ca="1" si="211"/>
        <v>-0.64329406061259475</v>
      </c>
      <c r="E476" s="307">
        <f t="shared" ca="1" si="212"/>
        <v>-1.2628862385401565</v>
      </c>
      <c r="F476" s="304">
        <f t="shared" ca="1" si="213"/>
        <v>1.417289278839555</v>
      </c>
      <c r="G476" s="306">
        <f t="shared" ca="1" si="214"/>
        <v>8.0731610427366096</v>
      </c>
      <c r="H476" s="307">
        <f t="shared" ca="1" si="215"/>
        <v>-107.26487487327211</v>
      </c>
      <c r="I476" s="304">
        <f t="shared" ca="1" si="216"/>
        <v>107.5682541961181</v>
      </c>
      <c r="J476" s="306">
        <f t="shared" ca="1" si="217"/>
        <v>669.82609207074745</v>
      </c>
      <c r="K476" s="307">
        <f t="shared" ca="1" si="218"/>
        <v>-6.6537244630192678</v>
      </c>
      <c r="L476" s="304">
        <f t="shared" ca="1" si="203"/>
        <v>669.8591386761841</v>
      </c>
      <c r="M476" s="306">
        <f t="shared" ca="1" si="219"/>
        <v>-1.4956741695295834</v>
      </c>
      <c r="N476" s="304">
        <f t="shared" ca="1" si="220"/>
        <v>-85.695817440779521</v>
      </c>
      <c r="P476" s="310">
        <f t="shared" ca="1" si="221"/>
        <v>23</v>
      </c>
      <c r="Q476" s="304">
        <f t="shared" ca="1" si="222"/>
        <v>0</v>
      </c>
      <c r="R476" s="306">
        <f t="shared" ca="1" si="223"/>
        <v>0</v>
      </c>
      <c r="S476" s="307">
        <f t="shared" ca="1" si="224"/>
        <v>5.0810000000000022</v>
      </c>
      <c r="T476" s="304">
        <f t="shared" ca="1" si="204"/>
        <v>49.844610000000024</v>
      </c>
      <c r="U476" s="311">
        <f t="shared" ca="1" si="205"/>
        <v>0</v>
      </c>
      <c r="V476" s="306">
        <f t="shared" ca="1" si="206"/>
        <v>1.2258153525032649</v>
      </c>
      <c r="W476" s="304">
        <f t="shared" ca="1" si="207"/>
        <v>43.550859970690908</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1.2110437653971662</v>
      </c>
      <c r="AH476" s="304">
        <f t="shared" ca="1" si="231"/>
        <v>-8.5712881703834753</v>
      </c>
    </row>
    <row r="477" spans="1:34" x14ac:dyDescent="0.2">
      <c r="A477" s="347">
        <f t="shared" ca="1" si="209"/>
        <v>1E-4</v>
      </c>
      <c r="B477" s="304">
        <f t="shared" ca="1" si="210"/>
        <v>30.208100000000144</v>
      </c>
      <c r="D477" s="306">
        <f t="shared" ca="1" si="211"/>
        <v>-0.6432903489541073</v>
      </c>
      <c r="E477" s="307">
        <f t="shared" ca="1" si="212"/>
        <v>-1.2628573848000926</v>
      </c>
      <c r="F477" s="304">
        <f t="shared" ca="1" si="213"/>
        <v>1.4172618838456166</v>
      </c>
      <c r="G477" s="306">
        <f t="shared" ca="1" si="214"/>
        <v>8.0730967137017142</v>
      </c>
      <c r="H477" s="307">
        <f t="shared" ca="1" si="215"/>
        <v>-107.26500115901058</v>
      </c>
      <c r="I477" s="304">
        <f t="shared" ca="1" si="216"/>
        <v>107.56837529772086</v>
      </c>
      <c r="J477" s="306">
        <f t="shared" ca="1" si="217"/>
        <v>669.82609207074745</v>
      </c>
      <c r="K477" s="307">
        <f t="shared" ca="1" si="218"/>
        <v>-6.6644509568208816</v>
      </c>
      <c r="L477" s="304">
        <f t="shared" ca="1" si="203"/>
        <v>669.8592453085389</v>
      </c>
      <c r="M477" s="306">
        <f t="shared" ca="1" si="219"/>
        <v>-1.4956748539829972</v>
      </c>
      <c r="N477" s="304">
        <f t="shared" ca="1" si="220"/>
        <v>-85.695856657071403</v>
      </c>
      <c r="P477" s="310">
        <f t="shared" ca="1" si="221"/>
        <v>23</v>
      </c>
      <c r="Q477" s="304">
        <f t="shared" ca="1" si="222"/>
        <v>0</v>
      </c>
      <c r="R477" s="306">
        <f t="shared" ca="1" si="223"/>
        <v>0</v>
      </c>
      <c r="S477" s="307">
        <f t="shared" ca="1" si="224"/>
        <v>5.0810000000000022</v>
      </c>
      <c r="T477" s="304">
        <f t="shared" ca="1" si="204"/>
        <v>49.844610000000024</v>
      </c>
      <c r="U477" s="311">
        <f t="shared" ca="1" si="205"/>
        <v>0</v>
      </c>
      <c r="V477" s="306">
        <f t="shared" ca="1" si="206"/>
        <v>1.2258166673741937</v>
      </c>
      <c r="W477" s="304">
        <f t="shared" ca="1" si="207"/>
        <v>43.551004745822816</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1.2110157755421298</v>
      </c>
      <c r="AH477" s="304">
        <f t="shared" ca="1" si="231"/>
        <v>-8.5713166641784859</v>
      </c>
    </row>
    <row r="478" spans="1:34" x14ac:dyDescent="0.2">
      <c r="A478" s="347">
        <f t="shared" ca="1" si="209"/>
        <v>1E-4</v>
      </c>
      <c r="B478" s="304">
        <f t="shared" ca="1" si="210"/>
        <v>30.208200000000144</v>
      </c>
      <c r="D478" s="306">
        <f t="shared" ca="1" si="211"/>
        <v>-0.64328663728902447</v>
      </c>
      <c r="E478" s="307">
        <f t="shared" ca="1" si="212"/>
        <v>-1.2628285314268268</v>
      </c>
      <c r="F478" s="304">
        <f t="shared" ca="1" si="213"/>
        <v>1.4172344892431377</v>
      </c>
      <c r="G478" s="306">
        <f t="shared" ca="1" si="214"/>
        <v>8.073032385037985</v>
      </c>
      <c r="H478" s="307">
        <f t="shared" ca="1" si="215"/>
        <v>-107.26512744186373</v>
      </c>
      <c r="I478" s="304">
        <f t="shared" ca="1" si="216"/>
        <v>107.56849639652467</v>
      </c>
      <c r="J478" s="306">
        <f t="shared" ca="1" si="217"/>
        <v>669.82609207074745</v>
      </c>
      <c r="K478" s="307">
        <f t="shared" ca="1" si="218"/>
        <v>-6.6751774632509253</v>
      </c>
      <c r="L478" s="304">
        <f t="shared" ca="1" si="203"/>
        <v>669.85935211276649</v>
      </c>
      <c r="M478" s="306">
        <f t="shared" ca="1" si="219"/>
        <v>-1.495675538429416</v>
      </c>
      <c r="N478" s="304">
        <f t="shared" ca="1" si="220"/>
        <v>-85.69589587296251</v>
      </c>
      <c r="P478" s="310">
        <f t="shared" ca="1" si="221"/>
        <v>23</v>
      </c>
      <c r="Q478" s="304">
        <f t="shared" ca="1" si="222"/>
        <v>0</v>
      </c>
      <c r="R478" s="306">
        <f t="shared" ca="1" si="223"/>
        <v>0</v>
      </c>
      <c r="S478" s="307">
        <f t="shared" ca="1" si="224"/>
        <v>5.0810000000000022</v>
      </c>
      <c r="T478" s="304">
        <f t="shared" ca="1" si="204"/>
        <v>49.844610000000024</v>
      </c>
      <c r="U478" s="311">
        <f t="shared" ca="1" si="205"/>
        <v>0</v>
      </c>
      <c r="V478" s="306">
        <f t="shared" ca="1" si="206"/>
        <v>1.2258179822480817</v>
      </c>
      <c r="W478" s="304">
        <f t="shared" ca="1" si="207"/>
        <v>43.551149519114198</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1.2109877860396008</v>
      </c>
      <c r="AH478" s="304">
        <f t="shared" ca="1" si="231"/>
        <v>-8.5713451576112565</v>
      </c>
    </row>
    <row r="479" spans="1:34" x14ac:dyDescent="0.2">
      <c r="A479" s="347">
        <f t="shared" ca="1" si="209"/>
        <v>1E-4</v>
      </c>
      <c r="B479" s="304">
        <f t="shared" ca="1" si="210"/>
        <v>30.208300000000143</v>
      </c>
      <c r="D479" s="306">
        <f t="shared" ca="1" si="211"/>
        <v>-0.64328292561734579</v>
      </c>
      <c r="E479" s="307">
        <f t="shared" ca="1" si="212"/>
        <v>-1.2627996784203503</v>
      </c>
      <c r="F479" s="304">
        <f t="shared" ca="1" si="213"/>
        <v>1.4172070950321098</v>
      </c>
      <c r="G479" s="306">
        <f t="shared" ca="1" si="214"/>
        <v>8.0729680567454238</v>
      </c>
      <c r="H479" s="307">
        <f t="shared" ca="1" si="215"/>
        <v>-107.26525372183157</v>
      </c>
      <c r="I479" s="304">
        <f t="shared" ca="1" si="216"/>
        <v>107.56861749252954</v>
      </c>
      <c r="J479" s="306">
        <f t="shared" ca="1" si="217"/>
        <v>669.82609207074745</v>
      </c>
      <c r="K479" s="307">
        <f t="shared" ca="1" si="218"/>
        <v>-6.6859039823091102</v>
      </c>
      <c r="L479" s="304">
        <f t="shared" ca="1" si="203"/>
        <v>669.85945908886742</v>
      </c>
      <c r="M479" s="306">
        <f t="shared" ca="1" si="219"/>
        <v>-1.4956762228688398</v>
      </c>
      <c r="N479" s="304">
        <f t="shared" ca="1" si="220"/>
        <v>-85.695935088452828</v>
      </c>
      <c r="P479" s="310">
        <f t="shared" ca="1" si="221"/>
        <v>23</v>
      </c>
      <c r="Q479" s="304">
        <f t="shared" ca="1" si="222"/>
        <v>0</v>
      </c>
      <c r="R479" s="306">
        <f t="shared" ca="1" si="223"/>
        <v>0</v>
      </c>
      <c r="S479" s="307">
        <f t="shared" ca="1" si="224"/>
        <v>5.0810000000000022</v>
      </c>
      <c r="T479" s="304">
        <f t="shared" ca="1" si="204"/>
        <v>49.844610000000024</v>
      </c>
      <c r="U479" s="311">
        <f t="shared" ca="1" si="205"/>
        <v>0</v>
      </c>
      <c r="V479" s="306">
        <f t="shared" ca="1" si="206"/>
        <v>1.2258192971249287</v>
      </c>
      <c r="W479" s="304">
        <f t="shared" ca="1" si="207"/>
        <v>43.551294290565068</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1.2109597968895773</v>
      </c>
      <c r="AH479" s="304">
        <f t="shared" ca="1" si="231"/>
        <v>-8.5713736506817906</v>
      </c>
    </row>
    <row r="480" spans="1:34" x14ac:dyDescent="0.2">
      <c r="A480" s="347">
        <f t="shared" ca="1" si="209"/>
        <v>1E-4</v>
      </c>
      <c r="B480" s="304">
        <f t="shared" ca="1" si="210"/>
        <v>30.208400000000143</v>
      </c>
      <c r="D480" s="306">
        <f t="shared" ca="1" si="211"/>
        <v>-0.64327921393907483</v>
      </c>
      <c r="E480" s="307">
        <f t="shared" ca="1" si="212"/>
        <v>-1.2627708257806649</v>
      </c>
      <c r="F480" s="304">
        <f t="shared" ca="1" si="213"/>
        <v>1.4171797012125373</v>
      </c>
      <c r="G480" s="306">
        <f t="shared" ca="1" si="214"/>
        <v>8.0729037288240306</v>
      </c>
      <c r="H480" s="307">
        <f t="shared" ca="1" si="215"/>
        <v>-107.26537999891414</v>
      </c>
      <c r="I480" s="304">
        <f t="shared" ca="1" si="216"/>
        <v>107.56873858573555</v>
      </c>
      <c r="J480" s="306">
        <f t="shared" ca="1" si="217"/>
        <v>669.82609207074745</v>
      </c>
      <c r="K480" s="307">
        <f t="shared" ca="1" si="218"/>
        <v>-6.6966305139951476</v>
      </c>
      <c r="L480" s="304">
        <f t="shared" ca="1" si="203"/>
        <v>669.85956623684228</v>
      </c>
      <c r="M480" s="306">
        <f t="shared" ca="1" si="219"/>
        <v>-1.4956769073012688</v>
      </c>
      <c r="N480" s="304">
        <f t="shared" ca="1" si="220"/>
        <v>-85.695974303542371</v>
      </c>
      <c r="P480" s="310">
        <f t="shared" ca="1" si="221"/>
        <v>23</v>
      </c>
      <c r="Q480" s="304">
        <f t="shared" ca="1" si="222"/>
        <v>0</v>
      </c>
      <c r="R480" s="306">
        <f t="shared" ca="1" si="223"/>
        <v>0</v>
      </c>
      <c r="S480" s="307">
        <f t="shared" ca="1" si="224"/>
        <v>5.0810000000000022</v>
      </c>
      <c r="T480" s="304">
        <f t="shared" ca="1" si="204"/>
        <v>49.844610000000024</v>
      </c>
      <c r="U480" s="311">
        <f t="shared" ca="1" si="205"/>
        <v>0</v>
      </c>
      <c r="V480" s="306">
        <f t="shared" ca="1" si="206"/>
        <v>1.2258206120047339</v>
      </c>
      <c r="W480" s="304">
        <f t="shared" ca="1" si="207"/>
        <v>43.551439060175426</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1.2109318080920541</v>
      </c>
      <c r="AH480" s="304">
        <f t="shared" ca="1" si="231"/>
        <v>-8.57140214339009</v>
      </c>
    </row>
    <row r="481" spans="1:34" x14ac:dyDescent="0.2">
      <c r="A481" s="347">
        <f t="shared" ca="1" si="209"/>
        <v>1E-4</v>
      </c>
      <c r="B481" s="304">
        <f t="shared" ca="1" si="210"/>
        <v>30.208500000000143</v>
      </c>
      <c r="D481" s="306">
        <f t="shared" ca="1" si="211"/>
        <v>-0.64327550225421093</v>
      </c>
      <c r="E481" s="307">
        <f t="shared" ca="1" si="212"/>
        <v>-1.262741973507767</v>
      </c>
      <c r="F481" s="304">
        <f t="shared" ca="1" si="213"/>
        <v>1.4171523077844164</v>
      </c>
      <c r="G481" s="306">
        <f t="shared" ca="1" si="214"/>
        <v>8.0728394012738054</v>
      </c>
      <c r="H481" s="307">
        <f t="shared" ca="1" si="215"/>
        <v>-107.2655062731115</v>
      </c>
      <c r="I481" s="304">
        <f t="shared" ca="1" si="216"/>
        <v>107.56885967614272</v>
      </c>
      <c r="J481" s="306">
        <f t="shared" ca="1" si="217"/>
        <v>669.82609207074745</v>
      </c>
      <c r="K481" s="307">
        <f t="shared" ca="1" si="218"/>
        <v>-6.707357058308749</v>
      </c>
      <c r="L481" s="304">
        <f t="shared" ca="1" si="203"/>
        <v>669.8596735566914</v>
      </c>
      <c r="M481" s="306">
        <f t="shared" ca="1" si="219"/>
        <v>-1.4956775917267031</v>
      </c>
      <c r="N481" s="304">
        <f t="shared" ca="1" si="220"/>
        <v>-85.69601351823114</v>
      </c>
      <c r="P481" s="310">
        <f t="shared" ca="1" si="221"/>
        <v>23</v>
      </c>
      <c r="Q481" s="304">
        <f t="shared" ca="1" si="222"/>
        <v>0</v>
      </c>
      <c r="R481" s="306">
        <f t="shared" ca="1" si="223"/>
        <v>0</v>
      </c>
      <c r="S481" s="307">
        <f t="shared" ca="1" si="224"/>
        <v>5.0810000000000022</v>
      </c>
      <c r="T481" s="304">
        <f t="shared" ca="1" si="204"/>
        <v>49.844610000000024</v>
      </c>
      <c r="U481" s="311">
        <f t="shared" ca="1" si="205"/>
        <v>0</v>
      </c>
      <c r="V481" s="306">
        <f t="shared" ca="1" si="206"/>
        <v>1.2258219268874984</v>
      </c>
      <c r="W481" s="304">
        <f t="shared" ca="1" si="207"/>
        <v>43.551583827945322</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1.2109038196470294</v>
      </c>
      <c r="AH481" s="304">
        <f t="shared" ca="1" si="231"/>
        <v>-8.5714306357361565</v>
      </c>
    </row>
    <row r="482" spans="1:34" x14ac:dyDescent="0.2">
      <c r="A482" s="347">
        <f t="shared" ca="1" si="209"/>
        <v>1E-4</v>
      </c>
      <c r="B482" s="304">
        <f t="shared" ca="1" si="210"/>
        <v>30.208600000000143</v>
      </c>
      <c r="D482" s="306">
        <f t="shared" ca="1" si="211"/>
        <v>-0.64327179056275441</v>
      </c>
      <c r="E482" s="307">
        <f t="shared" ca="1" si="212"/>
        <v>-1.2627131216016494</v>
      </c>
      <c r="F482" s="304">
        <f t="shared" ca="1" si="213"/>
        <v>1.4171249147477416</v>
      </c>
      <c r="G482" s="306">
        <f t="shared" ca="1" si="214"/>
        <v>8.0727750740947499</v>
      </c>
      <c r="H482" s="307">
        <f t="shared" ca="1" si="215"/>
        <v>-107.26563254442365</v>
      </c>
      <c r="I482" s="304">
        <f t="shared" ca="1" si="216"/>
        <v>107.56898076375106</v>
      </c>
      <c r="J482" s="306">
        <f t="shared" ca="1" si="217"/>
        <v>669.82609207074745</v>
      </c>
      <c r="K482" s="307">
        <f t="shared" ca="1" si="218"/>
        <v>-6.7180836152496255</v>
      </c>
      <c r="L482" s="304">
        <f t="shared" ca="1" si="203"/>
        <v>669.85978104841536</v>
      </c>
      <c r="M482" s="306">
        <f t="shared" ca="1" si="219"/>
        <v>-1.4956782761451428</v>
      </c>
      <c r="N482" s="304">
        <f t="shared" ca="1" si="220"/>
        <v>-85.696052732519163</v>
      </c>
      <c r="P482" s="310">
        <f t="shared" ca="1" si="221"/>
        <v>23</v>
      </c>
      <c r="Q482" s="304">
        <f t="shared" ca="1" si="222"/>
        <v>0</v>
      </c>
      <c r="R482" s="306">
        <f t="shared" ca="1" si="223"/>
        <v>0</v>
      </c>
      <c r="S482" s="307">
        <f t="shared" ca="1" si="224"/>
        <v>5.0810000000000022</v>
      </c>
      <c r="T482" s="304">
        <f t="shared" ca="1" si="204"/>
        <v>49.844610000000024</v>
      </c>
      <c r="U482" s="311">
        <f t="shared" ca="1" si="205"/>
        <v>0</v>
      </c>
      <c r="V482" s="306">
        <f t="shared" ca="1" si="206"/>
        <v>1.2258232417732218</v>
      </c>
      <c r="W482" s="304">
        <f t="shared" ca="1" si="207"/>
        <v>43.551728593874735</v>
      </c>
      <c r="Y482" s="314" t="str">
        <f t="shared" ca="1" si="225"/>
        <v/>
      </c>
      <c r="Z482" s="315" t="str">
        <f t="shared" ca="1" si="226"/>
        <v/>
      </c>
      <c r="AA482" s="316" t="str">
        <f t="shared" ca="1" si="227"/>
        <v/>
      </c>
      <c r="AC482" s="310" t="e">
        <f t="shared" ca="1" si="228"/>
        <v>#N/A</v>
      </c>
      <c r="AD482" s="323" t="e">
        <f t="shared" ca="1" si="229"/>
        <v>#N/A</v>
      </c>
      <c r="AE482" s="324" t="e">
        <f t="shared" ca="1" si="208"/>
        <v>#N/A</v>
      </c>
      <c r="AG482" s="306">
        <f t="shared" ca="1" si="230"/>
        <v>1.2108758315545014</v>
      </c>
      <c r="AH482" s="304">
        <f t="shared" ca="1" si="231"/>
        <v>-8.5714591277199972</v>
      </c>
    </row>
    <row r="483" spans="1:34" x14ac:dyDescent="0.2">
      <c r="A483" s="347">
        <f t="shared" ca="1" si="209"/>
        <v>1E-4</v>
      </c>
      <c r="B483" s="304">
        <f t="shared" ca="1" si="210"/>
        <v>30.208700000000142</v>
      </c>
      <c r="D483" s="306">
        <f t="shared" ca="1" si="211"/>
        <v>-0.64326807886470616</v>
      </c>
      <c r="E483" s="307">
        <f t="shared" ca="1" si="212"/>
        <v>-1.2626842700623158</v>
      </c>
      <c r="F483" s="304">
        <f t="shared" ca="1" si="213"/>
        <v>1.4170975221025168</v>
      </c>
      <c r="G483" s="306">
        <f t="shared" ca="1" si="214"/>
        <v>8.0727107472868642</v>
      </c>
      <c r="H483" s="307">
        <f t="shared" ca="1" si="215"/>
        <v>-107.26575881285066</v>
      </c>
      <c r="I483" s="304">
        <f t="shared" ca="1" si="216"/>
        <v>107.56910184856063</v>
      </c>
      <c r="J483" s="306">
        <f t="shared" ca="1" si="217"/>
        <v>669.82609207074745</v>
      </c>
      <c r="K483" s="307">
        <f t="shared" ca="1" si="218"/>
        <v>-6.7288101848174895</v>
      </c>
      <c r="L483" s="304">
        <f t="shared" ca="1" si="203"/>
        <v>669.85988871201471</v>
      </c>
      <c r="M483" s="306">
        <f t="shared" ca="1" si="219"/>
        <v>-1.4956789605565879</v>
      </c>
      <c r="N483" s="304">
        <f t="shared" ca="1" si="220"/>
        <v>-85.696091946406412</v>
      </c>
      <c r="P483" s="310">
        <f t="shared" ca="1" si="221"/>
        <v>23</v>
      </c>
      <c r="Q483" s="304">
        <f t="shared" ca="1" si="222"/>
        <v>0</v>
      </c>
      <c r="R483" s="306">
        <f t="shared" ca="1" si="223"/>
        <v>0</v>
      </c>
      <c r="S483" s="307">
        <f t="shared" ca="1" si="224"/>
        <v>5.0810000000000022</v>
      </c>
      <c r="T483" s="304">
        <f t="shared" ca="1" si="204"/>
        <v>49.844610000000024</v>
      </c>
      <c r="U483" s="311">
        <f t="shared" ca="1" si="205"/>
        <v>0</v>
      </c>
      <c r="V483" s="306">
        <f t="shared" ca="1" si="206"/>
        <v>1.2258245566619033</v>
      </c>
      <c r="W483" s="304">
        <f t="shared" ca="1" si="207"/>
        <v>43.551873357963665</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1.2108478438144719</v>
      </c>
      <c r="AH483" s="304">
        <f t="shared" ca="1" si="231"/>
        <v>-8.5714876193416085</v>
      </c>
    </row>
    <row r="484" spans="1:34" x14ac:dyDescent="0.2">
      <c r="A484" s="347">
        <f t="shared" ca="1" si="209"/>
        <v>1E-4</v>
      </c>
      <c r="B484" s="304">
        <f t="shared" ca="1" si="210"/>
        <v>30.208800000000142</v>
      </c>
      <c r="D484" s="306">
        <f t="shared" ca="1" si="211"/>
        <v>-0.64326436716006752</v>
      </c>
      <c r="E484" s="307">
        <f t="shared" ca="1" si="212"/>
        <v>-1.2626554188897643</v>
      </c>
      <c r="F484" s="304">
        <f t="shared" ca="1" si="213"/>
        <v>1.4170701298487411</v>
      </c>
      <c r="G484" s="306">
        <f t="shared" ca="1" si="214"/>
        <v>8.0726464208501483</v>
      </c>
      <c r="H484" s="307">
        <f t="shared" ca="1" si="215"/>
        <v>-107.26588507839256</v>
      </c>
      <c r="I484" s="304">
        <f t="shared" ca="1" si="216"/>
        <v>107.56922293057147</v>
      </c>
      <c r="J484" s="306">
        <f t="shared" ca="1" si="217"/>
        <v>669.82609207074745</v>
      </c>
      <c r="K484" s="307">
        <f t="shared" ca="1" si="218"/>
        <v>-6.7395367670120514</v>
      </c>
      <c r="L484" s="304">
        <f t="shared" ca="1" si="203"/>
        <v>669.85999654749003</v>
      </c>
      <c r="M484" s="306">
        <f t="shared" ca="1" si="219"/>
        <v>-1.4956796449610388</v>
      </c>
      <c r="N484" s="304">
        <f t="shared" ca="1" si="220"/>
        <v>-85.696131159892929</v>
      </c>
      <c r="P484" s="310">
        <f t="shared" ca="1" si="221"/>
        <v>23</v>
      </c>
      <c r="Q484" s="304">
        <f t="shared" ca="1" si="222"/>
        <v>0</v>
      </c>
      <c r="R484" s="306">
        <f t="shared" ca="1" si="223"/>
        <v>0</v>
      </c>
      <c r="S484" s="307">
        <f t="shared" ca="1" si="224"/>
        <v>5.0810000000000022</v>
      </c>
      <c r="T484" s="304">
        <f t="shared" ca="1" si="204"/>
        <v>49.844610000000024</v>
      </c>
      <c r="U484" s="311">
        <f t="shared" ca="1" si="205"/>
        <v>0</v>
      </c>
      <c r="V484" s="306">
        <f t="shared" ca="1" si="206"/>
        <v>1.2258258715535437</v>
      </c>
      <c r="W484" s="304">
        <f t="shared" ca="1" si="207"/>
        <v>43.552018120212175</v>
      </c>
      <c r="Y484" s="314" t="str">
        <f t="shared" ca="1" si="225"/>
        <v/>
      </c>
      <c r="Z484" s="315" t="str">
        <f t="shared" ca="1" si="226"/>
        <v/>
      </c>
      <c r="AA484" s="316" t="str">
        <f t="shared" ca="1" si="227"/>
        <v/>
      </c>
      <c r="AC484" s="310" t="e">
        <f t="shared" ca="1" si="228"/>
        <v>#N/A</v>
      </c>
      <c r="AD484" s="323" t="e">
        <f t="shared" ca="1" si="229"/>
        <v>#N/A</v>
      </c>
      <c r="AE484" s="324" t="e">
        <f t="shared" ca="1" si="208"/>
        <v>#N/A</v>
      </c>
      <c r="AG484" s="306">
        <f t="shared" ca="1" si="230"/>
        <v>1.2108198564269355</v>
      </c>
      <c r="AH484" s="304">
        <f t="shared" ca="1" si="231"/>
        <v>-8.5715161106009923</v>
      </c>
    </row>
    <row r="485" spans="1:34" x14ac:dyDescent="0.2">
      <c r="A485" s="347">
        <f t="shared" ca="1" si="209"/>
        <v>1E-4</v>
      </c>
      <c r="B485" s="304">
        <f t="shared" ca="1" si="210"/>
        <v>30.208900000000142</v>
      </c>
      <c r="D485" s="306">
        <f t="shared" ca="1" si="211"/>
        <v>-0.64326065544883726</v>
      </c>
      <c r="E485" s="307">
        <f t="shared" ca="1" si="212"/>
        <v>-1.2626265680839825</v>
      </c>
      <c r="F485" s="304">
        <f t="shared" ca="1" si="213"/>
        <v>1.4170427379864037</v>
      </c>
      <c r="G485" s="306">
        <f t="shared" ca="1" si="214"/>
        <v>8.0725820947846039</v>
      </c>
      <c r="H485" s="307">
        <f t="shared" ca="1" si="215"/>
        <v>-107.26601134104936</v>
      </c>
      <c r="I485" s="304">
        <f t="shared" ca="1" si="216"/>
        <v>107.56934400978361</v>
      </c>
      <c r="J485" s="306">
        <f t="shared" ca="1" si="217"/>
        <v>669.82609207074745</v>
      </c>
      <c r="K485" s="307">
        <f t="shared" ca="1" si="218"/>
        <v>-6.7502633618330234</v>
      </c>
      <c r="L485" s="304">
        <f t="shared" ca="1" si="203"/>
        <v>669.86010455484177</v>
      </c>
      <c r="M485" s="306">
        <f t="shared" ca="1" si="219"/>
        <v>-1.4956803293584953</v>
      </c>
      <c r="N485" s="304">
        <f t="shared" ca="1" si="220"/>
        <v>-85.696170372978699</v>
      </c>
      <c r="P485" s="310">
        <f t="shared" ca="1" si="221"/>
        <v>23</v>
      </c>
      <c r="Q485" s="304">
        <f t="shared" ca="1" si="222"/>
        <v>0</v>
      </c>
      <c r="R485" s="306">
        <f t="shared" ca="1" si="223"/>
        <v>0</v>
      </c>
      <c r="S485" s="307">
        <f t="shared" ca="1" si="224"/>
        <v>5.0810000000000022</v>
      </c>
      <c r="T485" s="304">
        <f t="shared" ca="1" si="204"/>
        <v>49.844610000000024</v>
      </c>
      <c r="U485" s="311">
        <f t="shared" ca="1" si="205"/>
        <v>0</v>
      </c>
      <c r="V485" s="306">
        <f t="shared" ca="1" si="206"/>
        <v>1.2258271864481431</v>
      </c>
      <c r="W485" s="304">
        <f t="shared" ca="1" si="207"/>
        <v>43.552162880620251</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1.2107918693918833</v>
      </c>
      <c r="AH485" s="304">
        <f t="shared" ca="1" si="231"/>
        <v>-8.5715446014981609</v>
      </c>
    </row>
    <row r="486" spans="1:34" x14ac:dyDescent="0.2">
      <c r="A486" s="347">
        <f t="shared" ca="1" si="209"/>
        <v>1E-4</v>
      </c>
      <c r="B486" s="304">
        <f t="shared" ca="1" si="210"/>
        <v>30.209000000000142</v>
      </c>
      <c r="D486" s="306">
        <f t="shared" ca="1" si="211"/>
        <v>-0.64325694373101816</v>
      </c>
      <c r="E486" s="307">
        <f t="shared" ca="1" si="212"/>
        <v>-1.2625977176449759</v>
      </c>
      <c r="F486" s="304">
        <f t="shared" ca="1" si="213"/>
        <v>1.4170153465155106</v>
      </c>
      <c r="G486" s="306">
        <f t="shared" ca="1" si="214"/>
        <v>8.072517769090231</v>
      </c>
      <c r="H486" s="307">
        <f t="shared" ca="1" si="215"/>
        <v>-107.26613760082112</v>
      </c>
      <c r="I486" s="304">
        <f t="shared" ca="1" si="216"/>
        <v>107.56946508619707</v>
      </c>
      <c r="J486" s="306">
        <f t="shared" ca="1" si="217"/>
        <v>669.82609207074745</v>
      </c>
      <c r="K486" s="307">
        <f t="shared" ca="1" si="218"/>
        <v>-6.760989969280117</v>
      </c>
      <c r="L486" s="304">
        <f t="shared" ca="1" si="203"/>
        <v>669.8602127340705</v>
      </c>
      <c r="M486" s="306">
        <f t="shared" ca="1" si="219"/>
        <v>-1.4956810137489573</v>
      </c>
      <c r="N486" s="304">
        <f t="shared" ca="1" si="220"/>
        <v>-85.696209585663709</v>
      </c>
      <c r="P486" s="310">
        <f t="shared" ca="1" si="221"/>
        <v>23</v>
      </c>
      <c r="Q486" s="304">
        <f t="shared" ca="1" si="222"/>
        <v>0</v>
      </c>
      <c r="R486" s="306">
        <f t="shared" ca="1" si="223"/>
        <v>0</v>
      </c>
      <c r="S486" s="307">
        <f t="shared" ca="1" si="224"/>
        <v>5.0810000000000022</v>
      </c>
      <c r="T486" s="304">
        <f t="shared" ca="1" si="204"/>
        <v>49.844610000000024</v>
      </c>
      <c r="U486" s="311">
        <f t="shared" ca="1" si="205"/>
        <v>0</v>
      </c>
      <c r="V486" s="306">
        <f t="shared" ca="1" si="206"/>
        <v>1.2258285013457013</v>
      </c>
      <c r="W486" s="304">
        <f t="shared" ca="1" si="207"/>
        <v>43.552307639187916</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1.210763882709319</v>
      </c>
      <c r="AH486" s="304">
        <f t="shared" ca="1" si="231"/>
        <v>-8.5715730920331108</v>
      </c>
    </row>
    <row r="487" spans="1:34" x14ac:dyDescent="0.2">
      <c r="A487" s="347">
        <f t="shared" ca="1" si="209"/>
        <v>1E-4</v>
      </c>
      <c r="B487" s="304">
        <f t="shared" ca="1" si="210"/>
        <v>30.209100000000142</v>
      </c>
      <c r="D487" s="306">
        <f t="shared" ca="1" si="211"/>
        <v>-0.64325323200661189</v>
      </c>
      <c r="E487" s="307">
        <f t="shared" ca="1" si="212"/>
        <v>-1.2625688675727371</v>
      </c>
      <c r="F487" s="304">
        <f t="shared" ca="1" si="213"/>
        <v>1.4169879554360567</v>
      </c>
      <c r="G487" s="306">
        <f t="shared" ca="1" si="214"/>
        <v>8.0724534437670297</v>
      </c>
      <c r="H487" s="307">
        <f t="shared" ca="1" si="215"/>
        <v>-107.26626385770788</v>
      </c>
      <c r="I487" s="304">
        <f t="shared" ca="1" si="216"/>
        <v>107.56958615981189</v>
      </c>
      <c r="J487" s="306">
        <f t="shared" ca="1" si="217"/>
        <v>669.82609207074745</v>
      </c>
      <c r="K487" s="307">
        <f t="shared" ca="1" si="218"/>
        <v>-6.7717165893530433</v>
      </c>
      <c r="L487" s="304">
        <f t="shared" ca="1" si="203"/>
        <v>669.86032108517668</v>
      </c>
      <c r="M487" s="306">
        <f t="shared" ca="1" si="219"/>
        <v>-1.4956816981324255</v>
      </c>
      <c r="N487" s="304">
        <f t="shared" ca="1" si="220"/>
        <v>-85.696248797948002</v>
      </c>
      <c r="P487" s="310">
        <f t="shared" ca="1" si="221"/>
        <v>23</v>
      </c>
      <c r="Q487" s="304">
        <f t="shared" ca="1" si="222"/>
        <v>0</v>
      </c>
      <c r="R487" s="306">
        <f t="shared" ca="1" si="223"/>
        <v>0</v>
      </c>
      <c r="S487" s="307">
        <f t="shared" ca="1" si="224"/>
        <v>5.0810000000000022</v>
      </c>
      <c r="T487" s="304">
        <f t="shared" ca="1" si="204"/>
        <v>49.844610000000024</v>
      </c>
      <c r="U487" s="311">
        <f t="shared" ca="1" si="205"/>
        <v>0</v>
      </c>
      <c r="V487" s="306">
        <f t="shared" ca="1" si="206"/>
        <v>1.2258298162462178</v>
      </c>
      <c r="W487" s="304">
        <f t="shared" ca="1" si="207"/>
        <v>43.552452395915161</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1.210735896379239</v>
      </c>
      <c r="AH487" s="304">
        <f t="shared" ca="1" si="231"/>
        <v>-8.5716015822058456</v>
      </c>
    </row>
    <row r="488" spans="1:34" x14ac:dyDescent="0.2">
      <c r="A488" s="347">
        <f t="shared" ca="1" si="209"/>
        <v>1E-4</v>
      </c>
      <c r="B488" s="304">
        <f t="shared" ca="1" si="210"/>
        <v>30.209200000000141</v>
      </c>
      <c r="D488" s="306">
        <f t="shared" ca="1" si="211"/>
        <v>-0.64324952027561599</v>
      </c>
      <c r="E488" s="307">
        <f t="shared" ca="1" si="212"/>
        <v>-1.2625400178672717</v>
      </c>
      <c r="F488" s="304">
        <f t="shared" ca="1" si="213"/>
        <v>1.4169605647480459</v>
      </c>
      <c r="G488" s="306">
        <f t="shared" ca="1" si="214"/>
        <v>8.0723891188150017</v>
      </c>
      <c r="H488" s="307">
        <f t="shared" ca="1" si="215"/>
        <v>-107.26639011170967</v>
      </c>
      <c r="I488" s="304">
        <f t="shared" ca="1" si="216"/>
        <v>107.56970723062813</v>
      </c>
      <c r="J488" s="306">
        <f t="shared" ca="1" si="217"/>
        <v>669.82609207074745</v>
      </c>
      <c r="K488" s="307">
        <f t="shared" ca="1" si="218"/>
        <v>-6.7824432220515138</v>
      </c>
      <c r="L488" s="304">
        <f t="shared" ca="1" si="203"/>
        <v>669.86042960816087</v>
      </c>
      <c r="M488" s="306">
        <f t="shared" ca="1" si="219"/>
        <v>-1.4956823825088996</v>
      </c>
      <c r="N488" s="304">
        <f t="shared" ca="1" si="220"/>
        <v>-85.696288009831562</v>
      </c>
      <c r="P488" s="310">
        <f t="shared" ca="1" si="221"/>
        <v>23</v>
      </c>
      <c r="Q488" s="304">
        <f t="shared" ca="1" si="222"/>
        <v>0</v>
      </c>
      <c r="R488" s="306">
        <f t="shared" ca="1" si="223"/>
        <v>0</v>
      </c>
      <c r="S488" s="307">
        <f t="shared" ca="1" si="224"/>
        <v>5.0810000000000022</v>
      </c>
      <c r="T488" s="304">
        <f t="shared" ca="1" si="204"/>
        <v>49.844610000000024</v>
      </c>
      <c r="U488" s="311">
        <f t="shared" ca="1" si="205"/>
        <v>0</v>
      </c>
      <c r="V488" s="306">
        <f t="shared" ca="1" si="206"/>
        <v>1.225831131149693</v>
      </c>
      <c r="W488" s="304">
        <f t="shared" ca="1" si="207"/>
        <v>43.552597150802022</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1.2107079104016449</v>
      </c>
      <c r="AH488" s="304">
        <f t="shared" ca="1" si="231"/>
        <v>-8.5716300720163634</v>
      </c>
    </row>
    <row r="489" spans="1:34" x14ac:dyDescent="0.2">
      <c r="A489" s="347">
        <f t="shared" ca="1" si="209"/>
        <v>1E-4</v>
      </c>
      <c r="B489" s="304">
        <f t="shared" ca="1" si="210"/>
        <v>30.209300000000141</v>
      </c>
      <c r="D489" s="306">
        <f t="shared" ca="1" si="211"/>
        <v>-0.64324580853803226</v>
      </c>
      <c r="E489" s="307">
        <f t="shared" ca="1" si="212"/>
        <v>-1.262511168528567</v>
      </c>
      <c r="F489" s="304">
        <f t="shared" ca="1" si="213"/>
        <v>1.4169331744514682</v>
      </c>
      <c r="G489" s="306">
        <f t="shared" ca="1" si="214"/>
        <v>8.0723247942341487</v>
      </c>
      <c r="H489" s="307">
        <f t="shared" ca="1" si="215"/>
        <v>-107.26651636282652</v>
      </c>
      <c r="I489" s="304">
        <f t="shared" ca="1" si="216"/>
        <v>107.56982829864579</v>
      </c>
      <c r="J489" s="306">
        <f t="shared" ca="1" si="217"/>
        <v>669.82609207074745</v>
      </c>
      <c r="K489" s="307">
        <f t="shared" ca="1" si="218"/>
        <v>-6.7931698673752408</v>
      </c>
      <c r="L489" s="304">
        <f t="shared" ca="1" si="203"/>
        <v>669.86053830302353</v>
      </c>
      <c r="M489" s="306">
        <f t="shared" ca="1" si="219"/>
        <v>-1.4956830668783796</v>
      </c>
      <c r="N489" s="304">
        <f t="shared" ca="1" si="220"/>
        <v>-85.696327221314405</v>
      </c>
      <c r="P489" s="310">
        <f t="shared" ca="1" si="221"/>
        <v>23</v>
      </c>
      <c r="Q489" s="304">
        <f t="shared" ca="1" si="222"/>
        <v>0</v>
      </c>
      <c r="R489" s="306">
        <f t="shared" ca="1" si="223"/>
        <v>0</v>
      </c>
      <c r="S489" s="307">
        <f t="shared" ca="1" si="224"/>
        <v>5.0810000000000022</v>
      </c>
      <c r="T489" s="304">
        <f t="shared" ca="1" si="204"/>
        <v>49.844610000000024</v>
      </c>
      <c r="U489" s="311">
        <f t="shared" ca="1" si="205"/>
        <v>0</v>
      </c>
      <c r="V489" s="306">
        <f t="shared" ca="1" si="206"/>
        <v>1.2258324460561267</v>
      </c>
      <c r="W489" s="304">
        <f t="shared" ca="1" si="207"/>
        <v>43.552741903848506</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1.2106799247765281</v>
      </c>
      <c r="AH489" s="304">
        <f t="shared" ca="1" si="231"/>
        <v>-8.5716585614646732</v>
      </c>
    </row>
    <row r="490" spans="1:34" x14ac:dyDescent="0.2">
      <c r="A490" s="347">
        <f t="shared" ca="1" si="209"/>
        <v>1E-4</v>
      </c>
      <c r="B490" s="304">
        <f t="shared" ca="1" si="210"/>
        <v>30.209400000000141</v>
      </c>
      <c r="D490" s="306">
        <f t="shared" ca="1" si="211"/>
        <v>-0.64324209679386413</v>
      </c>
      <c r="E490" s="307">
        <f t="shared" ca="1" si="212"/>
        <v>-1.2624823195566268</v>
      </c>
      <c r="F490" s="304">
        <f t="shared" ca="1" si="213"/>
        <v>1.4169057845463289</v>
      </c>
      <c r="G490" s="306">
        <f t="shared" ca="1" si="214"/>
        <v>8.0722604700244691</v>
      </c>
      <c r="H490" s="307">
        <f t="shared" ca="1" si="215"/>
        <v>-107.26664261105847</v>
      </c>
      <c r="I490" s="304">
        <f t="shared" ca="1" si="216"/>
        <v>107.56994936386492</v>
      </c>
      <c r="J490" s="306">
        <f t="shared" ca="1" si="217"/>
        <v>669.82609207074745</v>
      </c>
      <c r="K490" s="307">
        <f t="shared" ca="1" si="218"/>
        <v>-6.8038965253239354</v>
      </c>
      <c r="L490" s="304">
        <f t="shared" ca="1" si="203"/>
        <v>669.86064716976523</v>
      </c>
      <c r="M490" s="306">
        <f t="shared" ca="1" si="219"/>
        <v>-1.4956837512408658</v>
      </c>
      <c r="N490" s="304">
        <f t="shared" ca="1" si="220"/>
        <v>-85.696366432396516</v>
      </c>
      <c r="P490" s="310">
        <f t="shared" ca="1" si="221"/>
        <v>23</v>
      </c>
      <c r="Q490" s="304">
        <f t="shared" ca="1" si="222"/>
        <v>0</v>
      </c>
      <c r="R490" s="306">
        <f t="shared" ca="1" si="223"/>
        <v>0</v>
      </c>
      <c r="S490" s="307">
        <f t="shared" ca="1" si="224"/>
        <v>5.0810000000000022</v>
      </c>
      <c r="T490" s="304">
        <f t="shared" ca="1" si="204"/>
        <v>49.844610000000024</v>
      </c>
      <c r="U490" s="311">
        <f t="shared" ca="1" si="205"/>
        <v>0</v>
      </c>
      <c r="V490" s="306">
        <f t="shared" ca="1" si="206"/>
        <v>1.2258337609655192</v>
      </c>
      <c r="W490" s="304">
        <f t="shared" ca="1" si="207"/>
        <v>43.552886655054628</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1.2106519395038884</v>
      </c>
      <c r="AH490" s="304">
        <f t="shared" ca="1" si="231"/>
        <v>-8.571687050550775</v>
      </c>
    </row>
    <row r="491" spans="1:34" x14ac:dyDescent="0.2">
      <c r="A491" s="347">
        <f t="shared" ca="1" si="209"/>
        <v>1E-4</v>
      </c>
      <c r="B491" s="304">
        <f t="shared" ca="1" si="210"/>
        <v>30.209500000000141</v>
      </c>
      <c r="D491" s="306">
        <f t="shared" ca="1" si="211"/>
        <v>-0.64323838504310926</v>
      </c>
      <c r="E491" s="307">
        <f t="shared" ca="1" si="212"/>
        <v>-1.2624534709514439</v>
      </c>
      <c r="F491" s="304">
        <f t="shared" ca="1" si="213"/>
        <v>1.4168783950326209</v>
      </c>
      <c r="G491" s="306">
        <f t="shared" ca="1" si="214"/>
        <v>8.0721961461859646</v>
      </c>
      <c r="H491" s="307">
        <f t="shared" ca="1" si="215"/>
        <v>-107.26676885640556</v>
      </c>
      <c r="I491" s="304">
        <f t="shared" ca="1" si="216"/>
        <v>107.57007042628558</v>
      </c>
      <c r="J491" s="306">
        <f t="shared" ca="1" si="217"/>
        <v>669.82609207074745</v>
      </c>
      <c r="K491" s="307">
        <f t="shared" ca="1" si="218"/>
        <v>-6.8146231958973082</v>
      </c>
      <c r="L491" s="304">
        <f t="shared" ca="1" si="203"/>
        <v>669.86075620838665</v>
      </c>
      <c r="M491" s="306">
        <f t="shared" ca="1" si="219"/>
        <v>-1.4956844355963586</v>
      </c>
      <c r="N491" s="304">
        <f t="shared" ca="1" si="220"/>
        <v>-85.696405643077938</v>
      </c>
      <c r="P491" s="310">
        <f t="shared" ca="1" si="221"/>
        <v>23</v>
      </c>
      <c r="Q491" s="304">
        <f t="shared" ca="1" si="222"/>
        <v>0</v>
      </c>
      <c r="R491" s="306">
        <f t="shared" ca="1" si="223"/>
        <v>0</v>
      </c>
      <c r="S491" s="307">
        <f t="shared" ca="1" si="224"/>
        <v>5.0810000000000022</v>
      </c>
      <c r="T491" s="304">
        <f t="shared" ca="1" si="204"/>
        <v>49.844610000000024</v>
      </c>
      <c r="U491" s="311">
        <f t="shared" ca="1" si="205"/>
        <v>0</v>
      </c>
      <c r="V491" s="306">
        <f t="shared" ca="1" si="206"/>
        <v>1.2258350758778698</v>
      </c>
      <c r="W491" s="304">
        <f t="shared" ca="1" si="207"/>
        <v>43.553031404420409</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1.2106239545837223</v>
      </c>
      <c r="AH491" s="304">
        <f t="shared" ca="1" si="231"/>
        <v>-8.5717155392746722</v>
      </c>
    </row>
    <row r="492" spans="1:34" x14ac:dyDescent="0.2">
      <c r="A492" s="347">
        <f t="shared" ca="1" si="209"/>
        <v>1E-4</v>
      </c>
      <c r="B492" s="304">
        <f t="shared" ca="1" si="210"/>
        <v>30.20960000000014</v>
      </c>
      <c r="D492" s="306">
        <f t="shared" ca="1" si="211"/>
        <v>-0.64323467328576744</v>
      </c>
      <c r="E492" s="307">
        <f t="shared" ca="1" si="212"/>
        <v>-1.2624246227130183</v>
      </c>
      <c r="F492" s="304">
        <f t="shared" ca="1" si="213"/>
        <v>1.4168510059103443</v>
      </c>
      <c r="G492" s="306">
        <f t="shared" ca="1" si="214"/>
        <v>8.0721318227186352</v>
      </c>
      <c r="H492" s="307">
        <f t="shared" ca="1" si="215"/>
        <v>-107.26689509886783</v>
      </c>
      <c r="I492" s="304">
        <f t="shared" ca="1" si="216"/>
        <v>107.57019148590776</v>
      </c>
      <c r="J492" s="306">
        <f t="shared" ca="1" si="217"/>
        <v>669.82609207074745</v>
      </c>
      <c r="K492" s="307">
        <f t="shared" ca="1" si="218"/>
        <v>-6.8253498790950715</v>
      </c>
      <c r="L492" s="304">
        <f t="shared" ca="1" si="203"/>
        <v>669.8608654188879</v>
      </c>
      <c r="M492" s="306">
        <f t="shared" ca="1" si="219"/>
        <v>-1.4956851199448573</v>
      </c>
      <c r="N492" s="304">
        <f t="shared" ca="1" si="220"/>
        <v>-85.696444853358628</v>
      </c>
      <c r="P492" s="310">
        <f t="shared" ca="1" si="221"/>
        <v>23</v>
      </c>
      <c r="Q492" s="304">
        <f t="shared" ca="1" si="222"/>
        <v>0</v>
      </c>
      <c r="R492" s="306">
        <f t="shared" ca="1" si="223"/>
        <v>0</v>
      </c>
      <c r="S492" s="307">
        <f t="shared" ca="1" si="224"/>
        <v>5.0810000000000022</v>
      </c>
      <c r="T492" s="304">
        <f t="shared" ca="1" si="204"/>
        <v>49.844610000000024</v>
      </c>
      <c r="U492" s="311">
        <f t="shared" ca="1" si="205"/>
        <v>0</v>
      </c>
      <c r="V492" s="306">
        <f t="shared" ca="1" si="206"/>
        <v>1.2258363907931791</v>
      </c>
      <c r="W492" s="304">
        <f t="shared" ca="1" si="207"/>
        <v>43.553176151945834</v>
      </c>
      <c r="Y492" s="314" t="str">
        <f t="shared" ca="1" si="225"/>
        <v/>
      </c>
      <c r="Z492" s="315" t="str">
        <f t="shared" ca="1" si="226"/>
        <v/>
      </c>
      <c r="AA492" s="316" t="str">
        <f t="shared" ca="1" si="227"/>
        <v/>
      </c>
      <c r="AC492" s="310" t="e">
        <f t="shared" ca="1" si="228"/>
        <v>#N/A</v>
      </c>
      <c r="AD492" s="323" t="e">
        <f t="shared" ca="1" si="229"/>
        <v>#N/A</v>
      </c>
      <c r="AE492" s="324" t="e">
        <f t="shared" ca="1" si="208"/>
        <v>#N/A</v>
      </c>
      <c r="AG492" s="306">
        <f t="shared" ca="1" si="230"/>
        <v>1.2105959700160298</v>
      </c>
      <c r="AH492" s="304">
        <f t="shared" ca="1" si="231"/>
        <v>-8.5717440276363686</v>
      </c>
    </row>
    <row r="493" spans="1:34" x14ac:dyDescent="0.2">
      <c r="A493" s="347">
        <f t="shared" ca="1" si="209"/>
        <v>1E-4</v>
      </c>
      <c r="B493" s="304">
        <f t="shared" ca="1" si="210"/>
        <v>30.20970000000014</v>
      </c>
      <c r="D493" s="306">
        <f t="shared" ca="1" si="211"/>
        <v>-0.64323096152184367</v>
      </c>
      <c r="E493" s="307">
        <f t="shared" ca="1" si="212"/>
        <v>-1.2623957748413481</v>
      </c>
      <c r="F493" s="304">
        <f t="shared" ca="1" si="213"/>
        <v>1.4168236171795003</v>
      </c>
      <c r="G493" s="306">
        <f t="shared" ca="1" si="214"/>
        <v>8.0720674996224826</v>
      </c>
      <c r="H493" s="307">
        <f t="shared" ca="1" si="215"/>
        <v>-107.26702133844532</v>
      </c>
      <c r="I493" s="304">
        <f t="shared" ca="1" si="216"/>
        <v>107.57031254273153</v>
      </c>
      <c r="J493" s="306">
        <f t="shared" ca="1" si="217"/>
        <v>669.82609207074745</v>
      </c>
      <c r="K493" s="307">
        <f t="shared" ca="1" si="218"/>
        <v>-6.8360765749169374</v>
      </c>
      <c r="L493" s="304">
        <f t="shared" ca="1" si="203"/>
        <v>669.86097480126989</v>
      </c>
      <c r="M493" s="306">
        <f t="shared" ca="1" si="219"/>
        <v>-1.4956858042863628</v>
      </c>
      <c r="N493" s="304">
        <f t="shared" ca="1" si="220"/>
        <v>-85.696484063238643</v>
      </c>
      <c r="P493" s="310">
        <f t="shared" ca="1" si="221"/>
        <v>23</v>
      </c>
      <c r="Q493" s="304">
        <f t="shared" ca="1" si="222"/>
        <v>0</v>
      </c>
      <c r="R493" s="306">
        <f t="shared" ca="1" si="223"/>
        <v>0</v>
      </c>
      <c r="S493" s="307">
        <f t="shared" ca="1" si="224"/>
        <v>5.0810000000000022</v>
      </c>
      <c r="T493" s="304">
        <f t="shared" ca="1" si="204"/>
        <v>49.844610000000024</v>
      </c>
      <c r="U493" s="311">
        <f t="shared" ca="1" si="205"/>
        <v>0</v>
      </c>
      <c r="V493" s="306">
        <f t="shared" ca="1" si="206"/>
        <v>1.2258377057114469</v>
      </c>
      <c r="W493" s="304">
        <f t="shared" ca="1" si="207"/>
        <v>43.553320897630954</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1.2105679858008074</v>
      </c>
      <c r="AH493" s="304">
        <f t="shared" ca="1" si="231"/>
        <v>-8.5717725156358622</v>
      </c>
    </row>
    <row r="494" spans="1:34" x14ac:dyDescent="0.2">
      <c r="A494" s="347">
        <f t="shared" ca="1" si="209"/>
        <v>1E-4</v>
      </c>
      <c r="B494" s="304">
        <f t="shared" ca="1" si="210"/>
        <v>30.20980000000014</v>
      </c>
      <c r="D494" s="306">
        <f t="shared" ca="1" si="211"/>
        <v>-0.64322724975133427</v>
      </c>
      <c r="E494" s="307">
        <f t="shared" ca="1" si="212"/>
        <v>-1.2623669273364282</v>
      </c>
      <c r="F494" s="304">
        <f t="shared" ca="1" si="213"/>
        <v>1.4167962288400828</v>
      </c>
      <c r="G494" s="306">
        <f t="shared" ca="1" si="214"/>
        <v>8.0720031768975069</v>
      </c>
      <c r="H494" s="307">
        <f t="shared" ca="1" si="215"/>
        <v>-107.26714757513805</v>
      </c>
      <c r="I494" s="304">
        <f t="shared" ca="1" si="216"/>
        <v>107.57043359675691</v>
      </c>
      <c r="J494" s="306">
        <f t="shared" ca="1" si="217"/>
        <v>669.82609207074745</v>
      </c>
      <c r="K494" s="307">
        <f t="shared" ca="1" si="218"/>
        <v>-6.8468032833626165</v>
      </c>
      <c r="L494" s="304">
        <f t="shared" ca="1" si="203"/>
        <v>669.86108435553297</v>
      </c>
      <c r="M494" s="306">
        <f t="shared" ca="1" si="219"/>
        <v>-1.4956864886208747</v>
      </c>
      <c r="N494" s="304">
        <f t="shared" ca="1" si="220"/>
        <v>-85.696523272717954</v>
      </c>
      <c r="P494" s="310">
        <f t="shared" ca="1" si="221"/>
        <v>23</v>
      </c>
      <c r="Q494" s="304">
        <f t="shared" ca="1" si="222"/>
        <v>0</v>
      </c>
      <c r="R494" s="306">
        <f t="shared" ca="1" si="223"/>
        <v>0</v>
      </c>
      <c r="S494" s="307">
        <f t="shared" ca="1" si="224"/>
        <v>5.0810000000000022</v>
      </c>
      <c r="T494" s="304">
        <f t="shared" ca="1" si="204"/>
        <v>49.844610000000024</v>
      </c>
      <c r="U494" s="311">
        <f t="shared" ca="1" si="205"/>
        <v>0</v>
      </c>
      <c r="V494" s="306">
        <f t="shared" ca="1" si="206"/>
        <v>1.2258390206326732</v>
      </c>
      <c r="W494" s="304">
        <f t="shared" ca="1" si="207"/>
        <v>43.553465641475775</v>
      </c>
      <c r="Y494" s="314" t="str">
        <f t="shared" ca="1" si="225"/>
        <v/>
      </c>
      <c r="Z494" s="315" t="str">
        <f t="shared" ca="1" si="226"/>
        <v/>
      </c>
      <c r="AA494" s="316" t="str">
        <f t="shared" ca="1" si="227"/>
        <v/>
      </c>
      <c r="AC494" s="310" t="e">
        <f t="shared" ca="1" si="228"/>
        <v>#N/A</v>
      </c>
      <c r="AD494" s="323" t="e">
        <f t="shared" ca="1" si="229"/>
        <v>#N/A</v>
      </c>
      <c r="AE494" s="324" t="e">
        <f t="shared" ca="1" si="208"/>
        <v>#N/A</v>
      </c>
      <c r="AG494" s="306">
        <f t="shared" ca="1" si="230"/>
        <v>1.2105400019380497</v>
      </c>
      <c r="AH494" s="304">
        <f t="shared" ca="1" si="231"/>
        <v>-8.571801003273162</v>
      </c>
    </row>
    <row r="495" spans="1:34" x14ac:dyDescent="0.2">
      <c r="A495" s="347">
        <f t="shared" ca="1" si="209"/>
        <v>1E-4</v>
      </c>
      <c r="B495" s="304">
        <f t="shared" ca="1" si="210"/>
        <v>30.20990000000014</v>
      </c>
      <c r="D495" s="306">
        <f t="shared" ca="1" si="211"/>
        <v>-0.64322353797424259</v>
      </c>
      <c r="E495" s="307">
        <f t="shared" ca="1" si="212"/>
        <v>-1.2623380801982531</v>
      </c>
      <c r="F495" s="304">
        <f t="shared" ca="1" si="213"/>
        <v>1.4167688408920889</v>
      </c>
      <c r="G495" s="306">
        <f t="shared" ca="1" si="214"/>
        <v>8.0719388545437099</v>
      </c>
      <c r="H495" s="307">
        <f t="shared" ca="1" si="215"/>
        <v>-107.26727380894607</v>
      </c>
      <c r="I495" s="304">
        <f t="shared" ca="1" si="216"/>
        <v>107.57055464798394</v>
      </c>
      <c r="J495" s="306">
        <f t="shared" ca="1" si="217"/>
        <v>669.82609207074745</v>
      </c>
      <c r="K495" s="307">
        <f t="shared" ca="1" si="218"/>
        <v>-6.8575300044318208</v>
      </c>
      <c r="L495" s="304">
        <f t="shared" ca="1" si="203"/>
        <v>669.8611940816777</v>
      </c>
      <c r="M495" s="306">
        <f t="shared" ca="1" si="219"/>
        <v>-1.4956871729483932</v>
      </c>
      <c r="N495" s="304">
        <f t="shared" ca="1" si="220"/>
        <v>-85.696562481796562</v>
      </c>
      <c r="P495" s="310">
        <f t="shared" ca="1" si="221"/>
        <v>23</v>
      </c>
      <c r="Q495" s="304">
        <f t="shared" ca="1" si="222"/>
        <v>0</v>
      </c>
      <c r="R495" s="306">
        <f t="shared" ca="1" si="223"/>
        <v>0</v>
      </c>
      <c r="S495" s="307">
        <f t="shared" ca="1" si="224"/>
        <v>5.0810000000000022</v>
      </c>
      <c r="T495" s="304">
        <f t="shared" ca="1" si="204"/>
        <v>49.844610000000024</v>
      </c>
      <c r="U495" s="311">
        <f t="shared" ca="1" si="205"/>
        <v>0</v>
      </c>
      <c r="V495" s="306">
        <f t="shared" ca="1" si="206"/>
        <v>1.2258403355568579</v>
      </c>
      <c r="W495" s="304">
        <f t="shared" ca="1" si="207"/>
        <v>43.553610383480283</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1.2105120184277549</v>
      </c>
      <c r="AH495" s="304">
        <f t="shared" ca="1" si="231"/>
        <v>-8.5718294905482697</v>
      </c>
    </row>
    <row r="496" spans="1:34" x14ac:dyDescent="0.2">
      <c r="A496" s="347">
        <f t="shared" ca="1" si="209"/>
        <v>1E-4</v>
      </c>
      <c r="B496" s="304">
        <f t="shared" ca="1" si="210"/>
        <v>30.210000000000139</v>
      </c>
      <c r="D496" s="306">
        <f t="shared" ca="1" si="211"/>
        <v>-0.64321982619056983</v>
      </c>
      <c r="E496" s="307">
        <f t="shared" ca="1" si="212"/>
        <v>-1.2623092334268264</v>
      </c>
      <c r="F496" s="304">
        <f t="shared" ca="1" si="213"/>
        <v>1.4167414533355227</v>
      </c>
      <c r="G496" s="306">
        <f t="shared" ca="1" si="214"/>
        <v>8.0718745325610914</v>
      </c>
      <c r="H496" s="307">
        <f t="shared" ca="1" si="215"/>
        <v>-107.26740003986941</v>
      </c>
      <c r="I496" s="304">
        <f t="shared" ca="1" si="216"/>
        <v>107.57067569641266</v>
      </c>
      <c r="J496" s="306">
        <f t="shared" ca="1" si="217"/>
        <v>669.82609207074745</v>
      </c>
      <c r="K496" s="307">
        <f t="shared" ca="1" si="218"/>
        <v>-6.8682567381242619</v>
      </c>
      <c r="L496" s="304">
        <f t="shared" ca="1" si="203"/>
        <v>669.86130397970464</v>
      </c>
      <c r="M496" s="306">
        <f t="shared" ca="1" si="219"/>
        <v>-1.4956878572689185</v>
      </c>
      <c r="N496" s="304">
        <f t="shared" ca="1" si="220"/>
        <v>-85.696601690474495</v>
      </c>
      <c r="P496" s="310">
        <f t="shared" ca="1" si="221"/>
        <v>23</v>
      </c>
      <c r="Q496" s="304">
        <f t="shared" ca="1" si="222"/>
        <v>0</v>
      </c>
      <c r="R496" s="306">
        <f t="shared" ca="1" si="223"/>
        <v>0</v>
      </c>
      <c r="S496" s="307">
        <f t="shared" ca="1" si="224"/>
        <v>5.0810000000000022</v>
      </c>
      <c r="T496" s="304">
        <f t="shared" ca="1" si="204"/>
        <v>49.844610000000024</v>
      </c>
      <c r="U496" s="311">
        <f t="shared" ca="1" si="205"/>
        <v>0</v>
      </c>
      <c r="V496" s="306">
        <f t="shared" ca="1" si="206"/>
        <v>1.2258416504840008</v>
      </c>
      <c r="W496" s="304">
        <f t="shared" ca="1" si="207"/>
        <v>43.553755123644528</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1.2104840352699284</v>
      </c>
      <c r="AH496" s="304">
        <f t="shared" ca="1" si="231"/>
        <v>-8.5718579774611818</v>
      </c>
    </row>
    <row r="497" spans="1:34" x14ac:dyDescent="0.2">
      <c r="A497" s="347">
        <f t="shared" ca="1" si="209"/>
        <v>1E-4</v>
      </c>
      <c r="B497" s="304">
        <f t="shared" ca="1" si="210"/>
        <v>30.210100000000139</v>
      </c>
      <c r="D497" s="306">
        <f t="shared" ca="1" si="211"/>
        <v>-0.64321611440031412</v>
      </c>
      <c r="E497" s="307">
        <f t="shared" ca="1" si="212"/>
        <v>-1.2622803870221428</v>
      </c>
      <c r="F497" s="304">
        <f t="shared" ca="1" si="213"/>
        <v>1.416714066170379</v>
      </c>
      <c r="G497" s="306">
        <f t="shared" ca="1" si="214"/>
        <v>8.0718102109496517</v>
      </c>
      <c r="H497" s="307">
        <f t="shared" ca="1" si="215"/>
        <v>-107.26752626790811</v>
      </c>
      <c r="I497" s="304">
        <f t="shared" ca="1" si="216"/>
        <v>107.57079674204309</v>
      </c>
      <c r="J497" s="306">
        <f t="shared" ca="1" si="217"/>
        <v>669.82609207074745</v>
      </c>
      <c r="K497" s="307">
        <f t="shared" ca="1" si="218"/>
        <v>-6.8789834844396509</v>
      </c>
      <c r="L497" s="304">
        <f t="shared" ca="1" si="203"/>
        <v>669.86141404961415</v>
      </c>
      <c r="M497" s="306">
        <f t="shared" ca="1" si="219"/>
        <v>-1.4956885415824506</v>
      </c>
      <c r="N497" s="304">
        <f t="shared" ca="1" si="220"/>
        <v>-85.696640898751753</v>
      </c>
      <c r="P497" s="310">
        <f t="shared" ca="1" si="221"/>
        <v>23</v>
      </c>
      <c r="Q497" s="304">
        <f t="shared" ca="1" si="222"/>
        <v>0</v>
      </c>
      <c r="R497" s="306">
        <f t="shared" ca="1" si="223"/>
        <v>0</v>
      </c>
      <c r="S497" s="307">
        <f t="shared" ca="1" si="224"/>
        <v>5.0810000000000022</v>
      </c>
      <c r="T497" s="304">
        <f t="shared" ca="1" si="204"/>
        <v>49.844610000000024</v>
      </c>
      <c r="U497" s="311">
        <f t="shared" ca="1" si="205"/>
        <v>0</v>
      </c>
      <c r="V497" s="306">
        <f t="shared" ca="1" si="206"/>
        <v>1.2258429654141019</v>
      </c>
      <c r="W497" s="304">
        <f t="shared" ca="1" si="207"/>
        <v>43.553899861968475</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1.2104560524645542</v>
      </c>
      <c r="AH497" s="304">
        <f t="shared" ca="1" si="231"/>
        <v>-8.571886464011909</v>
      </c>
    </row>
    <row r="498" spans="1:34" x14ac:dyDescent="0.2">
      <c r="A498" s="347">
        <f t="shared" ca="1" si="209"/>
        <v>1E-4</v>
      </c>
      <c r="B498" s="304">
        <f t="shared" ca="1" si="210"/>
        <v>30.210200000000139</v>
      </c>
      <c r="D498" s="306">
        <f t="shared" ca="1" si="211"/>
        <v>-0.64321240260347845</v>
      </c>
      <c r="E498" s="307">
        <f t="shared" ca="1" si="212"/>
        <v>-1.2622515409842023</v>
      </c>
      <c r="F498" s="304">
        <f t="shared" ca="1" si="213"/>
        <v>1.4166866793966593</v>
      </c>
      <c r="G498" s="306">
        <f t="shared" ca="1" si="214"/>
        <v>8.0717458897093906</v>
      </c>
      <c r="H498" s="307">
        <f t="shared" ca="1" si="215"/>
        <v>-107.26765249306222</v>
      </c>
      <c r="I498" s="304">
        <f t="shared" ca="1" si="216"/>
        <v>107.57091778487528</v>
      </c>
      <c r="J498" s="306">
        <f t="shared" ca="1" si="217"/>
        <v>669.82609207074745</v>
      </c>
      <c r="K498" s="307">
        <f t="shared" ca="1" si="218"/>
        <v>-6.8897102433776993</v>
      </c>
      <c r="L498" s="304">
        <f t="shared" ca="1" si="203"/>
        <v>669.86152429140691</v>
      </c>
      <c r="M498" s="306">
        <f t="shared" ca="1" si="219"/>
        <v>-1.4956892258889898</v>
      </c>
      <c r="N498" s="304">
        <f t="shared" ca="1" si="220"/>
        <v>-85.696680106628335</v>
      </c>
      <c r="P498" s="310">
        <f t="shared" ca="1" si="221"/>
        <v>23</v>
      </c>
      <c r="Q498" s="304">
        <f t="shared" ca="1" si="222"/>
        <v>0</v>
      </c>
      <c r="R498" s="306">
        <f t="shared" ca="1" si="223"/>
        <v>0</v>
      </c>
      <c r="S498" s="307">
        <f t="shared" ca="1" si="224"/>
        <v>5.0810000000000022</v>
      </c>
      <c r="T498" s="304">
        <f t="shared" ca="1" si="204"/>
        <v>49.844610000000024</v>
      </c>
      <c r="U498" s="311">
        <f t="shared" ca="1" si="205"/>
        <v>0</v>
      </c>
      <c r="V498" s="306">
        <f t="shared" ca="1" si="206"/>
        <v>1.2258442803471614</v>
      </c>
      <c r="W498" s="304">
        <f t="shared" ca="1" si="207"/>
        <v>43.55404459845218</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1.2104280700116465</v>
      </c>
      <c r="AH498" s="304">
        <f t="shared" ca="1" si="231"/>
        <v>-8.5719149502004441</v>
      </c>
    </row>
    <row r="499" spans="1:34" x14ac:dyDescent="0.2">
      <c r="A499" s="347">
        <f t="shared" ca="1" si="209"/>
        <v>1E-4</v>
      </c>
      <c r="B499" s="304">
        <f t="shared" ca="1" si="210"/>
        <v>30.210300000000139</v>
      </c>
      <c r="D499" s="306">
        <f t="shared" ca="1" si="211"/>
        <v>-0.64320869080006093</v>
      </c>
      <c r="E499" s="307">
        <f t="shared" ca="1" si="212"/>
        <v>-1.2622226953129996</v>
      </c>
      <c r="F499" s="304">
        <f t="shared" ca="1" si="213"/>
        <v>1.4166592930143584</v>
      </c>
      <c r="G499" s="306">
        <f t="shared" ca="1" si="214"/>
        <v>8.0716815688403099</v>
      </c>
      <c r="H499" s="307">
        <f t="shared" ca="1" si="215"/>
        <v>-107.26777871533174</v>
      </c>
      <c r="I499" s="304">
        <f t="shared" ca="1" si="216"/>
        <v>107.57103882490925</v>
      </c>
      <c r="J499" s="306">
        <f t="shared" ca="1" si="217"/>
        <v>669.82609207074745</v>
      </c>
      <c r="K499" s="307">
        <f t="shared" ca="1" si="218"/>
        <v>-6.9004370149381193</v>
      </c>
      <c r="L499" s="304">
        <f t="shared" ca="1" si="203"/>
        <v>669.86163470508336</v>
      </c>
      <c r="M499" s="306">
        <f t="shared" ca="1" si="219"/>
        <v>-1.4956899101885359</v>
      </c>
      <c r="N499" s="304">
        <f t="shared" ca="1" si="220"/>
        <v>-85.696719314104257</v>
      </c>
      <c r="P499" s="310">
        <f t="shared" ca="1" si="221"/>
        <v>23</v>
      </c>
      <c r="Q499" s="304">
        <f t="shared" ca="1" si="222"/>
        <v>0</v>
      </c>
      <c r="R499" s="306">
        <f t="shared" ca="1" si="223"/>
        <v>0</v>
      </c>
      <c r="S499" s="307">
        <f t="shared" ca="1" si="224"/>
        <v>5.0810000000000022</v>
      </c>
      <c r="T499" s="304">
        <f t="shared" ca="1" si="204"/>
        <v>49.844610000000024</v>
      </c>
      <c r="U499" s="311">
        <f t="shared" ca="1" si="205"/>
        <v>0</v>
      </c>
      <c r="V499" s="306">
        <f t="shared" ca="1" si="206"/>
        <v>1.2258455952831795</v>
      </c>
      <c r="W499" s="304">
        <f t="shared" ca="1" si="207"/>
        <v>43.554189333095657</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1.2104000879111894</v>
      </c>
      <c r="AH499" s="304">
        <f t="shared" ca="1" si="231"/>
        <v>-8.5719434360267979</v>
      </c>
    </row>
    <row r="500" spans="1:34" x14ac:dyDescent="0.2">
      <c r="A500" s="347">
        <f t="shared" ca="1" si="209"/>
        <v>1E-4</v>
      </c>
      <c r="B500" s="304">
        <f t="shared" ca="1" si="210"/>
        <v>30.210400000000138</v>
      </c>
      <c r="D500" s="306">
        <f t="shared" ca="1" si="211"/>
        <v>-0.64320497899006512</v>
      </c>
      <c r="E500" s="307">
        <f t="shared" ca="1" si="212"/>
        <v>-1.2621938500085275</v>
      </c>
      <c r="F500" s="304">
        <f t="shared" ca="1" si="213"/>
        <v>1.4166319070234721</v>
      </c>
      <c r="G500" s="306">
        <f t="shared" ca="1" si="214"/>
        <v>8.0716172483424113</v>
      </c>
      <c r="H500" s="307">
        <f t="shared" ca="1" si="215"/>
        <v>-107.26790493471674</v>
      </c>
      <c r="I500" s="304">
        <f t="shared" ca="1" si="216"/>
        <v>107.57115986214505</v>
      </c>
      <c r="J500" s="306">
        <f t="shared" ca="1" si="217"/>
        <v>669.82609207074745</v>
      </c>
      <c r="K500" s="307">
        <f t="shared" ca="1" si="218"/>
        <v>-6.9111637991206214</v>
      </c>
      <c r="L500" s="304">
        <f t="shared" ca="1" si="203"/>
        <v>669.86174529064408</v>
      </c>
      <c r="M500" s="306">
        <f t="shared" ca="1" si="219"/>
        <v>-1.495690594481089</v>
      </c>
      <c r="N500" s="304">
        <f t="shared" ca="1" si="220"/>
        <v>-85.696758521179504</v>
      </c>
      <c r="P500" s="310">
        <f t="shared" ca="1" si="221"/>
        <v>23</v>
      </c>
      <c r="Q500" s="304">
        <f t="shared" ca="1" si="222"/>
        <v>0</v>
      </c>
      <c r="R500" s="306">
        <f t="shared" ca="1" si="223"/>
        <v>0</v>
      </c>
      <c r="S500" s="307">
        <f t="shared" ca="1" si="224"/>
        <v>5.0810000000000022</v>
      </c>
      <c r="T500" s="304">
        <f t="shared" ca="1" si="204"/>
        <v>49.844610000000024</v>
      </c>
      <c r="U500" s="311">
        <f t="shared" ca="1" si="205"/>
        <v>0</v>
      </c>
      <c r="V500" s="306">
        <f t="shared" ca="1" si="206"/>
        <v>1.2258469102221556</v>
      </c>
      <c r="W500" s="304">
        <f t="shared" ca="1" si="207"/>
        <v>43.5543340658989</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1.2103721061631827</v>
      </c>
      <c r="AH500" s="304">
        <f t="shared" ca="1" si="231"/>
        <v>-8.5719719214909738</v>
      </c>
    </row>
    <row r="501" spans="1:34" x14ac:dyDescent="0.2">
      <c r="A501" s="347">
        <f t="shared" ca="1" si="209"/>
        <v>1E-4</v>
      </c>
      <c r="B501" s="304">
        <f t="shared" ca="1" si="210"/>
        <v>30.210500000000138</v>
      </c>
      <c r="D501" s="306">
        <f t="shared" ca="1" si="211"/>
        <v>-0.64320126717349246</v>
      </c>
      <c r="E501" s="307">
        <f t="shared" ca="1" si="212"/>
        <v>-1.2621650050707895</v>
      </c>
      <c r="F501" s="304">
        <f t="shared" ca="1" si="213"/>
        <v>1.4166045214240044</v>
      </c>
      <c r="G501" s="306">
        <f t="shared" ca="1" si="214"/>
        <v>8.0715529282156933</v>
      </c>
      <c r="H501" s="307">
        <f t="shared" ca="1" si="215"/>
        <v>-107.26803115121724</v>
      </c>
      <c r="I501" s="304">
        <f t="shared" ca="1" si="216"/>
        <v>107.57128089658271</v>
      </c>
      <c r="J501" s="306">
        <f t="shared" ca="1" si="217"/>
        <v>669.82609207074745</v>
      </c>
      <c r="K501" s="307">
        <f t="shared" ca="1" si="218"/>
        <v>-6.9218905959249177</v>
      </c>
      <c r="L501" s="304">
        <f t="shared" ca="1" si="203"/>
        <v>669.86185604808952</v>
      </c>
      <c r="M501" s="306">
        <f t="shared" ca="1" si="219"/>
        <v>-1.4956912787666494</v>
      </c>
      <c r="N501" s="304">
        <f t="shared" ca="1" si="220"/>
        <v>-85.69679772785409</v>
      </c>
      <c r="P501" s="310">
        <f t="shared" ca="1" si="221"/>
        <v>23</v>
      </c>
      <c r="Q501" s="304">
        <f t="shared" ca="1" si="222"/>
        <v>0</v>
      </c>
      <c r="R501" s="306">
        <f t="shared" ca="1" si="223"/>
        <v>0</v>
      </c>
      <c r="S501" s="307">
        <f t="shared" ca="1" si="224"/>
        <v>5.0810000000000022</v>
      </c>
      <c r="T501" s="304">
        <f t="shared" ca="1" si="204"/>
        <v>49.844610000000024</v>
      </c>
      <c r="U501" s="311">
        <f t="shared" ca="1" si="205"/>
        <v>0</v>
      </c>
      <c r="V501" s="306">
        <f t="shared" ca="1" si="206"/>
        <v>1.2258482251640901</v>
      </c>
      <c r="W501" s="304">
        <f t="shared" ca="1" si="207"/>
        <v>43.554478796861929</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1.2103441247676283</v>
      </c>
      <c r="AH501" s="304">
        <f t="shared" ca="1" si="231"/>
        <v>-8.57200040659297</v>
      </c>
    </row>
    <row r="502" spans="1:34" x14ac:dyDescent="0.2">
      <c r="A502" s="347">
        <f t="shared" ca="1" si="209"/>
        <v>1E-4</v>
      </c>
      <c r="B502" s="304">
        <f t="shared" ca="1" si="210"/>
        <v>30.210600000000138</v>
      </c>
      <c r="D502" s="306">
        <f t="shared" ca="1" si="211"/>
        <v>-0.6431975553503404</v>
      </c>
      <c r="E502" s="307">
        <f t="shared" ca="1" si="212"/>
        <v>-1.2621361604997823</v>
      </c>
      <c r="F502" s="304">
        <f t="shared" ca="1" si="213"/>
        <v>1.4165771362159516</v>
      </c>
      <c r="G502" s="306">
        <f t="shared" ca="1" si="214"/>
        <v>8.0714886084601574</v>
      </c>
      <c r="H502" s="307">
        <f t="shared" ca="1" si="215"/>
        <v>-107.2681573648333</v>
      </c>
      <c r="I502" s="304">
        <f t="shared" ca="1" si="216"/>
        <v>107.57140192822227</v>
      </c>
      <c r="J502" s="306">
        <f t="shared" ca="1" si="217"/>
        <v>669.82609207074745</v>
      </c>
      <c r="K502" s="307">
        <f t="shared" ca="1" si="218"/>
        <v>-6.9326174053507206</v>
      </c>
      <c r="L502" s="304">
        <f t="shared" ca="1" si="203"/>
        <v>669.86196697742025</v>
      </c>
      <c r="M502" s="306">
        <f t="shared" ca="1" si="219"/>
        <v>-1.4956919630452172</v>
      </c>
      <c r="N502" s="304">
        <f t="shared" ca="1" si="220"/>
        <v>-85.696836934128044</v>
      </c>
      <c r="P502" s="310">
        <f t="shared" ca="1" si="221"/>
        <v>23</v>
      </c>
      <c r="Q502" s="304">
        <f t="shared" ca="1" si="222"/>
        <v>0</v>
      </c>
      <c r="R502" s="306">
        <f t="shared" ca="1" si="223"/>
        <v>0</v>
      </c>
      <c r="S502" s="307">
        <f t="shared" ca="1" si="224"/>
        <v>5.0810000000000022</v>
      </c>
      <c r="T502" s="304">
        <f t="shared" ca="1" si="204"/>
        <v>49.844610000000024</v>
      </c>
      <c r="U502" s="311">
        <f t="shared" ca="1" si="205"/>
        <v>0</v>
      </c>
      <c r="V502" s="306">
        <f t="shared" ca="1" si="206"/>
        <v>1.2258495401089826</v>
      </c>
      <c r="W502" s="304">
        <f t="shared" ca="1" si="207"/>
        <v>43.554623525984766</v>
      </c>
      <c r="Y502" s="314" t="str">
        <f t="shared" ca="1" si="225"/>
        <v/>
      </c>
      <c r="Z502" s="315" t="str">
        <f t="shared" ca="1" si="226"/>
        <v/>
      </c>
      <c r="AA502" s="316" t="str">
        <f t="shared" ca="1" si="227"/>
        <v/>
      </c>
      <c r="AC502" s="310" t="e">
        <f t="shared" ca="1" si="228"/>
        <v>#N/A</v>
      </c>
      <c r="AD502" s="323" t="e">
        <f t="shared" ca="1" si="229"/>
        <v>#N/A</v>
      </c>
      <c r="AE502" s="324" t="e">
        <f t="shared" ca="1" si="208"/>
        <v>#N/A</v>
      </c>
      <c r="AG502" s="306">
        <f t="shared" ca="1" si="230"/>
        <v>1.2103161437245209</v>
      </c>
      <c r="AH502" s="304">
        <f t="shared" ca="1" si="231"/>
        <v>-8.5720288913327902</v>
      </c>
    </row>
    <row r="503" spans="1:34" x14ac:dyDescent="0.2">
      <c r="A503" s="347">
        <f t="shared" ca="1" si="209"/>
        <v>1E-4</v>
      </c>
      <c r="B503" s="304">
        <f t="shared" ca="1" si="210"/>
        <v>30.210700000000138</v>
      </c>
      <c r="D503" s="306">
        <f t="shared" ca="1" si="211"/>
        <v>-0.64319384352061093</v>
      </c>
      <c r="E503" s="307">
        <f t="shared" ca="1" si="212"/>
        <v>-1.2621073162955003</v>
      </c>
      <c r="F503" s="304">
        <f t="shared" ca="1" si="213"/>
        <v>1.4165497513993097</v>
      </c>
      <c r="G503" s="306">
        <f t="shared" ca="1" si="214"/>
        <v>8.0714242890758054</v>
      </c>
      <c r="H503" s="307">
        <f t="shared" ca="1" si="215"/>
        <v>-107.26828357556494</v>
      </c>
      <c r="I503" s="304">
        <f t="shared" ca="1" si="216"/>
        <v>107.57152295706376</v>
      </c>
      <c r="J503" s="306">
        <f t="shared" ca="1" si="217"/>
        <v>669.82609207074745</v>
      </c>
      <c r="K503" s="307">
        <f t="shared" ca="1" si="218"/>
        <v>-6.9433442273977404</v>
      </c>
      <c r="L503" s="304">
        <f t="shared" ca="1" si="203"/>
        <v>669.86207807863673</v>
      </c>
      <c r="M503" s="306">
        <f t="shared" ca="1" si="219"/>
        <v>-1.4956926473167924</v>
      </c>
      <c r="N503" s="304">
        <f t="shared" ca="1" si="220"/>
        <v>-85.696876140001336</v>
      </c>
      <c r="P503" s="310">
        <f t="shared" ca="1" si="221"/>
        <v>23</v>
      </c>
      <c r="Q503" s="304">
        <f t="shared" ca="1" si="222"/>
        <v>0</v>
      </c>
      <c r="R503" s="306">
        <f t="shared" ca="1" si="223"/>
        <v>0</v>
      </c>
      <c r="S503" s="307">
        <f t="shared" ca="1" si="224"/>
        <v>5.0810000000000022</v>
      </c>
      <c r="T503" s="304">
        <f t="shared" ca="1" si="204"/>
        <v>49.844610000000024</v>
      </c>
      <c r="U503" s="311">
        <f t="shared" ca="1" si="205"/>
        <v>0</v>
      </c>
      <c r="V503" s="306">
        <f t="shared" ca="1" si="206"/>
        <v>1.2258508550568339</v>
      </c>
      <c r="W503" s="304">
        <f t="shared" ca="1" si="207"/>
        <v>43.554768253267433</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1.2102881630338551</v>
      </c>
      <c r="AH503" s="304">
        <f t="shared" ca="1" si="231"/>
        <v>-8.5720573757104397</v>
      </c>
    </row>
    <row r="504" spans="1:34" x14ac:dyDescent="0.2">
      <c r="A504" s="347">
        <f t="shared" ca="1" si="209"/>
        <v>1E-4</v>
      </c>
      <c r="B504" s="304">
        <f t="shared" ca="1" si="210"/>
        <v>30.210800000000138</v>
      </c>
      <c r="D504" s="306">
        <f t="shared" ca="1" si="211"/>
        <v>-0.64319013168430583</v>
      </c>
      <c r="E504" s="307">
        <f t="shared" ca="1" si="212"/>
        <v>-1.2620784724579366</v>
      </c>
      <c r="F504" s="304">
        <f t="shared" ca="1" si="213"/>
        <v>1.4165223669740741</v>
      </c>
      <c r="G504" s="306">
        <f t="shared" ca="1" si="214"/>
        <v>8.0713599700626375</v>
      </c>
      <c r="H504" s="307">
        <f t="shared" ca="1" si="215"/>
        <v>-107.26840978341218</v>
      </c>
      <c r="I504" s="304">
        <f t="shared" ca="1" si="216"/>
        <v>107.57164398310722</v>
      </c>
      <c r="J504" s="306">
        <f t="shared" ca="1" si="217"/>
        <v>669.82609207074745</v>
      </c>
      <c r="K504" s="307">
        <f t="shared" ca="1" si="218"/>
        <v>-6.9540710620656894</v>
      </c>
      <c r="L504" s="304">
        <f t="shared" ca="1" si="203"/>
        <v>669.86218935173952</v>
      </c>
      <c r="M504" s="306">
        <f t="shared" ca="1" si="219"/>
        <v>-1.4956933315813752</v>
      </c>
      <c r="N504" s="304">
        <f t="shared" ca="1" si="220"/>
        <v>-85.696915345473997</v>
      </c>
      <c r="P504" s="310">
        <f t="shared" ca="1" si="221"/>
        <v>23</v>
      </c>
      <c r="Q504" s="304">
        <f t="shared" ca="1" si="222"/>
        <v>0</v>
      </c>
      <c r="R504" s="306">
        <f t="shared" ca="1" si="223"/>
        <v>0</v>
      </c>
      <c r="S504" s="307">
        <f t="shared" ca="1" si="224"/>
        <v>5.0810000000000022</v>
      </c>
      <c r="T504" s="304">
        <f t="shared" ca="1" si="204"/>
        <v>49.844610000000024</v>
      </c>
      <c r="U504" s="311">
        <f t="shared" ca="1" si="205"/>
        <v>0</v>
      </c>
      <c r="V504" s="306">
        <f t="shared" ca="1" si="206"/>
        <v>1.2258521700076423</v>
      </c>
      <c r="W504" s="304">
        <f t="shared" ca="1" si="207"/>
        <v>43.554912978709893</v>
      </c>
      <c r="Y504" s="314" t="str">
        <f t="shared" ca="1" si="225"/>
        <v/>
      </c>
      <c r="Z504" s="315" t="str">
        <f t="shared" ca="1" si="226"/>
        <v/>
      </c>
      <c r="AA504" s="316" t="str">
        <f t="shared" ca="1" si="227"/>
        <v/>
      </c>
      <c r="AC504" s="310" t="e">
        <f t="shared" ca="1" si="228"/>
        <v>#N/A</v>
      </c>
      <c r="AD504" s="323" t="e">
        <f t="shared" ca="1" si="229"/>
        <v>#N/A</v>
      </c>
      <c r="AE504" s="324" t="e">
        <f t="shared" ca="1" si="208"/>
        <v>#N/A</v>
      </c>
      <c r="AG504" s="306">
        <f t="shared" ca="1" si="230"/>
        <v>1.2102601826956292</v>
      </c>
      <c r="AH504" s="304">
        <f t="shared" ca="1" si="231"/>
        <v>-8.5720858597259237</v>
      </c>
    </row>
    <row r="505" spans="1:34" x14ac:dyDescent="0.2">
      <c r="A505" s="347">
        <f t="shared" ca="1" si="209"/>
        <v>1E-4</v>
      </c>
      <c r="B505" s="304">
        <f t="shared" ca="1" si="210"/>
        <v>30.210900000000137</v>
      </c>
      <c r="D505" s="306">
        <f t="shared" ca="1" si="211"/>
        <v>-0.64318641984142366</v>
      </c>
      <c r="E505" s="307">
        <f t="shared" ca="1" si="212"/>
        <v>-1.2620496289871035</v>
      </c>
      <c r="F505" s="304">
        <f t="shared" ca="1" si="213"/>
        <v>1.4164949829402551</v>
      </c>
      <c r="G505" s="306">
        <f t="shared" ca="1" si="214"/>
        <v>8.0712956514206535</v>
      </c>
      <c r="H505" s="307">
        <f t="shared" ca="1" si="215"/>
        <v>-107.26853598837508</v>
      </c>
      <c r="I505" s="304">
        <f t="shared" ca="1" si="216"/>
        <v>107.57176500635266</v>
      </c>
      <c r="J505" s="306">
        <f t="shared" ca="1" si="217"/>
        <v>669.82609207074745</v>
      </c>
      <c r="K505" s="307">
        <f t="shared" ca="1" si="218"/>
        <v>-6.9647979093542789</v>
      </c>
      <c r="L505" s="304">
        <f t="shared" ca="1" si="203"/>
        <v>669.86230079672919</v>
      </c>
      <c r="M505" s="306">
        <f t="shared" ca="1" si="219"/>
        <v>-1.4956940158389656</v>
      </c>
      <c r="N505" s="304">
        <f t="shared" ca="1" si="220"/>
        <v>-85.696954550546025</v>
      </c>
      <c r="P505" s="310">
        <f t="shared" ca="1" si="221"/>
        <v>23</v>
      </c>
      <c r="Q505" s="304">
        <f t="shared" ca="1" si="222"/>
        <v>0</v>
      </c>
      <c r="R505" s="306">
        <f t="shared" ca="1" si="223"/>
        <v>0</v>
      </c>
      <c r="S505" s="307">
        <f t="shared" ca="1" si="224"/>
        <v>5.0810000000000022</v>
      </c>
      <c r="T505" s="304">
        <f t="shared" ca="1" si="204"/>
        <v>49.844610000000024</v>
      </c>
      <c r="U505" s="311">
        <f t="shared" ca="1" si="205"/>
        <v>0</v>
      </c>
      <c r="V505" s="306">
        <f t="shared" ca="1" si="206"/>
        <v>1.2258534849614096</v>
      </c>
      <c r="W505" s="304">
        <f t="shared" ca="1" si="207"/>
        <v>43.555057702312205</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1.2102322027098538</v>
      </c>
      <c r="AH505" s="304">
        <f t="shared" ca="1" si="231"/>
        <v>-8.5721143433792317</v>
      </c>
    </row>
    <row r="506" spans="1:34" x14ac:dyDescent="0.2">
      <c r="A506" s="347">
        <f t="shared" ca="1" si="209"/>
        <v>1E-4</v>
      </c>
      <c r="B506" s="304">
        <f t="shared" ca="1" si="210"/>
        <v>30.211000000000137</v>
      </c>
      <c r="D506" s="306">
        <f t="shared" ca="1" si="211"/>
        <v>-0.64318270799196664</v>
      </c>
      <c r="E506" s="307">
        <f t="shared" ca="1" si="212"/>
        <v>-1.2620207858829851</v>
      </c>
      <c r="F506" s="304">
        <f t="shared" ca="1" si="213"/>
        <v>1.4164675992978402</v>
      </c>
      <c r="G506" s="306">
        <f t="shared" ca="1" si="214"/>
        <v>8.0712313331498535</v>
      </c>
      <c r="H506" s="307">
        <f t="shared" ca="1" si="215"/>
        <v>-107.26866219045367</v>
      </c>
      <c r="I506" s="304">
        <f t="shared" ca="1" si="216"/>
        <v>107.57188602680017</v>
      </c>
      <c r="J506" s="306">
        <f t="shared" ca="1" si="217"/>
        <v>669.82609207074745</v>
      </c>
      <c r="K506" s="307">
        <f t="shared" ca="1" si="218"/>
        <v>-6.9755247692632203</v>
      </c>
      <c r="L506" s="304">
        <f t="shared" ca="1" si="203"/>
        <v>669.86241241360608</v>
      </c>
      <c r="M506" s="306">
        <f t="shared" ca="1" si="219"/>
        <v>-1.4956947000895637</v>
      </c>
      <c r="N506" s="304">
        <f t="shared" ca="1" si="220"/>
        <v>-85.696993755217434</v>
      </c>
      <c r="P506" s="310">
        <f t="shared" ca="1" si="221"/>
        <v>23</v>
      </c>
      <c r="Q506" s="304">
        <f t="shared" ca="1" si="222"/>
        <v>0</v>
      </c>
      <c r="R506" s="306">
        <f t="shared" ca="1" si="223"/>
        <v>0</v>
      </c>
      <c r="S506" s="307">
        <f t="shared" ca="1" si="224"/>
        <v>5.0810000000000022</v>
      </c>
      <c r="T506" s="304">
        <f t="shared" ca="1" si="204"/>
        <v>49.844610000000024</v>
      </c>
      <c r="U506" s="311">
        <f t="shared" ca="1" si="205"/>
        <v>0</v>
      </c>
      <c r="V506" s="306">
        <f t="shared" ca="1" si="206"/>
        <v>1.2258547999181348</v>
      </c>
      <c r="W506" s="304">
        <f t="shared" ca="1" si="207"/>
        <v>43.555202424074409</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1.2102042230765093</v>
      </c>
      <c r="AH506" s="304">
        <f t="shared" ca="1" si="231"/>
        <v>-8.5721428266703779</v>
      </c>
    </row>
    <row r="507" spans="1:34" x14ac:dyDescent="0.2">
      <c r="A507" s="347">
        <f t="shared" ca="1" si="209"/>
        <v>1E-4</v>
      </c>
      <c r="B507" s="304">
        <f t="shared" ca="1" si="210"/>
        <v>30.211100000000137</v>
      </c>
      <c r="D507" s="306">
        <f t="shared" ca="1" si="211"/>
        <v>-0.64317899613593499</v>
      </c>
      <c r="E507" s="307">
        <f t="shared" ca="1" si="212"/>
        <v>-1.2619919431455795</v>
      </c>
      <c r="F507" s="304">
        <f t="shared" ca="1" si="213"/>
        <v>1.4164402160468279</v>
      </c>
      <c r="G507" s="306">
        <f t="shared" ca="1" si="214"/>
        <v>8.0711670152502393</v>
      </c>
      <c r="H507" s="307">
        <f t="shared" ca="1" si="215"/>
        <v>-107.26878838964798</v>
      </c>
      <c r="I507" s="304">
        <f t="shared" ca="1" si="216"/>
        <v>107.57200704444973</v>
      </c>
      <c r="J507" s="306">
        <f t="shared" ca="1" si="217"/>
        <v>669.82609207074745</v>
      </c>
      <c r="K507" s="307">
        <f t="shared" ca="1" si="218"/>
        <v>-6.9862516417922258</v>
      </c>
      <c r="L507" s="304">
        <f t="shared" ca="1" si="203"/>
        <v>669.86252420237088</v>
      </c>
      <c r="M507" s="306">
        <f t="shared" ca="1" si="219"/>
        <v>-1.4956953843331695</v>
      </c>
      <c r="N507" s="304">
        <f t="shared" ca="1" si="220"/>
        <v>-85.697032959488212</v>
      </c>
      <c r="P507" s="310">
        <f t="shared" ca="1" si="221"/>
        <v>23</v>
      </c>
      <c r="Q507" s="304">
        <f t="shared" ca="1" si="222"/>
        <v>0</v>
      </c>
      <c r="R507" s="306">
        <f t="shared" ca="1" si="223"/>
        <v>0</v>
      </c>
      <c r="S507" s="307">
        <f t="shared" ca="1" si="224"/>
        <v>5.0810000000000022</v>
      </c>
      <c r="T507" s="304">
        <f t="shared" ca="1" si="204"/>
        <v>49.844610000000024</v>
      </c>
      <c r="U507" s="311">
        <f t="shared" ca="1" si="205"/>
        <v>0</v>
      </c>
      <c r="V507" s="306">
        <f t="shared" ca="1" si="206"/>
        <v>1.2258561148778182</v>
      </c>
      <c r="W507" s="304">
        <f t="shared" ca="1" si="207"/>
        <v>43.555347143996457</v>
      </c>
      <c r="Y507" s="314" t="str">
        <f t="shared" ca="1" si="225"/>
        <v/>
      </c>
      <c r="Z507" s="315" t="str">
        <f t="shared" ca="1" si="226"/>
        <v/>
      </c>
      <c r="AA507" s="316" t="str">
        <f t="shared" ca="1" si="227"/>
        <v/>
      </c>
      <c r="AC507" s="310" t="e">
        <f t="shared" ca="1" si="228"/>
        <v>#N/A</v>
      </c>
      <c r="AD507" s="323" t="e">
        <f t="shared" ca="1" si="229"/>
        <v>#N/A</v>
      </c>
      <c r="AE507" s="324" t="e">
        <f t="shared" ca="1" si="208"/>
        <v>#N/A</v>
      </c>
      <c r="AG507" s="306">
        <f t="shared" ca="1" si="230"/>
        <v>1.2101762437955976</v>
      </c>
      <c r="AH507" s="304">
        <f t="shared" ca="1" si="231"/>
        <v>-8.5721713095993675</v>
      </c>
    </row>
    <row r="508" spans="1:34" x14ac:dyDescent="0.2">
      <c r="A508" s="347">
        <f t="shared" ca="1" si="209"/>
        <v>1E-4</v>
      </c>
      <c r="B508" s="304">
        <f t="shared" ca="1" si="210"/>
        <v>30.211200000000137</v>
      </c>
      <c r="D508" s="306">
        <f t="shared" ca="1" si="211"/>
        <v>-0.64317528427333126</v>
      </c>
      <c r="E508" s="307">
        <f t="shared" ca="1" si="212"/>
        <v>-1.2619631007748868</v>
      </c>
      <c r="F508" s="304">
        <f t="shared" ca="1" si="213"/>
        <v>1.4164128331872201</v>
      </c>
      <c r="G508" s="306">
        <f t="shared" ca="1" si="214"/>
        <v>8.0711026977218125</v>
      </c>
      <c r="H508" s="307">
        <f t="shared" ca="1" si="215"/>
        <v>-107.26891458595806</v>
      </c>
      <c r="I508" s="304">
        <f t="shared" ca="1" si="216"/>
        <v>107.57212805930139</v>
      </c>
      <c r="J508" s="306">
        <f t="shared" ca="1" si="217"/>
        <v>669.82609207074745</v>
      </c>
      <c r="K508" s="307">
        <f t="shared" ca="1" si="218"/>
        <v>-6.9969785269410059</v>
      </c>
      <c r="L508" s="304">
        <f t="shared" ca="1" si="203"/>
        <v>669.86263616302404</v>
      </c>
      <c r="M508" s="306">
        <f t="shared" ca="1" si="219"/>
        <v>-1.4956960685697833</v>
      </c>
      <c r="N508" s="304">
        <f t="shared" ca="1" si="220"/>
        <v>-85.697072163358371</v>
      </c>
      <c r="P508" s="310">
        <f t="shared" ca="1" si="221"/>
        <v>23</v>
      </c>
      <c r="Q508" s="304">
        <f t="shared" ca="1" si="222"/>
        <v>0</v>
      </c>
      <c r="R508" s="306">
        <f t="shared" ca="1" si="223"/>
        <v>0</v>
      </c>
      <c r="S508" s="307">
        <f t="shared" ca="1" si="224"/>
        <v>5.0810000000000022</v>
      </c>
      <c r="T508" s="304">
        <f t="shared" ca="1" si="204"/>
        <v>49.844610000000024</v>
      </c>
      <c r="U508" s="311">
        <f t="shared" ca="1" si="205"/>
        <v>0</v>
      </c>
      <c r="V508" s="306">
        <f t="shared" ca="1" si="206"/>
        <v>1.2258574298404596</v>
      </c>
      <c r="W508" s="304">
        <f t="shared" ca="1" si="207"/>
        <v>43.555491862078377</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1.2101482648671205</v>
      </c>
      <c r="AH508" s="304">
        <f t="shared" ca="1" si="231"/>
        <v>-8.5721997921661952</v>
      </c>
    </row>
    <row r="509" spans="1:34" x14ac:dyDescent="0.2">
      <c r="A509" s="347">
        <f t="shared" ca="1" si="209"/>
        <v>1E-4</v>
      </c>
      <c r="B509" s="304">
        <f t="shared" ca="1" si="210"/>
        <v>30.211300000000136</v>
      </c>
      <c r="D509" s="306">
        <f t="shared" ca="1" si="211"/>
        <v>-0.64317157240415324</v>
      </c>
      <c r="E509" s="307">
        <f t="shared" ca="1" si="212"/>
        <v>-1.2619342587709106</v>
      </c>
      <c r="F509" s="304">
        <f t="shared" ca="1" si="213"/>
        <v>1.416385450719019</v>
      </c>
      <c r="G509" s="306">
        <f t="shared" ca="1" si="214"/>
        <v>8.0710383805645716</v>
      </c>
      <c r="H509" s="307">
        <f t="shared" ca="1" si="215"/>
        <v>-107.26904077938393</v>
      </c>
      <c r="I509" s="304">
        <f t="shared" ca="1" si="216"/>
        <v>107.5722490713552</v>
      </c>
      <c r="J509" s="306">
        <f t="shared" ca="1" si="217"/>
        <v>669.82609207074745</v>
      </c>
      <c r="K509" s="307">
        <f t="shared" ca="1" si="218"/>
        <v>-7.0077054247092727</v>
      </c>
      <c r="L509" s="304">
        <f t="shared" ca="1" si="203"/>
        <v>669.86274829556612</v>
      </c>
      <c r="M509" s="306">
        <f t="shared" ca="1" si="219"/>
        <v>-1.4956967527994049</v>
      </c>
      <c r="N509" s="304">
        <f t="shared" ca="1" si="220"/>
        <v>-85.697111366827897</v>
      </c>
      <c r="P509" s="310">
        <f t="shared" ca="1" si="221"/>
        <v>23</v>
      </c>
      <c r="Q509" s="304">
        <f t="shared" ca="1" si="222"/>
        <v>0</v>
      </c>
      <c r="R509" s="306">
        <f t="shared" ca="1" si="223"/>
        <v>0</v>
      </c>
      <c r="S509" s="307">
        <f t="shared" ca="1" si="224"/>
        <v>5.0810000000000022</v>
      </c>
      <c r="T509" s="304">
        <f t="shared" ca="1" si="204"/>
        <v>49.844610000000024</v>
      </c>
      <c r="U509" s="311">
        <f t="shared" ca="1" si="205"/>
        <v>0</v>
      </c>
      <c r="V509" s="306">
        <f t="shared" ca="1" si="206"/>
        <v>1.2258587448060587</v>
      </c>
      <c r="W509" s="304">
        <f t="shared" ca="1" si="207"/>
        <v>43.555636578320197</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1.2101202862910743</v>
      </c>
      <c r="AH509" s="304">
        <f t="shared" ca="1" si="231"/>
        <v>-8.5722282743708629</v>
      </c>
    </row>
    <row r="510" spans="1:34" x14ac:dyDescent="0.2">
      <c r="A510" s="347">
        <f t="shared" ca="1" si="209"/>
        <v>1E-4</v>
      </c>
      <c r="B510" s="304">
        <f t="shared" ca="1" si="210"/>
        <v>30.211400000000136</v>
      </c>
      <c r="D510" s="306">
        <f t="shared" ca="1" si="211"/>
        <v>-0.6431678605284048</v>
      </c>
      <c r="E510" s="307">
        <f t="shared" ca="1" si="212"/>
        <v>-1.2619054171336384</v>
      </c>
      <c r="F510" s="304">
        <f t="shared" ca="1" si="213"/>
        <v>1.4163580686422157</v>
      </c>
      <c r="G510" s="306">
        <f t="shared" ca="1" si="214"/>
        <v>8.0709740637785181</v>
      </c>
      <c r="H510" s="307">
        <f t="shared" ca="1" si="215"/>
        <v>-107.26916696992564</v>
      </c>
      <c r="I510" s="304">
        <f t="shared" ca="1" si="216"/>
        <v>107.57237008061118</v>
      </c>
      <c r="J510" s="306">
        <f t="shared" ca="1" si="217"/>
        <v>669.82609207074745</v>
      </c>
      <c r="K510" s="307">
        <f t="shared" ca="1" si="218"/>
        <v>-7.0184323350967386</v>
      </c>
      <c r="L510" s="304">
        <f t="shared" ca="1" si="203"/>
        <v>669.86286059999759</v>
      </c>
      <c r="M510" s="306">
        <f t="shared" ca="1" si="219"/>
        <v>-1.4956974370220348</v>
      </c>
      <c r="N510" s="304">
        <f t="shared" ca="1" si="220"/>
        <v>-85.697150569896849</v>
      </c>
      <c r="P510" s="310">
        <f t="shared" ca="1" si="221"/>
        <v>23</v>
      </c>
      <c r="Q510" s="304">
        <f t="shared" ca="1" si="222"/>
        <v>0</v>
      </c>
      <c r="R510" s="306">
        <f t="shared" ca="1" si="223"/>
        <v>0</v>
      </c>
      <c r="S510" s="307">
        <f t="shared" ca="1" si="224"/>
        <v>5.0810000000000022</v>
      </c>
      <c r="T510" s="304">
        <f t="shared" ca="1" si="204"/>
        <v>49.844610000000024</v>
      </c>
      <c r="U510" s="311">
        <f t="shared" ca="1" si="205"/>
        <v>0</v>
      </c>
      <c r="V510" s="306">
        <f t="shared" ca="1" si="206"/>
        <v>1.2258600597746159</v>
      </c>
      <c r="W510" s="304">
        <f t="shared" ca="1" si="207"/>
        <v>43.555781292721917</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1.2100923080674555</v>
      </c>
      <c r="AH510" s="304">
        <f t="shared" ca="1" si="231"/>
        <v>-8.5722567562133793</v>
      </c>
    </row>
    <row r="511" spans="1:34" x14ac:dyDescent="0.2">
      <c r="A511" s="347">
        <f t="shared" ca="1" si="209"/>
        <v>1E-4</v>
      </c>
      <c r="B511" s="304">
        <f t="shared" ca="1" si="210"/>
        <v>30.211500000000136</v>
      </c>
      <c r="D511" s="306">
        <f t="shared" ca="1" si="211"/>
        <v>-0.64316414864608351</v>
      </c>
      <c r="E511" s="307">
        <f t="shared" ca="1" si="212"/>
        <v>-1.2618765758630754</v>
      </c>
      <c r="F511" s="304">
        <f t="shared" ca="1" si="213"/>
        <v>1.4163306869568144</v>
      </c>
      <c r="G511" s="306">
        <f t="shared" ca="1" si="214"/>
        <v>8.070909747363654</v>
      </c>
      <c r="H511" s="307">
        <f t="shared" ca="1" si="215"/>
        <v>-107.26929315758322</v>
      </c>
      <c r="I511" s="304">
        <f t="shared" ca="1" si="216"/>
        <v>107.57249108706937</v>
      </c>
      <c r="J511" s="306">
        <f t="shared" ca="1" si="217"/>
        <v>669.82609207074745</v>
      </c>
      <c r="K511" s="307">
        <f t="shared" ca="1" si="218"/>
        <v>-7.0291592581031139</v>
      </c>
      <c r="L511" s="304">
        <f t="shared" ca="1" si="203"/>
        <v>669.86297307631901</v>
      </c>
      <c r="M511" s="306">
        <f t="shared" ca="1" si="219"/>
        <v>-1.495698121237673</v>
      </c>
      <c r="N511" s="304">
        <f t="shared" ca="1" si="220"/>
        <v>-85.697189772565181</v>
      </c>
      <c r="P511" s="310">
        <f t="shared" ca="1" si="221"/>
        <v>23</v>
      </c>
      <c r="Q511" s="304">
        <f t="shared" ca="1" si="222"/>
        <v>0</v>
      </c>
      <c r="R511" s="306">
        <f t="shared" ca="1" si="223"/>
        <v>0</v>
      </c>
      <c r="S511" s="307">
        <f t="shared" ca="1" si="224"/>
        <v>5.0810000000000022</v>
      </c>
      <c r="T511" s="304">
        <f t="shared" ca="1" si="204"/>
        <v>49.844610000000024</v>
      </c>
      <c r="U511" s="311">
        <f t="shared" ca="1" si="205"/>
        <v>0</v>
      </c>
      <c r="V511" s="306">
        <f t="shared" ca="1" si="206"/>
        <v>1.2258613747461311</v>
      </c>
      <c r="W511" s="304">
        <f t="shared" ca="1" si="207"/>
        <v>43.555926005283567</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1.2100643301962641</v>
      </c>
      <c r="AH511" s="304">
        <f t="shared" ca="1" si="231"/>
        <v>-8.5722852376937411</v>
      </c>
    </row>
    <row r="512" spans="1:34" x14ac:dyDescent="0.2">
      <c r="A512" s="347">
        <f t="shared" ca="1" si="209"/>
        <v>1E-4</v>
      </c>
      <c r="B512" s="304">
        <f t="shared" ca="1" si="210"/>
        <v>30.211600000000136</v>
      </c>
      <c r="D512" s="306">
        <f t="shared" ca="1" si="211"/>
        <v>-0.64316043675719081</v>
      </c>
      <c r="E512" s="307">
        <f t="shared" ca="1" si="212"/>
        <v>-1.261847734959213</v>
      </c>
      <c r="F512" s="304">
        <f t="shared" ca="1" si="213"/>
        <v>1.4163033056628078</v>
      </c>
      <c r="G512" s="306">
        <f t="shared" ca="1" si="214"/>
        <v>8.0708454313199791</v>
      </c>
      <c r="H512" s="307">
        <f t="shared" ca="1" si="215"/>
        <v>-107.26941934235671</v>
      </c>
      <c r="I512" s="304">
        <f t="shared" ca="1" si="216"/>
        <v>107.57261209072982</v>
      </c>
      <c r="J512" s="306">
        <f t="shared" ca="1" si="217"/>
        <v>669.82609207074745</v>
      </c>
      <c r="K512" s="307">
        <f t="shared" ca="1" si="218"/>
        <v>-7.039886193728111</v>
      </c>
      <c r="L512" s="304">
        <f t="shared" ca="1" si="203"/>
        <v>669.86308572453083</v>
      </c>
      <c r="M512" s="306">
        <f t="shared" ca="1" si="219"/>
        <v>-1.4956988054463194</v>
      </c>
      <c r="N512" s="304">
        <f t="shared" ca="1" si="220"/>
        <v>-85.697228974832925</v>
      </c>
      <c r="P512" s="310">
        <f t="shared" ca="1" si="221"/>
        <v>23</v>
      </c>
      <c r="Q512" s="304">
        <f t="shared" ca="1" si="222"/>
        <v>0</v>
      </c>
      <c r="R512" s="306">
        <f t="shared" ca="1" si="223"/>
        <v>0</v>
      </c>
      <c r="S512" s="307">
        <f t="shared" ca="1" si="224"/>
        <v>5.0810000000000022</v>
      </c>
      <c r="T512" s="304">
        <f t="shared" ca="1" si="204"/>
        <v>49.844610000000024</v>
      </c>
      <c r="U512" s="311">
        <f t="shared" ca="1" si="205"/>
        <v>0</v>
      </c>
      <c r="V512" s="306">
        <f t="shared" ca="1" si="206"/>
        <v>1.2258626897206044</v>
      </c>
      <c r="W512" s="304">
        <f t="shared" ca="1" si="207"/>
        <v>43.556070716005166</v>
      </c>
      <c r="Y512" s="314" t="str">
        <f t="shared" ca="1" si="225"/>
        <v/>
      </c>
      <c r="Z512" s="315" t="str">
        <f t="shared" ca="1" si="226"/>
        <v/>
      </c>
      <c r="AA512" s="316" t="str">
        <f t="shared" ca="1" si="227"/>
        <v/>
      </c>
      <c r="AC512" s="310" t="e">
        <f t="shared" ca="1" si="228"/>
        <v>#N/A</v>
      </c>
      <c r="AD512" s="323" t="e">
        <f t="shared" ca="1" si="229"/>
        <v>#N/A</v>
      </c>
      <c r="AE512" s="324" t="e">
        <f t="shared" ca="1" si="208"/>
        <v>#N/A</v>
      </c>
      <c r="AG512" s="306">
        <f t="shared" ca="1" si="230"/>
        <v>1.2100363526774967</v>
      </c>
      <c r="AH512" s="304">
        <f t="shared" ca="1" si="231"/>
        <v>-8.5723137188119551</v>
      </c>
    </row>
    <row r="513" spans="1:34" x14ac:dyDescent="0.2">
      <c r="A513" s="347">
        <f t="shared" ca="1" si="209"/>
        <v>1E-4</v>
      </c>
      <c r="B513" s="304">
        <f t="shared" ca="1" si="210"/>
        <v>30.211700000000135</v>
      </c>
      <c r="D513" s="306">
        <f t="shared" ca="1" si="211"/>
        <v>-0.64315672486172859</v>
      </c>
      <c r="E513" s="307">
        <f t="shared" ca="1" si="212"/>
        <v>-1.2618188944220456</v>
      </c>
      <c r="F513" s="304">
        <f t="shared" ca="1" si="213"/>
        <v>1.4162759247601928</v>
      </c>
      <c r="G513" s="306">
        <f t="shared" ca="1" si="214"/>
        <v>8.0707811156474936</v>
      </c>
      <c r="H513" s="307">
        <f t="shared" ca="1" si="215"/>
        <v>-107.26954552424615</v>
      </c>
      <c r="I513" s="304">
        <f t="shared" ca="1" si="216"/>
        <v>107.57273309159255</v>
      </c>
      <c r="J513" s="306">
        <f t="shared" ca="1" si="217"/>
        <v>669.82609207074745</v>
      </c>
      <c r="K513" s="307">
        <f t="shared" ca="1" si="218"/>
        <v>-7.0506131419714411</v>
      </c>
      <c r="L513" s="304">
        <f t="shared" ca="1" si="203"/>
        <v>669.86319854463352</v>
      </c>
      <c r="M513" s="306">
        <f t="shared" ca="1" si="219"/>
        <v>-1.4956994896479741</v>
      </c>
      <c r="N513" s="304">
        <f t="shared" ca="1" si="220"/>
        <v>-85.697268176700078</v>
      </c>
      <c r="P513" s="310">
        <f t="shared" ca="1" si="221"/>
        <v>23</v>
      </c>
      <c r="Q513" s="304">
        <f t="shared" ca="1" si="222"/>
        <v>0</v>
      </c>
      <c r="R513" s="306">
        <f t="shared" ca="1" si="223"/>
        <v>0</v>
      </c>
      <c r="S513" s="307">
        <f t="shared" ca="1" si="224"/>
        <v>5.0810000000000022</v>
      </c>
      <c r="T513" s="304">
        <f t="shared" ca="1" si="204"/>
        <v>49.844610000000024</v>
      </c>
      <c r="U513" s="311">
        <f t="shared" ca="1" si="205"/>
        <v>0</v>
      </c>
      <c r="V513" s="306">
        <f t="shared" ca="1" si="206"/>
        <v>1.2258640046980356</v>
      </c>
      <c r="W513" s="304">
        <f t="shared" ca="1" si="207"/>
        <v>43.55621542488673</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1.2100083755111442</v>
      </c>
      <c r="AH513" s="304">
        <f t="shared" ca="1" si="231"/>
        <v>-8.5723421995680269</v>
      </c>
    </row>
    <row r="514" spans="1:34" x14ac:dyDescent="0.2">
      <c r="A514" s="347">
        <f t="shared" ca="1" si="209"/>
        <v>1E-4</v>
      </c>
      <c r="B514" s="304">
        <f t="shared" ca="1" si="210"/>
        <v>30.211800000000135</v>
      </c>
      <c r="D514" s="306">
        <f t="shared" ca="1" si="211"/>
        <v>-0.64315301295969851</v>
      </c>
      <c r="E514" s="307">
        <f t="shared" ca="1" si="212"/>
        <v>-1.2617900542515752</v>
      </c>
      <c r="F514" s="304">
        <f t="shared" ca="1" si="213"/>
        <v>1.4162485442489716</v>
      </c>
      <c r="G514" s="306">
        <f t="shared" ca="1" si="214"/>
        <v>8.0707168003461973</v>
      </c>
      <c r="H514" s="307">
        <f t="shared" ca="1" si="215"/>
        <v>-107.26967170325157</v>
      </c>
      <c r="I514" s="304">
        <f t="shared" ca="1" si="216"/>
        <v>107.5728540896576</v>
      </c>
      <c r="J514" s="306">
        <f t="shared" ca="1" si="217"/>
        <v>669.82609207074745</v>
      </c>
      <c r="K514" s="307">
        <f t="shared" ca="1" si="218"/>
        <v>-7.0613401028328155</v>
      </c>
      <c r="L514" s="304">
        <f t="shared" ca="1" si="203"/>
        <v>669.86331153662786</v>
      </c>
      <c r="M514" s="306">
        <f t="shared" ca="1" si="219"/>
        <v>-1.4957001738426372</v>
      </c>
      <c r="N514" s="304">
        <f t="shared" ca="1" si="220"/>
        <v>-85.697307378166641</v>
      </c>
      <c r="P514" s="310">
        <f t="shared" ca="1" si="221"/>
        <v>23</v>
      </c>
      <c r="Q514" s="304">
        <f t="shared" ca="1" si="222"/>
        <v>0</v>
      </c>
      <c r="R514" s="306">
        <f t="shared" ca="1" si="223"/>
        <v>0</v>
      </c>
      <c r="S514" s="307">
        <f t="shared" ca="1" si="224"/>
        <v>5.0810000000000022</v>
      </c>
      <c r="T514" s="304">
        <f t="shared" ca="1" si="204"/>
        <v>49.844610000000024</v>
      </c>
      <c r="U514" s="311">
        <f t="shared" ca="1" si="205"/>
        <v>0</v>
      </c>
      <c r="V514" s="306">
        <f t="shared" ca="1" si="206"/>
        <v>1.2258653196784244</v>
      </c>
      <c r="W514" s="304">
        <f t="shared" ca="1" si="207"/>
        <v>43.556360131928237</v>
      </c>
      <c r="Y514" s="314" t="str">
        <f t="shared" ca="1" si="225"/>
        <v/>
      </c>
      <c r="Z514" s="315" t="str">
        <f t="shared" ca="1" si="226"/>
        <v/>
      </c>
      <c r="AA514" s="316" t="str">
        <f t="shared" ca="1" si="227"/>
        <v/>
      </c>
      <c r="AC514" s="310" t="e">
        <f t="shared" ca="1" si="228"/>
        <v>#N/A</v>
      </c>
      <c r="AD514" s="323" t="e">
        <f t="shared" ca="1" si="229"/>
        <v>#N/A</v>
      </c>
      <c r="AE514" s="324" t="e">
        <f t="shared" ca="1" si="208"/>
        <v>#N/A</v>
      </c>
      <c r="AG514" s="306">
        <f t="shared" ca="1" si="230"/>
        <v>1.2099803986972066</v>
      </c>
      <c r="AH514" s="304">
        <f t="shared" ca="1" si="231"/>
        <v>-8.5723706799619581</v>
      </c>
    </row>
    <row r="515" spans="1:34" x14ac:dyDescent="0.2">
      <c r="A515" s="347">
        <f t="shared" ca="1" si="209"/>
        <v>1E-4</v>
      </c>
      <c r="B515" s="304">
        <f t="shared" ca="1" si="210"/>
        <v>30.211900000000135</v>
      </c>
      <c r="D515" s="306">
        <f t="shared" ca="1" si="211"/>
        <v>-0.64314930105109946</v>
      </c>
      <c r="E515" s="307">
        <f t="shared" ca="1" si="212"/>
        <v>-1.2617612144478016</v>
      </c>
      <c r="F515" s="304">
        <f t="shared" ca="1" si="213"/>
        <v>1.4162211641291444</v>
      </c>
      <c r="G515" s="306">
        <f t="shared" ca="1" si="214"/>
        <v>8.0706524854160921</v>
      </c>
      <c r="H515" s="307">
        <f t="shared" ca="1" si="215"/>
        <v>-107.26979787937302</v>
      </c>
      <c r="I515" s="304">
        <f t="shared" ca="1" si="216"/>
        <v>107.57297508492499</v>
      </c>
      <c r="J515" s="306">
        <f t="shared" ca="1" si="217"/>
        <v>669.82609207074745</v>
      </c>
      <c r="K515" s="307">
        <f t="shared" ca="1" si="218"/>
        <v>-7.0720670763119466</v>
      </c>
      <c r="L515" s="304">
        <f t="shared" ca="1" si="203"/>
        <v>669.86342470051409</v>
      </c>
      <c r="M515" s="306">
        <f t="shared" ca="1" si="219"/>
        <v>-1.4957008580303091</v>
      </c>
      <c r="N515" s="304">
        <f t="shared" ca="1" si="220"/>
        <v>-85.697346579232629</v>
      </c>
      <c r="P515" s="310">
        <f t="shared" ca="1" si="221"/>
        <v>23</v>
      </c>
      <c r="Q515" s="304">
        <f t="shared" ca="1" si="222"/>
        <v>0</v>
      </c>
      <c r="R515" s="306">
        <f t="shared" ca="1" si="223"/>
        <v>0</v>
      </c>
      <c r="S515" s="307">
        <f t="shared" ca="1" si="224"/>
        <v>5.0810000000000022</v>
      </c>
      <c r="T515" s="304">
        <f t="shared" ca="1" si="204"/>
        <v>49.844610000000024</v>
      </c>
      <c r="U515" s="311">
        <f t="shared" ca="1" si="205"/>
        <v>0</v>
      </c>
      <c r="V515" s="306">
        <f t="shared" ca="1" si="206"/>
        <v>1.2258666346617713</v>
      </c>
      <c r="W515" s="304">
        <f t="shared" ca="1" si="207"/>
        <v>43.556504837129722</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1.2099524222356894</v>
      </c>
      <c r="AH515" s="304">
        <f t="shared" ca="1" si="231"/>
        <v>-8.5723991599937452</v>
      </c>
    </row>
    <row r="516" spans="1:34" x14ac:dyDescent="0.2">
      <c r="A516" s="347">
        <f t="shared" ca="1" si="209"/>
        <v>1E-4</v>
      </c>
      <c r="B516" s="304">
        <f t="shared" ca="1" si="210"/>
        <v>30.212000000000135</v>
      </c>
      <c r="D516" s="306">
        <f t="shared" ca="1" si="211"/>
        <v>-0.64314558913593167</v>
      </c>
      <c r="E516" s="307">
        <f t="shared" ca="1" si="212"/>
        <v>-1.2617323750107197</v>
      </c>
      <c r="F516" s="304">
        <f t="shared" ca="1" si="213"/>
        <v>1.4161937844007069</v>
      </c>
      <c r="G516" s="306">
        <f t="shared" ca="1" si="214"/>
        <v>8.0705881708571781</v>
      </c>
      <c r="H516" s="307">
        <f t="shared" ca="1" si="215"/>
        <v>-107.26992405261052</v>
      </c>
      <c r="I516" s="304">
        <f t="shared" ca="1" si="216"/>
        <v>107.57309607739478</v>
      </c>
      <c r="J516" s="306">
        <f t="shared" ca="1" si="217"/>
        <v>669.82609207074745</v>
      </c>
      <c r="K516" s="307">
        <f t="shared" ca="1" si="218"/>
        <v>-7.0827940624085457</v>
      </c>
      <c r="L516" s="304">
        <f t="shared" ref="L516:L579" ca="1" si="232">SQRT(pos_x^2+pos_z^2)</f>
        <v>669.86353803629288</v>
      </c>
      <c r="M516" s="306">
        <f t="shared" ca="1" si="219"/>
        <v>-1.4957015422109896</v>
      </c>
      <c r="N516" s="304">
        <f t="shared" ca="1" si="220"/>
        <v>-85.697385779898056</v>
      </c>
      <c r="P516" s="310">
        <f t="shared" ca="1" si="221"/>
        <v>23</v>
      </c>
      <c r="Q516" s="304">
        <f t="shared" ca="1" si="222"/>
        <v>0</v>
      </c>
      <c r="R516" s="306">
        <f t="shared" ca="1" si="223"/>
        <v>0</v>
      </c>
      <c r="S516" s="307">
        <f t="shared" ca="1" si="224"/>
        <v>5.0810000000000022</v>
      </c>
      <c r="T516" s="304">
        <f t="shared" ref="T516:T579" ca="1" si="233">m*g</f>
        <v>49.844610000000024</v>
      </c>
      <c r="U516" s="311">
        <f t="shared" ref="U516:U579" ca="1" si="234">IF(pos_xz&lt;L_rampe,Poids*COS(Beta),0)</f>
        <v>0</v>
      </c>
      <c r="V516" s="306">
        <f t="shared" ref="V516:V579" ca="1" si="235">Rho_moyen*(20000-Alt_rampe-pos_z)/(20000+Alt_rampe+pos_z)</f>
        <v>1.2258679496480758</v>
      </c>
      <c r="W516" s="304">
        <f t="shared" ref="W516:W579" ca="1" si="236">1/2*Rho*Sref*Cx*vit_xz^2</f>
        <v>43.556649540491208</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1.2099244461265837</v>
      </c>
      <c r="AH516" s="304">
        <f t="shared" ca="1" si="231"/>
        <v>-8.5724276396633936</v>
      </c>
    </row>
    <row r="517" spans="1:34" x14ac:dyDescent="0.2">
      <c r="A517" s="347">
        <f t="shared" ref="A517:A580" ca="1" si="238">IF(B516+0.01&lt;=T_ini+ROUNDUP(Temps_fin_propu,0), 0.01, IF(K516&gt;0, 0.1, 0.0001))</f>
        <v>1E-4</v>
      </c>
      <c r="B517" s="304">
        <f t="shared" ref="B517:B580" ca="1" si="239">B516+pas</f>
        <v>30.212100000000135</v>
      </c>
      <c r="D517" s="306">
        <f t="shared" ref="D517:D580" ca="1" si="240">IF(AND(L516&lt;L_rampe,Poussee&lt;Poids*SIN(M516)),0,(-W516+Poussee)/m*COS(M516)-U516/m*SIN(M516))</f>
        <v>-0.64314187721419647</v>
      </c>
      <c r="E517" s="307">
        <f t="shared" ref="E517:E580" ca="1" si="241">IF(AND(L516&lt;L_rampe,Poussee&lt;Poids*SIN(M516)),0,(-W516+Poussee)/m*SIN(M516)+U516/m*COS(M516)-Poids/m)</f>
        <v>-1.2617035359403239</v>
      </c>
      <c r="F517" s="304">
        <f t="shared" ref="F517:F580" ca="1" si="242">SQRT(acc_x^2+acc_z^2)</f>
        <v>1.4161664050636553</v>
      </c>
      <c r="G517" s="306">
        <f t="shared" ref="G517:G580" ca="1" si="243">G516+acc_x*pas</f>
        <v>8.0705238566694568</v>
      </c>
      <c r="H517" s="307">
        <f t="shared" ref="H517:H580" ca="1" si="244">H516+acc_z*pas</f>
        <v>-107.27005022296412</v>
      </c>
      <c r="I517" s="304">
        <f t="shared" ref="I517:I580" ca="1" si="245">SQRT(vit_x^2+vit_z^2)</f>
        <v>107.57321706706701</v>
      </c>
      <c r="J517" s="306">
        <f t="shared" ref="J517:J580" ca="1" si="246">J516+0.5*(vit_x+G516)*pas*(K516&gt;=0)</f>
        <v>669.82609207074745</v>
      </c>
      <c r="K517" s="307">
        <f t="shared" ref="K517:K580" ca="1" si="247">K516+0.5*(vit_z+H516)*pas</f>
        <v>-7.0935210611223241</v>
      </c>
      <c r="L517" s="304">
        <f t="shared" ca="1" si="232"/>
        <v>669.86365154396458</v>
      </c>
      <c r="M517" s="306">
        <f t="shared" ref="M517:M580" ca="1" si="248">IF(AND(L516&gt;L_rampe,G517&gt;0),ATAN2(G517,H517),$M$4)</f>
        <v>-1.4957022263846789</v>
      </c>
      <c r="N517" s="304">
        <f t="shared" ref="N517:N580" ca="1" si="249">DEGREES(Beta)</f>
        <v>-85.697424980162907</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5.0810000000000022</v>
      </c>
      <c r="T517" s="304">
        <f t="shared" ca="1" si="233"/>
        <v>49.844610000000024</v>
      </c>
      <c r="U517" s="311">
        <f t="shared" ca="1" si="234"/>
        <v>0</v>
      </c>
      <c r="V517" s="306">
        <f t="shared" ca="1" si="235"/>
        <v>1.2258692646373379</v>
      </c>
      <c r="W517" s="304">
        <f t="shared" ca="1" si="236"/>
        <v>43.556794242012693</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1.2098964703698893</v>
      </c>
      <c r="AH517" s="304">
        <f t="shared" ref="AH517:AH580" ca="1" si="260">IF(AND(L516&lt;L_rampe,Poussee&lt;Poids*SIN(M516)), g*SIN(M516), (-W516+Poussee)/m)</f>
        <v>-8.5724561189709085</v>
      </c>
    </row>
    <row r="518" spans="1:34" x14ac:dyDescent="0.2">
      <c r="A518" s="347">
        <f t="shared" ca="1" si="238"/>
        <v>1E-4</v>
      </c>
      <c r="B518" s="304">
        <f t="shared" ca="1" si="239"/>
        <v>30.212200000000134</v>
      </c>
      <c r="D518" s="306">
        <f t="shared" ca="1" si="240"/>
        <v>-0.64313816528589562</v>
      </c>
      <c r="E518" s="307">
        <f t="shared" ca="1" si="241"/>
        <v>-1.2616746972366162</v>
      </c>
      <c r="F518" s="304">
        <f t="shared" ca="1" si="242"/>
        <v>1.4161390261179923</v>
      </c>
      <c r="G518" s="306">
        <f t="shared" ca="1" si="243"/>
        <v>8.0704595428529284</v>
      </c>
      <c r="H518" s="307">
        <f t="shared" ca="1" si="244"/>
        <v>-107.27017639043385</v>
      </c>
      <c r="I518" s="304">
        <f t="shared" ca="1" si="245"/>
        <v>107.57333805394168</v>
      </c>
      <c r="J518" s="306">
        <f t="shared" ca="1" si="246"/>
        <v>669.82609207074745</v>
      </c>
      <c r="K518" s="307">
        <f t="shared" ca="1" si="247"/>
        <v>-7.1042480724529939</v>
      </c>
      <c r="L518" s="304">
        <f t="shared" ca="1" si="232"/>
        <v>669.86376522352998</v>
      </c>
      <c r="M518" s="306">
        <f t="shared" ca="1" si="248"/>
        <v>-1.4957029105513771</v>
      </c>
      <c r="N518" s="304">
        <f t="shared" ca="1" si="249"/>
        <v>-85.697464180027197</v>
      </c>
      <c r="P518" s="310">
        <f t="shared" ca="1" si="250"/>
        <v>23</v>
      </c>
      <c r="Q518" s="304">
        <f t="shared" ca="1" si="251"/>
        <v>0</v>
      </c>
      <c r="R518" s="306">
        <f t="shared" ca="1" si="252"/>
        <v>0</v>
      </c>
      <c r="S518" s="307">
        <f t="shared" ca="1" si="253"/>
        <v>5.0810000000000022</v>
      </c>
      <c r="T518" s="304">
        <f t="shared" ca="1" si="233"/>
        <v>49.844610000000024</v>
      </c>
      <c r="U518" s="311">
        <f t="shared" ca="1" si="234"/>
        <v>0</v>
      </c>
      <c r="V518" s="306">
        <f t="shared" ca="1" si="235"/>
        <v>1.2258705796295584</v>
      </c>
      <c r="W518" s="304">
        <f t="shared" ca="1" si="236"/>
        <v>43.55693894169422</v>
      </c>
      <c r="Y518" s="314" t="str">
        <f t="shared" ca="1" si="254"/>
        <v/>
      </c>
      <c r="Z518" s="315" t="str">
        <f t="shared" ca="1" si="255"/>
        <v/>
      </c>
      <c r="AA518" s="316" t="str">
        <f t="shared" ca="1" si="256"/>
        <v/>
      </c>
      <c r="AC518" s="310" t="e">
        <f t="shared" ca="1" si="257"/>
        <v>#N/A</v>
      </c>
      <c r="AD518" s="323" t="e">
        <f t="shared" ca="1" si="258"/>
        <v>#N/A</v>
      </c>
      <c r="AE518" s="324" t="e">
        <f t="shared" ca="1" si="237"/>
        <v>#N/A</v>
      </c>
      <c r="AG518" s="306">
        <f t="shared" ca="1" si="259"/>
        <v>1.2098684949656029</v>
      </c>
      <c r="AH518" s="304">
        <f t="shared" ca="1" si="260"/>
        <v>-8.57248459791629</v>
      </c>
    </row>
    <row r="519" spans="1:34" x14ac:dyDescent="0.2">
      <c r="A519" s="347">
        <f t="shared" ca="1" si="238"/>
        <v>1E-4</v>
      </c>
      <c r="B519" s="304">
        <f t="shared" ca="1" si="239"/>
        <v>30.212300000000134</v>
      </c>
      <c r="D519" s="306">
        <f t="shared" ca="1" si="240"/>
        <v>-0.64313445335102881</v>
      </c>
      <c r="E519" s="307">
        <f t="shared" ca="1" si="241"/>
        <v>-1.2616458588995858</v>
      </c>
      <c r="F519" s="304">
        <f t="shared" ca="1" si="242"/>
        <v>1.4161116475637083</v>
      </c>
      <c r="G519" s="306">
        <f t="shared" ca="1" si="243"/>
        <v>8.0703952294075929</v>
      </c>
      <c r="H519" s="307">
        <f t="shared" ca="1" si="244"/>
        <v>-107.27030255501974</v>
      </c>
      <c r="I519" s="304">
        <f t="shared" ca="1" si="245"/>
        <v>107.57345903801885</v>
      </c>
      <c r="J519" s="306">
        <f t="shared" ca="1" si="246"/>
        <v>669.82609207074745</v>
      </c>
      <c r="K519" s="307">
        <f t="shared" ca="1" si="247"/>
        <v>-7.1149750964002667</v>
      </c>
      <c r="L519" s="304">
        <f t="shared" ca="1" si="232"/>
        <v>669.86387907498931</v>
      </c>
      <c r="M519" s="306">
        <f t="shared" ca="1" si="248"/>
        <v>-1.4957035947110842</v>
      </c>
      <c r="N519" s="304">
        <f t="shared" ca="1" si="249"/>
        <v>-85.697503379490925</v>
      </c>
      <c r="P519" s="310">
        <f t="shared" ca="1" si="250"/>
        <v>23</v>
      </c>
      <c r="Q519" s="304">
        <f t="shared" ca="1" si="251"/>
        <v>0</v>
      </c>
      <c r="R519" s="306">
        <f t="shared" ca="1" si="252"/>
        <v>0</v>
      </c>
      <c r="S519" s="307">
        <f t="shared" ca="1" si="253"/>
        <v>5.0810000000000022</v>
      </c>
      <c r="T519" s="304">
        <f t="shared" ca="1" si="233"/>
        <v>49.844610000000024</v>
      </c>
      <c r="U519" s="311">
        <f t="shared" ca="1" si="234"/>
        <v>0</v>
      </c>
      <c r="V519" s="306">
        <f t="shared" ca="1" si="235"/>
        <v>1.225871894624736</v>
      </c>
      <c r="W519" s="304">
        <f t="shared" ca="1" si="236"/>
        <v>43.557083639535762</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1.2098405199137154</v>
      </c>
      <c r="AH519" s="304">
        <f t="shared" ca="1" si="260"/>
        <v>-8.572513076499547</v>
      </c>
    </row>
    <row r="520" spans="1:34" x14ac:dyDescent="0.2">
      <c r="A520" s="347">
        <f t="shared" ca="1" si="238"/>
        <v>1E-4</v>
      </c>
      <c r="B520" s="304">
        <f t="shared" ca="1" si="239"/>
        <v>30.212400000000134</v>
      </c>
      <c r="D520" s="306">
        <f t="shared" ca="1" si="240"/>
        <v>-0.64313074140959725</v>
      </c>
      <c r="E520" s="307">
        <f t="shared" ca="1" si="241"/>
        <v>-1.2616170209292399</v>
      </c>
      <c r="F520" s="304">
        <f t="shared" ca="1" si="242"/>
        <v>1.4160842694008109</v>
      </c>
      <c r="G520" s="306">
        <f t="shared" ca="1" si="243"/>
        <v>8.070330916333452</v>
      </c>
      <c r="H520" s="307">
        <f t="shared" ca="1" si="244"/>
        <v>-107.27042871672184</v>
      </c>
      <c r="I520" s="304">
        <f t="shared" ca="1" si="245"/>
        <v>107.57358001929856</v>
      </c>
      <c r="J520" s="306">
        <f t="shared" ca="1" si="246"/>
        <v>669.82609207074745</v>
      </c>
      <c r="K520" s="307">
        <f t="shared" ca="1" si="247"/>
        <v>-7.1257021329638537</v>
      </c>
      <c r="L520" s="304">
        <f t="shared" ca="1" si="232"/>
        <v>669.86399309834314</v>
      </c>
      <c r="M520" s="306">
        <f t="shared" ca="1" si="248"/>
        <v>-1.4957042788638002</v>
      </c>
      <c r="N520" s="304">
        <f t="shared" ca="1" si="249"/>
        <v>-85.697542578554092</v>
      </c>
      <c r="P520" s="310">
        <f t="shared" ca="1" si="250"/>
        <v>23</v>
      </c>
      <c r="Q520" s="304">
        <f t="shared" ca="1" si="251"/>
        <v>0</v>
      </c>
      <c r="R520" s="306">
        <f t="shared" ca="1" si="252"/>
        <v>0</v>
      </c>
      <c r="S520" s="307">
        <f t="shared" ca="1" si="253"/>
        <v>5.0810000000000022</v>
      </c>
      <c r="T520" s="304">
        <f t="shared" ca="1" si="233"/>
        <v>49.844610000000024</v>
      </c>
      <c r="U520" s="311">
        <f t="shared" ca="1" si="234"/>
        <v>0</v>
      </c>
      <c r="V520" s="306">
        <f t="shared" ca="1" si="235"/>
        <v>1.2258732096228719</v>
      </c>
      <c r="W520" s="304">
        <f t="shared" ca="1" si="236"/>
        <v>43.557228335537367</v>
      </c>
      <c r="Y520" s="314" t="str">
        <f t="shared" ca="1" si="254"/>
        <v/>
      </c>
      <c r="Z520" s="315" t="str">
        <f t="shared" ca="1" si="255"/>
        <v/>
      </c>
      <c r="AA520" s="316" t="str">
        <f t="shared" ca="1" si="256"/>
        <v/>
      </c>
      <c r="AC520" s="310" t="e">
        <f t="shared" ca="1" si="257"/>
        <v>#N/A</v>
      </c>
      <c r="AD520" s="323" t="e">
        <f t="shared" ca="1" si="258"/>
        <v>#N/A</v>
      </c>
      <c r="AE520" s="324" t="e">
        <f t="shared" ca="1" si="237"/>
        <v>#N/A</v>
      </c>
      <c r="AG520" s="306">
        <f t="shared" ca="1" si="259"/>
        <v>1.2098125452142359</v>
      </c>
      <c r="AH520" s="304">
        <f t="shared" ca="1" si="260"/>
        <v>-8.572541554720674</v>
      </c>
    </row>
    <row r="521" spans="1:34" x14ac:dyDescent="0.2">
      <c r="A521" s="347">
        <f t="shared" ca="1" si="238"/>
        <v>1E-4</v>
      </c>
      <c r="B521" s="304">
        <f t="shared" ca="1" si="239"/>
        <v>30.212500000000134</v>
      </c>
      <c r="D521" s="306">
        <f t="shared" ca="1" si="240"/>
        <v>-0.64312702946160283</v>
      </c>
      <c r="E521" s="307">
        <f t="shared" ca="1" si="241"/>
        <v>-1.2615881833255695</v>
      </c>
      <c r="F521" s="304">
        <f t="shared" ca="1" si="242"/>
        <v>1.4160568916292935</v>
      </c>
      <c r="G521" s="306">
        <f t="shared" ca="1" si="243"/>
        <v>8.0702666036305057</v>
      </c>
      <c r="H521" s="307">
        <f t="shared" ca="1" si="244"/>
        <v>-107.27055487554017</v>
      </c>
      <c r="I521" s="304">
        <f t="shared" ca="1" si="245"/>
        <v>107.5737009977808</v>
      </c>
      <c r="J521" s="306">
        <f t="shared" ca="1" si="246"/>
        <v>669.82609207074745</v>
      </c>
      <c r="K521" s="307">
        <f t="shared" ca="1" si="247"/>
        <v>-7.1364291821434671</v>
      </c>
      <c r="L521" s="304">
        <f t="shared" ca="1" si="232"/>
        <v>669.86410729359216</v>
      </c>
      <c r="M521" s="306">
        <f t="shared" ca="1" si="248"/>
        <v>-1.4957049630095256</v>
      </c>
      <c r="N521" s="304">
        <f t="shared" ca="1" si="249"/>
        <v>-85.697581777216726</v>
      </c>
      <c r="P521" s="310">
        <f t="shared" ca="1" si="250"/>
        <v>23</v>
      </c>
      <c r="Q521" s="304">
        <f t="shared" ca="1" si="251"/>
        <v>0</v>
      </c>
      <c r="R521" s="306">
        <f t="shared" ca="1" si="252"/>
        <v>0</v>
      </c>
      <c r="S521" s="307">
        <f t="shared" ca="1" si="253"/>
        <v>5.0810000000000022</v>
      </c>
      <c r="T521" s="304">
        <f t="shared" ca="1" si="233"/>
        <v>49.844610000000024</v>
      </c>
      <c r="U521" s="311">
        <f t="shared" ca="1" si="234"/>
        <v>0</v>
      </c>
      <c r="V521" s="306">
        <f t="shared" ca="1" si="235"/>
        <v>1.2258745246239651</v>
      </c>
      <c r="W521" s="304">
        <f t="shared" ca="1" si="236"/>
        <v>43.557373029699001</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1.2097845708671535</v>
      </c>
      <c r="AH521" s="304">
        <f t="shared" ca="1" si="260"/>
        <v>-8.5725700325796783</v>
      </c>
    </row>
    <row r="522" spans="1:34" x14ac:dyDescent="0.2">
      <c r="A522" s="347">
        <f t="shared" ca="1" si="238"/>
        <v>1E-4</v>
      </c>
      <c r="B522" s="304">
        <f t="shared" ca="1" si="239"/>
        <v>30.212600000000133</v>
      </c>
      <c r="D522" s="306">
        <f t="shared" ca="1" si="240"/>
        <v>-0.64312331750704266</v>
      </c>
      <c r="E522" s="307">
        <f t="shared" ca="1" si="241"/>
        <v>-1.2615593460885801</v>
      </c>
      <c r="F522" s="304">
        <f t="shared" ca="1" si="242"/>
        <v>1.4160295142491595</v>
      </c>
      <c r="G522" s="306">
        <f t="shared" ca="1" si="243"/>
        <v>8.0702022912987559</v>
      </c>
      <c r="H522" s="307">
        <f t="shared" ca="1" si="244"/>
        <v>-107.27068103147478</v>
      </c>
      <c r="I522" s="304">
        <f t="shared" ca="1" si="245"/>
        <v>107.57382197346567</v>
      </c>
      <c r="J522" s="306">
        <f t="shared" ca="1" si="246"/>
        <v>669.82609207074745</v>
      </c>
      <c r="K522" s="307">
        <f t="shared" ca="1" si="247"/>
        <v>-7.1471562439388174</v>
      </c>
      <c r="L522" s="304">
        <f t="shared" ca="1" si="232"/>
        <v>669.8642216607368</v>
      </c>
      <c r="M522" s="306">
        <f t="shared" ca="1" si="248"/>
        <v>-1.4957056471482602</v>
      </c>
      <c r="N522" s="304">
        <f t="shared" ca="1" si="249"/>
        <v>-85.697620975478827</v>
      </c>
      <c r="P522" s="310">
        <f t="shared" ca="1" si="250"/>
        <v>23</v>
      </c>
      <c r="Q522" s="304">
        <f t="shared" ca="1" si="251"/>
        <v>0</v>
      </c>
      <c r="R522" s="306">
        <f t="shared" ca="1" si="252"/>
        <v>0</v>
      </c>
      <c r="S522" s="307">
        <f t="shared" ca="1" si="253"/>
        <v>5.0810000000000022</v>
      </c>
      <c r="T522" s="304">
        <f t="shared" ca="1" si="233"/>
        <v>49.844610000000024</v>
      </c>
      <c r="U522" s="311">
        <f t="shared" ca="1" si="234"/>
        <v>0</v>
      </c>
      <c r="V522" s="306">
        <f t="shared" ca="1" si="235"/>
        <v>1.2258758396280161</v>
      </c>
      <c r="W522" s="304">
        <f t="shared" ca="1" si="236"/>
        <v>43.557517722020734</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1.2097565968724737</v>
      </c>
      <c r="AH522" s="304">
        <f t="shared" ca="1" si="260"/>
        <v>-8.5725985100765563</v>
      </c>
    </row>
    <row r="523" spans="1:34" x14ac:dyDescent="0.2">
      <c r="A523" s="347">
        <f t="shared" ca="1" si="238"/>
        <v>1E-4</v>
      </c>
      <c r="B523" s="304">
        <f t="shared" ca="1" si="239"/>
        <v>30.212700000000133</v>
      </c>
      <c r="D523" s="306">
        <f t="shared" ca="1" si="240"/>
        <v>-0.64311960554592107</v>
      </c>
      <c r="E523" s="307">
        <f t="shared" ca="1" si="241"/>
        <v>-1.2615305092182556</v>
      </c>
      <c r="F523" s="304">
        <f t="shared" ca="1" si="242"/>
        <v>1.416002137260397</v>
      </c>
      <c r="G523" s="306">
        <f t="shared" ca="1" si="243"/>
        <v>8.0701379793382007</v>
      </c>
      <c r="H523" s="307">
        <f t="shared" ca="1" si="244"/>
        <v>-107.27080718452571</v>
      </c>
      <c r="I523" s="304">
        <f t="shared" ca="1" si="245"/>
        <v>107.57394294635317</v>
      </c>
      <c r="J523" s="306">
        <f t="shared" ca="1" si="246"/>
        <v>669.82609207074745</v>
      </c>
      <c r="K523" s="307">
        <f t="shared" ca="1" si="247"/>
        <v>-7.1578833183496178</v>
      </c>
      <c r="L523" s="304">
        <f t="shared" ca="1" si="232"/>
        <v>669.86433619977754</v>
      </c>
      <c r="M523" s="306">
        <f t="shared" ca="1" si="248"/>
        <v>-1.4957063312800041</v>
      </c>
      <c r="N523" s="304">
        <f t="shared" ca="1" si="249"/>
        <v>-85.697660173340381</v>
      </c>
      <c r="P523" s="310">
        <f t="shared" ca="1" si="250"/>
        <v>23</v>
      </c>
      <c r="Q523" s="304">
        <f t="shared" ca="1" si="251"/>
        <v>0</v>
      </c>
      <c r="R523" s="306">
        <f t="shared" ca="1" si="252"/>
        <v>0</v>
      </c>
      <c r="S523" s="307">
        <f t="shared" ca="1" si="253"/>
        <v>5.0810000000000022</v>
      </c>
      <c r="T523" s="304">
        <f t="shared" ca="1" si="233"/>
        <v>49.844610000000024</v>
      </c>
      <c r="U523" s="311">
        <f t="shared" ca="1" si="234"/>
        <v>0</v>
      </c>
      <c r="V523" s="306">
        <f t="shared" ca="1" si="235"/>
        <v>1.2258771546350242</v>
      </c>
      <c r="W523" s="304">
        <f t="shared" ca="1" si="236"/>
        <v>43.557662412502545</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1.2097286232301858</v>
      </c>
      <c r="AH523" s="304">
        <f t="shared" ca="1" si="260"/>
        <v>-8.5726269872113203</v>
      </c>
    </row>
    <row r="524" spans="1:34" x14ac:dyDescent="0.2">
      <c r="A524" s="347">
        <f t="shared" ca="1" si="238"/>
        <v>1E-4</v>
      </c>
      <c r="B524" s="304">
        <f t="shared" ca="1" si="239"/>
        <v>30.212800000000133</v>
      </c>
      <c r="D524" s="306">
        <f t="shared" ca="1" si="240"/>
        <v>-0.64311589357823717</v>
      </c>
      <c r="E524" s="307">
        <f t="shared" ca="1" si="241"/>
        <v>-1.2615016727146049</v>
      </c>
      <c r="F524" s="304">
        <f t="shared" ca="1" si="242"/>
        <v>1.4159747606630144</v>
      </c>
      <c r="G524" s="306">
        <f t="shared" ca="1" si="243"/>
        <v>8.0700736677488436</v>
      </c>
      <c r="H524" s="307">
        <f t="shared" ca="1" si="244"/>
        <v>-107.27093333469298</v>
      </c>
      <c r="I524" s="304">
        <f t="shared" ca="1" si="245"/>
        <v>107.57406391644335</v>
      </c>
      <c r="J524" s="306">
        <f t="shared" ca="1" si="246"/>
        <v>669.82609207074745</v>
      </c>
      <c r="K524" s="307">
        <f t="shared" ca="1" si="247"/>
        <v>-7.1686104053755786</v>
      </c>
      <c r="L524" s="304">
        <f t="shared" ca="1" si="232"/>
        <v>669.86445091071482</v>
      </c>
      <c r="M524" s="306">
        <f t="shared" ca="1" si="248"/>
        <v>-1.4957070154047576</v>
      </c>
      <c r="N524" s="304">
        <f t="shared" ca="1" si="249"/>
        <v>-85.697699370801416</v>
      </c>
      <c r="P524" s="310">
        <f t="shared" ca="1" si="250"/>
        <v>23</v>
      </c>
      <c r="Q524" s="304">
        <f t="shared" ca="1" si="251"/>
        <v>0</v>
      </c>
      <c r="R524" s="306">
        <f t="shared" ca="1" si="252"/>
        <v>0</v>
      </c>
      <c r="S524" s="307">
        <f t="shared" ca="1" si="253"/>
        <v>5.0810000000000022</v>
      </c>
      <c r="T524" s="304">
        <f t="shared" ca="1" si="233"/>
        <v>49.844610000000024</v>
      </c>
      <c r="U524" s="311">
        <f t="shared" ca="1" si="234"/>
        <v>0</v>
      </c>
      <c r="V524" s="306">
        <f t="shared" ca="1" si="235"/>
        <v>1.2258784696449907</v>
      </c>
      <c r="W524" s="304">
        <f t="shared" ca="1" si="236"/>
        <v>43.557807101144476</v>
      </c>
      <c r="Y524" s="314" t="str">
        <f t="shared" ca="1" si="254"/>
        <v/>
      </c>
      <c r="Z524" s="315" t="str">
        <f t="shared" ca="1" si="255"/>
        <v/>
      </c>
      <c r="AA524" s="316" t="str">
        <f t="shared" ca="1" si="256"/>
        <v/>
      </c>
      <c r="AC524" s="310" t="e">
        <f t="shared" ca="1" si="257"/>
        <v>#N/A</v>
      </c>
      <c r="AD524" s="323" t="e">
        <f t="shared" ca="1" si="258"/>
        <v>#N/A</v>
      </c>
      <c r="AE524" s="324" t="e">
        <f t="shared" ca="1" si="237"/>
        <v>#N/A</v>
      </c>
      <c r="AG524" s="306">
        <f t="shared" ca="1" si="259"/>
        <v>1.2097006499402916</v>
      </c>
      <c r="AH524" s="304">
        <f t="shared" ca="1" si="260"/>
        <v>-8.5726554639839652</v>
      </c>
    </row>
    <row r="525" spans="1:34" x14ac:dyDescent="0.2">
      <c r="A525" s="347">
        <f t="shared" ca="1" si="238"/>
        <v>1E-4</v>
      </c>
      <c r="B525" s="304">
        <f t="shared" ca="1" si="239"/>
        <v>30.212900000000133</v>
      </c>
      <c r="D525" s="306">
        <f t="shared" ca="1" si="240"/>
        <v>-0.64311218160399086</v>
      </c>
      <c r="E525" s="307">
        <f t="shared" ca="1" si="241"/>
        <v>-1.2614728365776173</v>
      </c>
      <c r="F525" s="304">
        <f t="shared" ca="1" si="242"/>
        <v>1.4159473844570016</v>
      </c>
      <c r="G525" s="306">
        <f t="shared" ca="1" si="243"/>
        <v>8.070009356530683</v>
      </c>
      <c r="H525" s="307">
        <f t="shared" ca="1" si="244"/>
        <v>-107.27105948197664</v>
      </c>
      <c r="I525" s="304">
        <f t="shared" ca="1" si="245"/>
        <v>107.57418488373622</v>
      </c>
      <c r="J525" s="306">
        <f t="shared" ca="1" si="246"/>
        <v>669.82609207074745</v>
      </c>
      <c r="K525" s="307">
        <f t="shared" ca="1" si="247"/>
        <v>-7.1793375050164121</v>
      </c>
      <c r="L525" s="304">
        <f t="shared" ca="1" si="232"/>
        <v>669.86456579354933</v>
      </c>
      <c r="M525" s="306">
        <f t="shared" ca="1" si="248"/>
        <v>-1.4957076995225205</v>
      </c>
      <c r="N525" s="304">
        <f t="shared" ca="1" si="249"/>
        <v>-85.697738567861919</v>
      </c>
      <c r="P525" s="310">
        <f t="shared" ca="1" si="250"/>
        <v>23</v>
      </c>
      <c r="Q525" s="304">
        <f t="shared" ca="1" si="251"/>
        <v>0</v>
      </c>
      <c r="R525" s="306">
        <f t="shared" ca="1" si="252"/>
        <v>0</v>
      </c>
      <c r="S525" s="307">
        <f t="shared" ca="1" si="253"/>
        <v>5.0810000000000022</v>
      </c>
      <c r="T525" s="304">
        <f t="shared" ca="1" si="233"/>
        <v>49.844610000000024</v>
      </c>
      <c r="U525" s="311">
        <f t="shared" ca="1" si="234"/>
        <v>0</v>
      </c>
      <c r="V525" s="306">
        <f t="shared" ca="1" si="235"/>
        <v>1.2258797846579139</v>
      </c>
      <c r="W525" s="304">
        <f t="shared" ca="1" si="236"/>
        <v>43.5579517879465</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1.2096726770027839</v>
      </c>
      <c r="AH525" s="304">
        <f t="shared" ca="1" si="260"/>
        <v>-8.5726839403945014</v>
      </c>
    </row>
    <row r="526" spans="1:34" x14ac:dyDescent="0.2">
      <c r="A526" s="347">
        <f t="shared" ca="1" si="238"/>
        <v>1E-4</v>
      </c>
      <c r="B526" s="304">
        <f t="shared" ca="1" si="239"/>
        <v>30.213000000000132</v>
      </c>
      <c r="D526" s="306">
        <f t="shared" ca="1" si="240"/>
        <v>-0.64310846962318513</v>
      </c>
      <c r="E526" s="307">
        <f t="shared" ca="1" si="241"/>
        <v>-1.2614440008072982</v>
      </c>
      <c r="F526" s="304">
        <f t="shared" ca="1" si="242"/>
        <v>1.4159200086423662</v>
      </c>
      <c r="G526" s="306">
        <f t="shared" ca="1" si="243"/>
        <v>8.0699450456837205</v>
      </c>
      <c r="H526" s="307">
        <f t="shared" ca="1" si="244"/>
        <v>-107.27118562637672</v>
      </c>
      <c r="I526" s="304">
        <f t="shared" ca="1" si="245"/>
        <v>107.57430584823184</v>
      </c>
      <c r="J526" s="306">
        <f t="shared" ca="1" si="246"/>
        <v>669.82609207074745</v>
      </c>
      <c r="K526" s="307">
        <f t="shared" ca="1" si="247"/>
        <v>-7.1900646172718297</v>
      </c>
      <c r="L526" s="304">
        <f t="shared" ca="1" si="232"/>
        <v>669.86468084828152</v>
      </c>
      <c r="M526" s="306">
        <f t="shared" ca="1" si="248"/>
        <v>-1.4957083836332932</v>
      </c>
      <c r="N526" s="304">
        <f t="shared" ca="1" si="249"/>
        <v>-85.697777764521916</v>
      </c>
      <c r="P526" s="310">
        <f t="shared" ca="1" si="250"/>
        <v>23</v>
      </c>
      <c r="Q526" s="304">
        <f t="shared" ca="1" si="251"/>
        <v>0</v>
      </c>
      <c r="R526" s="306">
        <f t="shared" ca="1" si="252"/>
        <v>0</v>
      </c>
      <c r="S526" s="307">
        <f t="shared" ca="1" si="253"/>
        <v>5.0810000000000022</v>
      </c>
      <c r="T526" s="304">
        <f t="shared" ca="1" si="233"/>
        <v>49.844610000000024</v>
      </c>
      <c r="U526" s="311">
        <f t="shared" ca="1" si="234"/>
        <v>0</v>
      </c>
      <c r="V526" s="306">
        <f t="shared" ca="1" si="235"/>
        <v>1.2258810996737954</v>
      </c>
      <c r="W526" s="304">
        <f t="shared" ca="1" si="236"/>
        <v>43.558096472908673</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1.2096447044176717</v>
      </c>
      <c r="AH526" s="304">
        <f t="shared" ca="1" si="260"/>
        <v>-8.5727124164429203</v>
      </c>
    </row>
    <row r="527" spans="1:34" x14ac:dyDescent="0.2">
      <c r="A527" s="347">
        <f t="shared" ca="1" si="238"/>
        <v>1E-4</v>
      </c>
      <c r="B527" s="304">
        <f t="shared" ca="1" si="239"/>
        <v>30.213100000000132</v>
      </c>
      <c r="D527" s="306">
        <f t="shared" ca="1" si="240"/>
        <v>-0.64310475763581842</v>
      </c>
      <c r="E527" s="307">
        <f t="shared" ca="1" si="241"/>
        <v>-1.2614151654036352</v>
      </c>
      <c r="F527" s="304">
        <f t="shared" ca="1" si="242"/>
        <v>1.415892633219096</v>
      </c>
      <c r="G527" s="306">
        <f t="shared" ca="1" si="243"/>
        <v>8.0698807352079562</v>
      </c>
      <c r="H527" s="307">
        <f t="shared" ca="1" si="244"/>
        <v>-107.27131176789327</v>
      </c>
      <c r="I527" s="304">
        <f t="shared" ca="1" si="245"/>
        <v>107.57442680993023</v>
      </c>
      <c r="J527" s="306">
        <f t="shared" ca="1" si="246"/>
        <v>669.82609207074745</v>
      </c>
      <c r="K527" s="307">
        <f t="shared" ca="1" si="247"/>
        <v>-7.2007917421415435</v>
      </c>
      <c r="L527" s="304">
        <f t="shared" ca="1" si="232"/>
        <v>669.86479607491174</v>
      </c>
      <c r="M527" s="306">
        <f t="shared" ca="1" si="248"/>
        <v>-1.4957090677370755</v>
      </c>
      <c r="N527" s="304">
        <f t="shared" ca="1" si="249"/>
        <v>-85.697816960781395</v>
      </c>
      <c r="P527" s="310">
        <f t="shared" ca="1" si="250"/>
        <v>23</v>
      </c>
      <c r="Q527" s="304">
        <f t="shared" ca="1" si="251"/>
        <v>0</v>
      </c>
      <c r="R527" s="306">
        <f t="shared" ca="1" si="252"/>
        <v>0</v>
      </c>
      <c r="S527" s="307">
        <f t="shared" ca="1" si="253"/>
        <v>5.0810000000000022</v>
      </c>
      <c r="T527" s="304">
        <f t="shared" ca="1" si="233"/>
        <v>49.844610000000024</v>
      </c>
      <c r="U527" s="311">
        <f t="shared" ca="1" si="234"/>
        <v>0</v>
      </c>
      <c r="V527" s="306">
        <f t="shared" ca="1" si="235"/>
        <v>1.2258824146926341</v>
      </c>
      <c r="W527" s="304">
        <f t="shared" ca="1" si="236"/>
        <v>43.558241156030974</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1.2096167321849371</v>
      </c>
      <c r="AH527" s="304">
        <f t="shared" ca="1" si="260"/>
        <v>-8.5727408921292376</v>
      </c>
    </row>
    <row r="528" spans="1:34" x14ac:dyDescent="0.2">
      <c r="A528" s="347">
        <f t="shared" ca="1" si="238"/>
        <v>1E-4</v>
      </c>
      <c r="B528" s="304">
        <f t="shared" ca="1" si="239"/>
        <v>30.213200000000132</v>
      </c>
      <c r="D528" s="306">
        <f t="shared" ca="1" si="240"/>
        <v>-0.64310104564189352</v>
      </c>
      <c r="E528" s="307">
        <f t="shared" ca="1" si="241"/>
        <v>-1.2613863303666353</v>
      </c>
      <c r="F528" s="304">
        <f t="shared" ca="1" si="242"/>
        <v>1.4158652581871989</v>
      </c>
      <c r="G528" s="306">
        <f t="shared" ca="1" si="243"/>
        <v>8.0698164251033919</v>
      </c>
      <c r="H528" s="307">
        <f t="shared" ca="1" si="244"/>
        <v>-107.2714379065263</v>
      </c>
      <c r="I528" s="304">
        <f t="shared" ca="1" si="245"/>
        <v>107.57454776883144</v>
      </c>
      <c r="J528" s="306">
        <f t="shared" ca="1" si="246"/>
        <v>669.82609207074745</v>
      </c>
      <c r="K528" s="307">
        <f t="shared" ca="1" si="247"/>
        <v>-7.2115188796252641</v>
      </c>
      <c r="L528" s="304">
        <f t="shared" ca="1" si="232"/>
        <v>669.86491147344077</v>
      </c>
      <c r="M528" s="306">
        <f t="shared" ca="1" si="248"/>
        <v>-1.4957097518338678</v>
      </c>
      <c r="N528" s="304">
        <f t="shared" ca="1" si="249"/>
        <v>-85.69785615664037</v>
      </c>
      <c r="P528" s="310">
        <f t="shared" ca="1" si="250"/>
        <v>23</v>
      </c>
      <c r="Q528" s="304">
        <f t="shared" ca="1" si="251"/>
        <v>0</v>
      </c>
      <c r="R528" s="306">
        <f t="shared" ca="1" si="252"/>
        <v>0</v>
      </c>
      <c r="S528" s="307">
        <f t="shared" ca="1" si="253"/>
        <v>5.0810000000000022</v>
      </c>
      <c r="T528" s="304">
        <f t="shared" ca="1" si="233"/>
        <v>49.844610000000024</v>
      </c>
      <c r="U528" s="311">
        <f t="shared" ca="1" si="234"/>
        <v>0</v>
      </c>
      <c r="V528" s="306">
        <f t="shared" ca="1" si="235"/>
        <v>1.2258837297144303</v>
      </c>
      <c r="W528" s="304">
        <f t="shared" ca="1" si="236"/>
        <v>43.55838583731343</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1.2095887603045909</v>
      </c>
      <c r="AH528" s="304">
        <f t="shared" ca="1" si="260"/>
        <v>-8.5727693674534446</v>
      </c>
    </row>
    <row r="529" spans="1:34" x14ac:dyDescent="0.2">
      <c r="A529" s="347">
        <f t="shared" ca="1" si="238"/>
        <v>1E-4</v>
      </c>
      <c r="B529" s="304">
        <f t="shared" ca="1" si="239"/>
        <v>30.213300000000132</v>
      </c>
      <c r="D529" s="306">
        <f t="shared" ca="1" si="240"/>
        <v>-0.64309733364140853</v>
      </c>
      <c r="E529" s="307">
        <f t="shared" ca="1" si="241"/>
        <v>-1.2613574956962896</v>
      </c>
      <c r="F529" s="304">
        <f t="shared" ca="1" si="242"/>
        <v>1.4158378835466667</v>
      </c>
      <c r="G529" s="306">
        <f t="shared" ca="1" si="243"/>
        <v>8.0697521153700276</v>
      </c>
      <c r="H529" s="307">
        <f t="shared" ca="1" si="244"/>
        <v>-107.27156404227587</v>
      </c>
      <c r="I529" s="304">
        <f t="shared" ca="1" si="245"/>
        <v>107.57466872493549</v>
      </c>
      <c r="J529" s="306">
        <f t="shared" ca="1" si="246"/>
        <v>669.82609207074745</v>
      </c>
      <c r="K529" s="307">
        <f t="shared" ca="1" si="247"/>
        <v>-7.2222460297227045</v>
      </c>
      <c r="L529" s="304">
        <f t="shared" ca="1" si="232"/>
        <v>669.86502704386896</v>
      </c>
      <c r="M529" s="306">
        <f t="shared" ca="1" si="248"/>
        <v>-1.4957104359236697</v>
      </c>
      <c r="N529" s="304">
        <f t="shared" ca="1" si="249"/>
        <v>-85.697895352098826</v>
      </c>
      <c r="P529" s="310">
        <f t="shared" ca="1" si="250"/>
        <v>23</v>
      </c>
      <c r="Q529" s="304">
        <f t="shared" ca="1" si="251"/>
        <v>0</v>
      </c>
      <c r="R529" s="306">
        <f t="shared" ca="1" si="252"/>
        <v>0</v>
      </c>
      <c r="S529" s="307">
        <f t="shared" ca="1" si="253"/>
        <v>5.0810000000000022</v>
      </c>
      <c r="T529" s="304">
        <f t="shared" ca="1" si="233"/>
        <v>49.844610000000024</v>
      </c>
      <c r="U529" s="311">
        <f t="shared" ca="1" si="234"/>
        <v>0</v>
      </c>
      <c r="V529" s="306">
        <f t="shared" ca="1" si="235"/>
        <v>1.225885044739184</v>
      </c>
      <c r="W529" s="304">
        <f t="shared" ca="1" si="236"/>
        <v>43.558530516756072</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1.2095607887766242</v>
      </c>
      <c r="AH529" s="304">
        <f t="shared" ca="1" si="260"/>
        <v>-8.5727978424155502</v>
      </c>
    </row>
    <row r="530" spans="1:34" x14ac:dyDescent="0.2">
      <c r="A530" s="347">
        <f t="shared" ca="1" si="238"/>
        <v>1E-4</v>
      </c>
      <c r="B530" s="304">
        <f t="shared" ca="1" si="239"/>
        <v>30.213400000000131</v>
      </c>
      <c r="D530" s="306">
        <f t="shared" ca="1" si="240"/>
        <v>-0.64309362163436889</v>
      </c>
      <c r="E530" s="307">
        <f t="shared" ca="1" si="241"/>
        <v>-1.2613286613925947</v>
      </c>
      <c r="F530" s="304">
        <f t="shared" ca="1" si="242"/>
        <v>1.4158105092974991</v>
      </c>
      <c r="G530" s="306">
        <f t="shared" ca="1" si="243"/>
        <v>8.0696878060078649</v>
      </c>
      <c r="H530" s="307">
        <f t="shared" ca="1" si="244"/>
        <v>-107.27169017514201</v>
      </c>
      <c r="I530" s="304">
        <f t="shared" ca="1" si="245"/>
        <v>107.57478967824241</v>
      </c>
      <c r="J530" s="306">
        <f t="shared" ca="1" si="246"/>
        <v>669.82609207074745</v>
      </c>
      <c r="K530" s="307">
        <f t="shared" ca="1" si="247"/>
        <v>-7.2329731924335752</v>
      </c>
      <c r="L530" s="304">
        <f t="shared" ca="1" si="232"/>
        <v>669.86514278619688</v>
      </c>
      <c r="M530" s="306">
        <f t="shared" ca="1" si="248"/>
        <v>-1.4957111200064819</v>
      </c>
      <c r="N530" s="304">
        <f t="shared" ca="1" si="249"/>
        <v>-85.697934547156805</v>
      </c>
      <c r="P530" s="310">
        <f t="shared" ca="1" si="250"/>
        <v>23</v>
      </c>
      <c r="Q530" s="304">
        <f t="shared" ca="1" si="251"/>
        <v>0</v>
      </c>
      <c r="R530" s="306">
        <f t="shared" ca="1" si="252"/>
        <v>0</v>
      </c>
      <c r="S530" s="307">
        <f t="shared" ca="1" si="253"/>
        <v>5.0810000000000022</v>
      </c>
      <c r="T530" s="304">
        <f t="shared" ca="1" si="233"/>
        <v>49.844610000000024</v>
      </c>
      <c r="U530" s="311">
        <f t="shared" ca="1" si="234"/>
        <v>0</v>
      </c>
      <c r="V530" s="306">
        <f t="shared" ca="1" si="235"/>
        <v>1.2258863597668948</v>
      </c>
      <c r="W530" s="304">
        <f t="shared" ca="1" si="236"/>
        <v>43.558675194358869</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1.2095328176010334</v>
      </c>
      <c r="AH530" s="304">
        <f t="shared" ca="1" si="260"/>
        <v>-8.5728263170155579</v>
      </c>
    </row>
    <row r="531" spans="1:34" x14ac:dyDescent="0.2">
      <c r="A531" s="347">
        <f t="shared" ca="1" si="238"/>
        <v>1E-4</v>
      </c>
      <c r="B531" s="304">
        <f t="shared" ca="1" si="239"/>
        <v>30.213500000000131</v>
      </c>
      <c r="D531" s="306">
        <f t="shared" ca="1" si="240"/>
        <v>-0.64308990962076995</v>
      </c>
      <c r="E531" s="307">
        <f t="shared" ca="1" si="241"/>
        <v>-1.2612998274555558</v>
      </c>
      <c r="F531" s="304">
        <f t="shared" ca="1" si="242"/>
        <v>1.415783135439699</v>
      </c>
      <c r="G531" s="306">
        <f t="shared" ca="1" si="243"/>
        <v>8.0696234970169023</v>
      </c>
      <c r="H531" s="307">
        <f t="shared" ca="1" si="244"/>
        <v>-107.27181630512476</v>
      </c>
      <c r="I531" s="304">
        <f t="shared" ca="1" si="245"/>
        <v>107.57491062875226</v>
      </c>
      <c r="J531" s="306">
        <f t="shared" ca="1" si="246"/>
        <v>669.82609207074745</v>
      </c>
      <c r="K531" s="307">
        <f t="shared" ca="1" si="247"/>
        <v>-7.2437003677575884</v>
      </c>
      <c r="L531" s="304">
        <f t="shared" ca="1" si="232"/>
        <v>669.86525870042499</v>
      </c>
      <c r="M531" s="306">
        <f t="shared" ca="1" si="248"/>
        <v>-1.4957118040823043</v>
      </c>
      <c r="N531" s="304">
        <f t="shared" ca="1" si="249"/>
        <v>-85.697973741814295</v>
      </c>
      <c r="P531" s="310">
        <f t="shared" ca="1" si="250"/>
        <v>23</v>
      </c>
      <c r="Q531" s="304">
        <f t="shared" ca="1" si="251"/>
        <v>0</v>
      </c>
      <c r="R531" s="306">
        <f t="shared" ca="1" si="252"/>
        <v>0</v>
      </c>
      <c r="S531" s="307">
        <f t="shared" ca="1" si="253"/>
        <v>5.0810000000000022</v>
      </c>
      <c r="T531" s="304">
        <f t="shared" ca="1" si="233"/>
        <v>49.844610000000024</v>
      </c>
      <c r="U531" s="311">
        <f t="shared" ca="1" si="234"/>
        <v>0</v>
      </c>
      <c r="V531" s="306">
        <f t="shared" ca="1" si="235"/>
        <v>1.2258876747975636</v>
      </c>
      <c r="W531" s="304">
        <f t="shared" ca="1" si="236"/>
        <v>43.558819870121901</v>
      </c>
      <c r="Y531" s="314" t="str">
        <f t="shared" ca="1" si="254"/>
        <v/>
      </c>
      <c r="Z531" s="315" t="str">
        <f t="shared" ca="1" si="255"/>
        <v/>
      </c>
      <c r="AA531" s="316" t="str">
        <f t="shared" ca="1" si="256"/>
        <v/>
      </c>
      <c r="AC531" s="310" t="e">
        <f t="shared" ca="1" si="257"/>
        <v>#N/A</v>
      </c>
      <c r="AD531" s="323" t="e">
        <f t="shared" ca="1" si="258"/>
        <v>#N/A</v>
      </c>
      <c r="AE531" s="324" t="e">
        <f t="shared" ca="1" si="237"/>
        <v>#N/A</v>
      </c>
      <c r="AG531" s="306">
        <f t="shared" ca="1" si="259"/>
        <v>1.209504846777822</v>
      </c>
      <c r="AH531" s="304">
        <f t="shared" ca="1" si="260"/>
        <v>-8.5728547912534641</v>
      </c>
    </row>
    <row r="532" spans="1:34" x14ac:dyDescent="0.2">
      <c r="A532" s="347">
        <f t="shared" ca="1" si="238"/>
        <v>1E-4</v>
      </c>
      <c r="B532" s="304">
        <f t="shared" ca="1" si="239"/>
        <v>30.213600000000131</v>
      </c>
      <c r="D532" s="306">
        <f t="shared" ca="1" si="240"/>
        <v>-0.64308619760061436</v>
      </c>
      <c r="E532" s="307">
        <f t="shared" ca="1" si="241"/>
        <v>-1.2612709938851552</v>
      </c>
      <c r="F532" s="304">
        <f t="shared" ca="1" si="242"/>
        <v>1.4157557619732521</v>
      </c>
      <c r="G532" s="306">
        <f t="shared" ca="1" si="243"/>
        <v>8.0695591883971414</v>
      </c>
      <c r="H532" s="307">
        <f t="shared" ca="1" si="244"/>
        <v>-107.27194243222415</v>
      </c>
      <c r="I532" s="304">
        <f t="shared" ca="1" si="245"/>
        <v>107.57503157646508</v>
      </c>
      <c r="J532" s="306">
        <f t="shared" ca="1" si="246"/>
        <v>669.82609207074745</v>
      </c>
      <c r="K532" s="307">
        <f t="shared" ca="1" si="247"/>
        <v>-7.2544275556944555</v>
      </c>
      <c r="L532" s="304">
        <f t="shared" ca="1" si="232"/>
        <v>669.86537478655384</v>
      </c>
      <c r="M532" s="306">
        <f t="shared" ca="1" si="248"/>
        <v>-1.4957124881511368</v>
      </c>
      <c r="N532" s="304">
        <f t="shared" ca="1" si="249"/>
        <v>-85.698012936071294</v>
      </c>
      <c r="P532" s="310">
        <f t="shared" ca="1" si="250"/>
        <v>23</v>
      </c>
      <c r="Q532" s="304">
        <f t="shared" ca="1" si="251"/>
        <v>0</v>
      </c>
      <c r="R532" s="306">
        <f t="shared" ca="1" si="252"/>
        <v>0</v>
      </c>
      <c r="S532" s="307">
        <f t="shared" ca="1" si="253"/>
        <v>5.0810000000000022</v>
      </c>
      <c r="T532" s="304">
        <f t="shared" ca="1" si="233"/>
        <v>49.844610000000024</v>
      </c>
      <c r="U532" s="311">
        <f t="shared" ca="1" si="234"/>
        <v>0</v>
      </c>
      <c r="V532" s="306">
        <f t="shared" ca="1" si="235"/>
        <v>1.2258889898311889</v>
      </c>
      <c r="W532" s="304">
        <f t="shared" ca="1" si="236"/>
        <v>43.558964544045118</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1.2094768763069759</v>
      </c>
      <c r="AH532" s="304">
        <f t="shared" ca="1" si="260"/>
        <v>-8.572883265129283</v>
      </c>
    </row>
    <row r="533" spans="1:34" x14ac:dyDescent="0.2">
      <c r="A533" s="347">
        <f t="shared" ca="1" si="238"/>
        <v>1E-4</v>
      </c>
      <c r="B533" s="304">
        <f t="shared" ca="1" si="239"/>
        <v>30.213700000000131</v>
      </c>
      <c r="D533" s="306">
        <f t="shared" ca="1" si="240"/>
        <v>-0.64308248557390413</v>
      </c>
      <c r="E533" s="307">
        <f t="shared" ca="1" si="241"/>
        <v>-1.261242160681407</v>
      </c>
      <c r="F533" s="304">
        <f t="shared" ca="1" si="242"/>
        <v>1.4157283888981724</v>
      </c>
      <c r="G533" s="306">
        <f t="shared" ca="1" si="243"/>
        <v>8.069494880148584</v>
      </c>
      <c r="H533" s="307">
        <f t="shared" ca="1" si="244"/>
        <v>-107.27206855644022</v>
      </c>
      <c r="I533" s="304">
        <f t="shared" ca="1" si="245"/>
        <v>107.57515252138086</v>
      </c>
      <c r="J533" s="306">
        <f t="shared" ca="1" si="246"/>
        <v>669.82609207074745</v>
      </c>
      <c r="K533" s="307">
        <f t="shared" ca="1" si="247"/>
        <v>-7.2651547562438887</v>
      </c>
      <c r="L533" s="304">
        <f t="shared" ca="1" si="232"/>
        <v>669.86549104458402</v>
      </c>
      <c r="M533" s="306">
        <f t="shared" ca="1" si="248"/>
        <v>-1.4957131722129797</v>
      </c>
      <c r="N533" s="304">
        <f t="shared" ca="1" si="249"/>
        <v>-85.698052129927817</v>
      </c>
      <c r="P533" s="310">
        <f t="shared" ca="1" si="250"/>
        <v>23</v>
      </c>
      <c r="Q533" s="304">
        <f t="shared" ca="1" si="251"/>
        <v>0</v>
      </c>
      <c r="R533" s="306">
        <f t="shared" ca="1" si="252"/>
        <v>0</v>
      </c>
      <c r="S533" s="307">
        <f t="shared" ca="1" si="253"/>
        <v>5.0810000000000022</v>
      </c>
      <c r="T533" s="304">
        <f t="shared" ca="1" si="233"/>
        <v>49.844610000000024</v>
      </c>
      <c r="U533" s="311">
        <f t="shared" ca="1" si="234"/>
        <v>0</v>
      </c>
      <c r="V533" s="306">
        <f t="shared" ca="1" si="235"/>
        <v>1.2258903048677723</v>
      </c>
      <c r="W533" s="304">
        <f t="shared" ca="1" si="236"/>
        <v>43.559109216128562</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1.2094489061885074</v>
      </c>
      <c r="AH533" s="304">
        <f t="shared" ca="1" si="260"/>
        <v>-8.572911738643004</v>
      </c>
    </row>
    <row r="534" spans="1:34" x14ac:dyDescent="0.2">
      <c r="A534" s="347">
        <f t="shared" ca="1" si="238"/>
        <v>1E-4</v>
      </c>
      <c r="B534" s="304">
        <f t="shared" ca="1" si="239"/>
        <v>30.213800000000131</v>
      </c>
      <c r="D534" s="306">
        <f t="shared" ca="1" si="240"/>
        <v>-0.64307877354063792</v>
      </c>
      <c r="E534" s="307">
        <f t="shared" ca="1" si="241"/>
        <v>-1.2612133278443007</v>
      </c>
      <c r="F534" s="304">
        <f t="shared" ca="1" si="242"/>
        <v>1.4157010162144501</v>
      </c>
      <c r="G534" s="306">
        <f t="shared" ca="1" si="243"/>
        <v>8.0694305722712301</v>
      </c>
      <c r="H534" s="307">
        <f t="shared" ca="1" si="244"/>
        <v>-107.272194677773</v>
      </c>
      <c r="I534" s="304">
        <f t="shared" ca="1" si="245"/>
        <v>107.57527346349967</v>
      </c>
      <c r="J534" s="306">
        <f t="shared" ca="1" si="246"/>
        <v>669.82609207074745</v>
      </c>
      <c r="K534" s="307">
        <f t="shared" ca="1" si="247"/>
        <v>-7.2758819694055994</v>
      </c>
      <c r="L534" s="304">
        <f t="shared" ca="1" si="232"/>
        <v>669.86560747451585</v>
      </c>
      <c r="M534" s="306">
        <f t="shared" ca="1" si="248"/>
        <v>-1.4957138562678329</v>
      </c>
      <c r="N534" s="304">
        <f t="shared" ca="1" si="249"/>
        <v>-85.698091323383863</v>
      </c>
      <c r="P534" s="310">
        <f t="shared" ca="1" si="250"/>
        <v>23</v>
      </c>
      <c r="Q534" s="304">
        <f t="shared" ca="1" si="251"/>
        <v>0</v>
      </c>
      <c r="R534" s="306">
        <f t="shared" ca="1" si="252"/>
        <v>0</v>
      </c>
      <c r="S534" s="307">
        <f t="shared" ca="1" si="253"/>
        <v>5.0810000000000022</v>
      </c>
      <c r="T534" s="304">
        <f t="shared" ca="1" si="233"/>
        <v>49.844610000000024</v>
      </c>
      <c r="U534" s="311">
        <f t="shared" ca="1" si="234"/>
        <v>0</v>
      </c>
      <c r="V534" s="306">
        <f t="shared" ca="1" si="235"/>
        <v>1.2258916199073127</v>
      </c>
      <c r="W534" s="304">
        <f t="shared" ca="1" si="236"/>
        <v>43.559253886372254</v>
      </c>
      <c r="Y534" s="314" t="str">
        <f t="shared" ca="1" si="254"/>
        <v/>
      </c>
      <c r="Z534" s="315" t="str">
        <f t="shared" ca="1" si="255"/>
        <v/>
      </c>
      <c r="AA534" s="316" t="str">
        <f t="shared" ca="1" si="256"/>
        <v/>
      </c>
      <c r="AC534" s="310" t="e">
        <f t="shared" ca="1" si="257"/>
        <v>#N/A</v>
      </c>
      <c r="AD534" s="323" t="e">
        <f t="shared" ca="1" si="258"/>
        <v>#N/A</v>
      </c>
      <c r="AE534" s="324" t="e">
        <f t="shared" ca="1" si="237"/>
        <v>#N/A</v>
      </c>
      <c r="AG534" s="306">
        <f t="shared" ca="1" si="259"/>
        <v>1.209420936422406</v>
      </c>
      <c r="AH534" s="304">
        <f t="shared" ca="1" si="260"/>
        <v>-8.5729402117946361</v>
      </c>
    </row>
    <row r="535" spans="1:34" x14ac:dyDescent="0.2">
      <c r="A535" s="347">
        <f t="shared" ca="1" si="238"/>
        <v>1E-4</v>
      </c>
      <c r="B535" s="304">
        <f t="shared" ca="1" si="239"/>
        <v>30.21390000000013</v>
      </c>
      <c r="D535" s="306">
        <f t="shared" ca="1" si="240"/>
        <v>-0.64307506150081883</v>
      </c>
      <c r="E535" s="307">
        <f t="shared" ca="1" si="241"/>
        <v>-1.2611844953738309</v>
      </c>
      <c r="F535" s="304">
        <f t="shared" ca="1" si="242"/>
        <v>1.4156736439220823</v>
      </c>
      <c r="G535" s="306">
        <f t="shared" ca="1" si="243"/>
        <v>8.0693662647650797</v>
      </c>
      <c r="H535" s="307">
        <f t="shared" ca="1" si="244"/>
        <v>-107.27232079622254</v>
      </c>
      <c r="I535" s="304">
        <f t="shared" ca="1" si="245"/>
        <v>107.57539440282154</v>
      </c>
      <c r="J535" s="306">
        <f t="shared" ca="1" si="246"/>
        <v>669.82609207074745</v>
      </c>
      <c r="K535" s="307">
        <f t="shared" ca="1" si="247"/>
        <v>-7.2866091951792988</v>
      </c>
      <c r="L535" s="304">
        <f t="shared" ca="1" si="232"/>
        <v>669.86572407635003</v>
      </c>
      <c r="M535" s="306">
        <f t="shared" ca="1" si="248"/>
        <v>-1.4957145403156966</v>
      </c>
      <c r="N535" s="304">
        <f t="shared" ca="1" si="249"/>
        <v>-85.698130516439434</v>
      </c>
      <c r="P535" s="310">
        <f t="shared" ca="1" si="250"/>
        <v>23</v>
      </c>
      <c r="Q535" s="304">
        <f t="shared" ca="1" si="251"/>
        <v>0</v>
      </c>
      <c r="R535" s="306">
        <f t="shared" ca="1" si="252"/>
        <v>0</v>
      </c>
      <c r="S535" s="307">
        <f t="shared" ca="1" si="253"/>
        <v>5.0810000000000022</v>
      </c>
      <c r="T535" s="304">
        <f t="shared" ca="1" si="233"/>
        <v>49.844610000000024</v>
      </c>
      <c r="U535" s="311">
        <f t="shared" ca="1" si="234"/>
        <v>0</v>
      </c>
      <c r="V535" s="306">
        <f t="shared" ca="1" si="235"/>
        <v>1.2258929349498104</v>
      </c>
      <c r="W535" s="304">
        <f t="shared" ca="1" si="236"/>
        <v>43.559398554776187</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1.2093929670086698</v>
      </c>
      <c r="AH535" s="304">
        <f t="shared" ca="1" si="260"/>
        <v>-8.5729686845841826</v>
      </c>
    </row>
    <row r="536" spans="1:34" x14ac:dyDescent="0.2">
      <c r="A536" s="347">
        <f t="shared" ca="1" si="238"/>
        <v>1E-4</v>
      </c>
      <c r="B536" s="304">
        <f t="shared" ca="1" si="239"/>
        <v>30.21400000000013</v>
      </c>
      <c r="D536" s="306">
        <f t="shared" ca="1" si="240"/>
        <v>-0.64307134945444666</v>
      </c>
      <c r="E536" s="307">
        <f t="shared" ca="1" si="241"/>
        <v>-1.2611556632700012</v>
      </c>
      <c r="F536" s="304">
        <f t="shared" ca="1" si="242"/>
        <v>1.4156462720210723</v>
      </c>
      <c r="G536" s="306">
        <f t="shared" ca="1" si="243"/>
        <v>8.0693019576301346</v>
      </c>
      <c r="H536" s="307">
        <f t="shared" ca="1" si="244"/>
        <v>-107.27244691178888</v>
      </c>
      <c r="I536" s="304">
        <f t="shared" ca="1" si="245"/>
        <v>107.57551533934651</v>
      </c>
      <c r="J536" s="306">
        <f t="shared" ca="1" si="246"/>
        <v>669.82609207074745</v>
      </c>
      <c r="K536" s="307">
        <f t="shared" ca="1" si="247"/>
        <v>-7.2973364335646993</v>
      </c>
      <c r="L536" s="304">
        <f t="shared" ca="1" si="232"/>
        <v>669.86584085008701</v>
      </c>
      <c r="M536" s="306">
        <f t="shared" ca="1" si="248"/>
        <v>-1.495715224356571</v>
      </c>
      <c r="N536" s="304">
        <f t="shared" ca="1" si="249"/>
        <v>-85.698169709094557</v>
      </c>
      <c r="P536" s="310">
        <f t="shared" ca="1" si="250"/>
        <v>23</v>
      </c>
      <c r="Q536" s="304">
        <f t="shared" ca="1" si="251"/>
        <v>0</v>
      </c>
      <c r="R536" s="306">
        <f t="shared" ca="1" si="252"/>
        <v>0</v>
      </c>
      <c r="S536" s="307">
        <f t="shared" ca="1" si="253"/>
        <v>5.0810000000000022</v>
      </c>
      <c r="T536" s="304">
        <f t="shared" ca="1" si="233"/>
        <v>49.844610000000024</v>
      </c>
      <c r="U536" s="311">
        <f t="shared" ca="1" si="234"/>
        <v>0</v>
      </c>
      <c r="V536" s="306">
        <f t="shared" ca="1" si="235"/>
        <v>1.225894249995265</v>
      </c>
      <c r="W536" s="304">
        <f t="shared" ca="1" si="236"/>
        <v>43.559543221340377</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1.2093649979472936</v>
      </c>
      <c r="AH536" s="304">
        <f t="shared" ca="1" si="260"/>
        <v>-8.5729971570116454</v>
      </c>
    </row>
    <row r="537" spans="1:34" x14ac:dyDescent="0.2">
      <c r="A537" s="347">
        <f t="shared" ca="1" si="238"/>
        <v>1E-4</v>
      </c>
      <c r="B537" s="304">
        <f t="shared" ca="1" si="239"/>
        <v>30.21410000000013</v>
      </c>
      <c r="D537" s="306">
        <f t="shared" ca="1" si="240"/>
        <v>-0.64306763740152084</v>
      </c>
      <c r="E537" s="307">
        <f t="shared" ca="1" si="241"/>
        <v>-1.2611268315328061</v>
      </c>
      <c r="F537" s="304">
        <f t="shared" ca="1" si="242"/>
        <v>1.4156189005114155</v>
      </c>
      <c r="G537" s="306">
        <f t="shared" ca="1" si="243"/>
        <v>8.0692376508663948</v>
      </c>
      <c r="H537" s="307">
        <f t="shared" ca="1" si="244"/>
        <v>-107.27257302447202</v>
      </c>
      <c r="I537" s="304">
        <f t="shared" ca="1" si="245"/>
        <v>107.57563627307459</v>
      </c>
      <c r="J537" s="306">
        <f t="shared" ca="1" si="246"/>
        <v>669.82609207074745</v>
      </c>
      <c r="K537" s="307">
        <f t="shared" ca="1" si="247"/>
        <v>-7.3080636845615121</v>
      </c>
      <c r="L537" s="304">
        <f t="shared" ca="1" si="232"/>
        <v>669.86595779572724</v>
      </c>
      <c r="M537" s="306">
        <f t="shared" ca="1" si="248"/>
        <v>-1.4957159083904561</v>
      </c>
      <c r="N537" s="304">
        <f t="shared" ca="1" si="249"/>
        <v>-85.698208901349204</v>
      </c>
      <c r="P537" s="310">
        <f t="shared" ca="1" si="250"/>
        <v>23</v>
      </c>
      <c r="Q537" s="304">
        <f t="shared" ca="1" si="251"/>
        <v>0</v>
      </c>
      <c r="R537" s="306">
        <f t="shared" ca="1" si="252"/>
        <v>0</v>
      </c>
      <c r="S537" s="307">
        <f t="shared" ca="1" si="253"/>
        <v>5.0810000000000022</v>
      </c>
      <c r="T537" s="304">
        <f t="shared" ca="1" si="233"/>
        <v>49.844610000000024</v>
      </c>
      <c r="U537" s="311">
        <f t="shared" ca="1" si="234"/>
        <v>0</v>
      </c>
      <c r="V537" s="306">
        <f t="shared" ca="1" si="235"/>
        <v>1.2258955650436776</v>
      </c>
      <c r="W537" s="304">
        <f t="shared" ca="1" si="236"/>
        <v>43.559687886064879</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1.2093370292382826</v>
      </c>
      <c r="AH537" s="304">
        <f t="shared" ca="1" si="260"/>
        <v>-8.5730256290770246</v>
      </c>
    </row>
    <row r="538" spans="1:34" x14ac:dyDescent="0.2">
      <c r="A538" s="347">
        <f t="shared" ca="1" si="238"/>
        <v>1E-4</v>
      </c>
      <c r="B538" s="304">
        <f t="shared" ca="1" si="239"/>
        <v>30.21420000000013</v>
      </c>
      <c r="D538" s="306">
        <f t="shared" ca="1" si="240"/>
        <v>-0.6430639253420436</v>
      </c>
      <c r="E538" s="307">
        <f t="shared" ca="1" si="241"/>
        <v>-1.2610980001622369</v>
      </c>
      <c r="F538" s="304">
        <f t="shared" ca="1" si="242"/>
        <v>1.4155915293931054</v>
      </c>
      <c r="G538" s="306">
        <f t="shared" ca="1" si="243"/>
        <v>8.0691733444738603</v>
      </c>
      <c r="H538" s="307">
        <f t="shared" ca="1" si="244"/>
        <v>-107.27269913427205</v>
      </c>
      <c r="I538" s="304">
        <f t="shared" ca="1" si="245"/>
        <v>107.57575720400585</v>
      </c>
      <c r="J538" s="306">
        <f t="shared" ca="1" si="246"/>
        <v>669.82609207074745</v>
      </c>
      <c r="K538" s="307">
        <f t="shared" ca="1" si="247"/>
        <v>-7.3187909481694495</v>
      </c>
      <c r="L538" s="304">
        <f t="shared" ca="1" si="232"/>
        <v>669.8660749132714</v>
      </c>
      <c r="M538" s="306">
        <f t="shared" ca="1" si="248"/>
        <v>-1.4957165924173521</v>
      </c>
      <c r="N538" s="304">
        <f t="shared" ca="1" si="249"/>
        <v>-85.698248093203432</v>
      </c>
      <c r="P538" s="310">
        <f t="shared" ca="1" si="250"/>
        <v>23</v>
      </c>
      <c r="Q538" s="304">
        <f t="shared" ca="1" si="251"/>
        <v>0</v>
      </c>
      <c r="R538" s="306">
        <f t="shared" ca="1" si="252"/>
        <v>0</v>
      </c>
      <c r="S538" s="307">
        <f t="shared" ca="1" si="253"/>
        <v>5.0810000000000022</v>
      </c>
      <c r="T538" s="304">
        <f t="shared" ca="1" si="233"/>
        <v>49.844610000000024</v>
      </c>
      <c r="U538" s="311">
        <f t="shared" ca="1" si="234"/>
        <v>0</v>
      </c>
      <c r="V538" s="306">
        <f t="shared" ca="1" si="235"/>
        <v>1.2258968800950472</v>
      </c>
      <c r="W538" s="304">
        <f t="shared" ca="1" si="236"/>
        <v>43.559832548949664</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1.2093090608816244</v>
      </c>
      <c r="AH538" s="304">
        <f t="shared" ca="1" si="260"/>
        <v>-8.5730541007803307</v>
      </c>
    </row>
    <row r="539" spans="1:34" x14ac:dyDescent="0.2">
      <c r="A539" s="347">
        <f t="shared" ca="1" si="238"/>
        <v>1E-4</v>
      </c>
      <c r="B539" s="304">
        <f t="shared" ca="1" si="239"/>
        <v>30.214300000000129</v>
      </c>
      <c r="D539" s="306">
        <f t="shared" ca="1" si="240"/>
        <v>-0.64306021327601393</v>
      </c>
      <c r="E539" s="307">
        <f t="shared" ca="1" si="241"/>
        <v>-1.2610691691582954</v>
      </c>
      <c r="F539" s="304">
        <f t="shared" ca="1" si="242"/>
        <v>1.4155641586661432</v>
      </c>
      <c r="G539" s="306">
        <f t="shared" ca="1" si="243"/>
        <v>8.0691090384525328</v>
      </c>
      <c r="H539" s="307">
        <f t="shared" ca="1" si="244"/>
        <v>-107.27282524118895</v>
      </c>
      <c r="I539" s="304">
        <f t="shared" ca="1" si="245"/>
        <v>107.5758781321403</v>
      </c>
      <c r="J539" s="306">
        <f t="shared" ca="1" si="246"/>
        <v>669.82609207074745</v>
      </c>
      <c r="K539" s="307">
        <f t="shared" ca="1" si="247"/>
        <v>-7.3295182243882229</v>
      </c>
      <c r="L539" s="304">
        <f t="shared" ca="1" si="232"/>
        <v>669.86619220271973</v>
      </c>
      <c r="M539" s="306">
        <f t="shared" ca="1" si="248"/>
        <v>-1.4957172764372588</v>
      </c>
      <c r="N539" s="304">
        <f t="shared" ca="1" si="249"/>
        <v>-85.698287284657184</v>
      </c>
      <c r="P539" s="310">
        <f t="shared" ca="1" si="250"/>
        <v>23</v>
      </c>
      <c r="Q539" s="304">
        <f t="shared" ca="1" si="251"/>
        <v>0</v>
      </c>
      <c r="R539" s="306">
        <f t="shared" ca="1" si="252"/>
        <v>0</v>
      </c>
      <c r="S539" s="307">
        <f t="shared" ca="1" si="253"/>
        <v>5.0810000000000022</v>
      </c>
      <c r="T539" s="304">
        <f t="shared" ca="1" si="233"/>
        <v>49.844610000000024</v>
      </c>
      <c r="U539" s="311">
        <f t="shared" ca="1" si="234"/>
        <v>0</v>
      </c>
      <c r="V539" s="306">
        <f t="shared" ca="1" si="235"/>
        <v>1.2258981951493737</v>
      </c>
      <c r="W539" s="304">
        <f t="shared" ca="1" si="236"/>
        <v>43.559977209994742</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1.2092810928773225</v>
      </c>
      <c r="AH539" s="304">
        <f t="shared" ca="1" si="260"/>
        <v>-8.5730825721215602</v>
      </c>
    </row>
    <row r="540" spans="1:34" x14ac:dyDescent="0.2">
      <c r="A540" s="347">
        <f t="shared" ca="1" si="238"/>
        <v>1E-4</v>
      </c>
      <c r="B540" s="304">
        <f t="shared" ca="1" si="239"/>
        <v>30.214400000000129</v>
      </c>
      <c r="D540" s="306">
        <f t="shared" ca="1" si="240"/>
        <v>-0.64305650120343516</v>
      </c>
      <c r="E540" s="307">
        <f t="shared" ca="1" si="241"/>
        <v>-1.261040338520985</v>
      </c>
      <c r="F540" s="304">
        <f t="shared" ca="1" si="242"/>
        <v>1.4155367883305343</v>
      </c>
      <c r="G540" s="306">
        <f t="shared" ca="1" si="243"/>
        <v>8.0690447328024124</v>
      </c>
      <c r="H540" s="307">
        <f t="shared" ca="1" si="244"/>
        <v>-107.27295134522281</v>
      </c>
      <c r="I540" s="304">
        <f t="shared" ca="1" si="245"/>
        <v>107.575999057478</v>
      </c>
      <c r="J540" s="306">
        <f t="shared" ca="1" si="246"/>
        <v>669.82609207074745</v>
      </c>
      <c r="K540" s="307">
        <f t="shared" ca="1" si="247"/>
        <v>-7.3402455132175435</v>
      </c>
      <c r="L540" s="304">
        <f t="shared" ca="1" si="232"/>
        <v>669.86630966407301</v>
      </c>
      <c r="M540" s="306">
        <f t="shared" ca="1" si="248"/>
        <v>-1.4957179604501767</v>
      </c>
      <c r="N540" s="304">
        <f t="shared" ca="1" si="249"/>
        <v>-85.698326475710516</v>
      </c>
      <c r="P540" s="310">
        <f t="shared" ca="1" si="250"/>
        <v>23</v>
      </c>
      <c r="Q540" s="304">
        <f t="shared" ca="1" si="251"/>
        <v>0</v>
      </c>
      <c r="R540" s="306">
        <f t="shared" ca="1" si="252"/>
        <v>0</v>
      </c>
      <c r="S540" s="307">
        <f t="shared" ca="1" si="253"/>
        <v>5.0810000000000022</v>
      </c>
      <c r="T540" s="304">
        <f t="shared" ca="1" si="233"/>
        <v>49.844610000000024</v>
      </c>
      <c r="U540" s="311">
        <f t="shared" ca="1" si="234"/>
        <v>0</v>
      </c>
      <c r="V540" s="306">
        <f t="shared" ca="1" si="235"/>
        <v>1.225899510206657</v>
      </c>
      <c r="W540" s="304">
        <f t="shared" ca="1" si="236"/>
        <v>43.560121869200131</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1.2092531252253789</v>
      </c>
      <c r="AH540" s="304">
        <f t="shared" ca="1" si="260"/>
        <v>-8.5731110431007131</v>
      </c>
    </row>
    <row r="541" spans="1:34" x14ac:dyDescent="0.2">
      <c r="A541" s="347">
        <f t="shared" ca="1" si="238"/>
        <v>1E-4</v>
      </c>
      <c r="B541" s="304">
        <f t="shared" ca="1" si="239"/>
        <v>30.214500000000129</v>
      </c>
      <c r="D541" s="306">
        <f t="shared" ca="1" si="240"/>
        <v>-0.64305278912430541</v>
      </c>
      <c r="E541" s="307">
        <f t="shared" ca="1" si="241"/>
        <v>-1.2610115082502986</v>
      </c>
      <c r="F541" s="304">
        <f t="shared" ca="1" si="242"/>
        <v>1.4155094183862718</v>
      </c>
      <c r="G541" s="306">
        <f t="shared" ca="1" si="243"/>
        <v>8.0689804275235009</v>
      </c>
      <c r="H541" s="307">
        <f t="shared" ca="1" si="244"/>
        <v>-107.27307744637363</v>
      </c>
      <c r="I541" s="304">
        <f t="shared" ca="1" si="245"/>
        <v>107.57611998001894</v>
      </c>
      <c r="J541" s="306">
        <f t="shared" ca="1" si="246"/>
        <v>669.82609207074745</v>
      </c>
      <c r="K541" s="307">
        <f t="shared" ca="1" si="247"/>
        <v>-7.3509728146571236</v>
      </c>
      <c r="L541" s="304">
        <f t="shared" ca="1" si="232"/>
        <v>669.8664272973316</v>
      </c>
      <c r="M541" s="306">
        <f t="shared" ca="1" si="248"/>
        <v>-1.4957186444561057</v>
      </c>
      <c r="N541" s="304">
        <f t="shared" ca="1" si="249"/>
        <v>-85.698365666363401</v>
      </c>
      <c r="P541" s="310">
        <f t="shared" ca="1" si="250"/>
        <v>23</v>
      </c>
      <c r="Q541" s="304">
        <f t="shared" ca="1" si="251"/>
        <v>0</v>
      </c>
      <c r="R541" s="306">
        <f t="shared" ca="1" si="252"/>
        <v>0</v>
      </c>
      <c r="S541" s="307">
        <f t="shared" ca="1" si="253"/>
        <v>5.0810000000000022</v>
      </c>
      <c r="T541" s="304">
        <f t="shared" ca="1" si="233"/>
        <v>49.844610000000024</v>
      </c>
      <c r="U541" s="311">
        <f t="shared" ca="1" si="234"/>
        <v>0</v>
      </c>
      <c r="V541" s="306">
        <f t="shared" ca="1" si="235"/>
        <v>1.2259008252668979</v>
      </c>
      <c r="W541" s="304">
        <f t="shared" ca="1" si="236"/>
        <v>43.560266526565862</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1.2092251579257844</v>
      </c>
      <c r="AH541" s="304">
        <f t="shared" ca="1" si="260"/>
        <v>-8.5731395137177948</v>
      </c>
    </row>
    <row r="542" spans="1:34" x14ac:dyDescent="0.2">
      <c r="A542" s="347">
        <f t="shared" ca="1" si="238"/>
        <v>1E-4</v>
      </c>
      <c r="B542" s="304">
        <f t="shared" ca="1" si="239"/>
        <v>30.214600000000129</v>
      </c>
      <c r="D542" s="306">
        <f t="shared" ca="1" si="240"/>
        <v>-0.64304907703862602</v>
      </c>
      <c r="E542" s="307">
        <f t="shared" ca="1" si="241"/>
        <v>-1.2609826783462328</v>
      </c>
      <c r="F542" s="304">
        <f t="shared" ca="1" si="242"/>
        <v>1.4154820488333533</v>
      </c>
      <c r="G542" s="306">
        <f t="shared" ca="1" si="243"/>
        <v>8.0689161226157964</v>
      </c>
      <c r="H542" s="307">
        <f t="shared" ca="1" si="244"/>
        <v>-107.27320354464148</v>
      </c>
      <c r="I542" s="304">
        <f t="shared" ca="1" si="245"/>
        <v>107.57624089976322</v>
      </c>
      <c r="J542" s="306">
        <f t="shared" ca="1" si="246"/>
        <v>669.82609207074745</v>
      </c>
      <c r="K542" s="307">
        <f t="shared" ca="1" si="247"/>
        <v>-7.3617001287066746</v>
      </c>
      <c r="L542" s="304">
        <f t="shared" ca="1" si="232"/>
        <v>669.86654510249616</v>
      </c>
      <c r="M542" s="306">
        <f t="shared" ca="1" si="248"/>
        <v>-1.4957193284550458</v>
      </c>
      <c r="N542" s="304">
        <f t="shared" ca="1" si="249"/>
        <v>-85.698404856615866</v>
      </c>
      <c r="P542" s="310">
        <f t="shared" ca="1" si="250"/>
        <v>23</v>
      </c>
      <c r="Q542" s="304">
        <f t="shared" ca="1" si="251"/>
        <v>0</v>
      </c>
      <c r="R542" s="306">
        <f t="shared" ca="1" si="252"/>
        <v>0</v>
      </c>
      <c r="S542" s="307">
        <f t="shared" ca="1" si="253"/>
        <v>5.0810000000000022</v>
      </c>
      <c r="T542" s="304">
        <f t="shared" ca="1" si="233"/>
        <v>49.844610000000024</v>
      </c>
      <c r="U542" s="311">
        <f t="shared" ca="1" si="234"/>
        <v>0</v>
      </c>
      <c r="V542" s="306">
        <f t="shared" ca="1" si="235"/>
        <v>1.2259021403300956</v>
      </c>
      <c r="W542" s="304">
        <f t="shared" ca="1" si="236"/>
        <v>43.560411182091954</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1.2091971909785411</v>
      </c>
      <c r="AH542" s="304">
        <f t="shared" ca="1" si="260"/>
        <v>-8.5731679839728088</v>
      </c>
    </row>
    <row r="543" spans="1:34" x14ac:dyDescent="0.2">
      <c r="A543" s="347">
        <f t="shared" ca="1" si="238"/>
        <v>1E-4</v>
      </c>
      <c r="B543" s="304">
        <f t="shared" ca="1" si="239"/>
        <v>30.214700000000128</v>
      </c>
      <c r="D543" s="306">
        <f t="shared" ca="1" si="240"/>
        <v>-0.64304536494639897</v>
      </c>
      <c r="E543" s="307">
        <f t="shared" ca="1" si="241"/>
        <v>-1.2609538488087786</v>
      </c>
      <c r="F543" s="304">
        <f t="shared" ca="1" si="242"/>
        <v>1.4154546796717722</v>
      </c>
      <c r="G543" s="306">
        <f t="shared" ca="1" si="243"/>
        <v>8.0688518180793025</v>
      </c>
      <c r="H543" s="307">
        <f t="shared" ca="1" si="244"/>
        <v>-107.27332964002636</v>
      </c>
      <c r="I543" s="304">
        <f t="shared" ca="1" si="245"/>
        <v>107.57636181671084</v>
      </c>
      <c r="J543" s="306">
        <f t="shared" ca="1" si="246"/>
        <v>669.82609207074745</v>
      </c>
      <c r="K543" s="307">
        <f t="shared" ca="1" si="247"/>
        <v>-7.3724274553659077</v>
      </c>
      <c r="L543" s="304">
        <f t="shared" ca="1" si="232"/>
        <v>669.86666307956693</v>
      </c>
      <c r="M543" s="306">
        <f t="shared" ca="1" si="248"/>
        <v>-1.4957200124469971</v>
      </c>
      <c r="N543" s="304">
        <f t="shared" ca="1" si="249"/>
        <v>-85.698444046467898</v>
      </c>
      <c r="P543" s="310">
        <f t="shared" ca="1" si="250"/>
        <v>23</v>
      </c>
      <c r="Q543" s="304">
        <f t="shared" ca="1" si="251"/>
        <v>0</v>
      </c>
      <c r="R543" s="306">
        <f t="shared" ca="1" si="252"/>
        <v>0</v>
      </c>
      <c r="S543" s="307">
        <f t="shared" ca="1" si="253"/>
        <v>5.0810000000000022</v>
      </c>
      <c r="T543" s="304">
        <f t="shared" ca="1" si="233"/>
        <v>49.844610000000024</v>
      </c>
      <c r="U543" s="311">
        <f t="shared" ca="1" si="234"/>
        <v>0</v>
      </c>
      <c r="V543" s="306">
        <f t="shared" ca="1" si="235"/>
        <v>1.2259034553962507</v>
      </c>
      <c r="W543" s="304">
        <f t="shared" ca="1" si="236"/>
        <v>43.560555835778423</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1.2091692243836363</v>
      </c>
      <c r="AH543" s="304">
        <f t="shared" ca="1" si="260"/>
        <v>-8.5731964538657621</v>
      </c>
    </row>
    <row r="544" spans="1:34" x14ac:dyDescent="0.2">
      <c r="A544" s="347">
        <f t="shared" ca="1" si="238"/>
        <v>1E-4</v>
      </c>
      <c r="B544" s="304">
        <f t="shared" ca="1" si="239"/>
        <v>30.214800000000128</v>
      </c>
      <c r="D544" s="306">
        <f t="shared" ca="1" si="240"/>
        <v>-0.6430416528476256</v>
      </c>
      <c r="E544" s="307">
        <f t="shared" ca="1" si="241"/>
        <v>-1.2609250196379396</v>
      </c>
      <c r="F544" s="304">
        <f t="shared" ca="1" si="242"/>
        <v>1.415427310901533</v>
      </c>
      <c r="G544" s="306">
        <f t="shared" ca="1" si="243"/>
        <v>8.0687875139140175</v>
      </c>
      <c r="H544" s="307">
        <f t="shared" ca="1" si="244"/>
        <v>-107.27345573252832</v>
      </c>
      <c r="I544" s="304">
        <f t="shared" ca="1" si="245"/>
        <v>107.5764827308618</v>
      </c>
      <c r="J544" s="306">
        <f t="shared" ca="1" si="246"/>
        <v>669.82609207074745</v>
      </c>
      <c r="K544" s="307">
        <f t="shared" ca="1" si="247"/>
        <v>-7.3831547946345353</v>
      </c>
      <c r="L544" s="304">
        <f t="shared" ca="1" si="232"/>
        <v>669.86678122854471</v>
      </c>
      <c r="M544" s="306">
        <f t="shared" ca="1" si="248"/>
        <v>-1.49572069643196</v>
      </c>
      <c r="N544" s="304">
        <f t="shared" ca="1" si="249"/>
        <v>-85.698483235919525</v>
      </c>
      <c r="P544" s="310">
        <f t="shared" ca="1" si="250"/>
        <v>23</v>
      </c>
      <c r="Q544" s="304">
        <f t="shared" ca="1" si="251"/>
        <v>0</v>
      </c>
      <c r="R544" s="306">
        <f t="shared" ca="1" si="252"/>
        <v>0</v>
      </c>
      <c r="S544" s="307">
        <f t="shared" ca="1" si="253"/>
        <v>5.0810000000000022</v>
      </c>
      <c r="T544" s="304">
        <f t="shared" ca="1" si="233"/>
        <v>49.844610000000024</v>
      </c>
      <c r="U544" s="311">
        <f t="shared" ca="1" si="234"/>
        <v>0</v>
      </c>
      <c r="V544" s="306">
        <f t="shared" ca="1" si="235"/>
        <v>1.2259047704653629</v>
      </c>
      <c r="W544" s="304">
        <f t="shared" ca="1" si="236"/>
        <v>43.560700487625233</v>
      </c>
      <c r="Y544" s="314" t="str">
        <f t="shared" ca="1" si="254"/>
        <v/>
      </c>
      <c r="Z544" s="315" t="str">
        <f t="shared" ca="1" si="255"/>
        <v/>
      </c>
      <c r="AA544" s="316" t="str">
        <f t="shared" ca="1" si="256"/>
        <v/>
      </c>
      <c r="AC544" s="310" t="e">
        <f t="shared" ca="1" si="257"/>
        <v>#N/A</v>
      </c>
      <c r="AD544" s="323" t="e">
        <f t="shared" ca="1" si="258"/>
        <v>#N/A</v>
      </c>
      <c r="AE544" s="324" t="e">
        <f t="shared" ca="1" si="237"/>
        <v>#N/A</v>
      </c>
      <c r="AG544" s="306">
        <f t="shared" ca="1" si="259"/>
        <v>1.2091412581410736</v>
      </c>
      <c r="AH544" s="304">
        <f t="shared" ca="1" si="260"/>
        <v>-8.5732249233966549</v>
      </c>
    </row>
    <row r="545" spans="1:34" x14ac:dyDescent="0.2">
      <c r="A545" s="347">
        <f t="shared" ca="1" si="238"/>
        <v>1E-4</v>
      </c>
      <c r="B545" s="304">
        <f t="shared" ca="1" si="239"/>
        <v>30.214900000000128</v>
      </c>
      <c r="D545" s="306">
        <f t="shared" ca="1" si="240"/>
        <v>-0.64303794074230303</v>
      </c>
      <c r="E545" s="307">
        <f t="shared" ca="1" si="241"/>
        <v>-1.2608961908337175</v>
      </c>
      <c r="F545" s="304">
        <f t="shared" ca="1" si="242"/>
        <v>1.4153999425226356</v>
      </c>
      <c r="G545" s="306">
        <f t="shared" ca="1" si="243"/>
        <v>8.0687232101199431</v>
      </c>
      <c r="H545" s="307">
        <f t="shared" ca="1" si="244"/>
        <v>-107.27358182214741</v>
      </c>
      <c r="I545" s="304">
        <f t="shared" ca="1" si="245"/>
        <v>107.57660364221618</v>
      </c>
      <c r="J545" s="306">
        <f t="shared" ca="1" si="246"/>
        <v>669.82609207074745</v>
      </c>
      <c r="K545" s="307">
        <f t="shared" ca="1" si="247"/>
        <v>-7.3938821465122695</v>
      </c>
      <c r="L545" s="304">
        <f t="shared" ca="1" si="232"/>
        <v>669.86689954942983</v>
      </c>
      <c r="M545" s="306">
        <f t="shared" ca="1" si="248"/>
        <v>-1.4957213804099343</v>
      </c>
      <c r="N545" s="304">
        <f t="shared" ca="1" si="249"/>
        <v>-85.698522424970719</v>
      </c>
      <c r="P545" s="310">
        <f t="shared" ca="1" si="250"/>
        <v>23</v>
      </c>
      <c r="Q545" s="304">
        <f t="shared" ca="1" si="251"/>
        <v>0</v>
      </c>
      <c r="R545" s="306">
        <f t="shared" ca="1" si="252"/>
        <v>0</v>
      </c>
      <c r="S545" s="307">
        <f t="shared" ca="1" si="253"/>
        <v>5.0810000000000022</v>
      </c>
      <c r="T545" s="304">
        <f t="shared" ca="1" si="233"/>
        <v>49.844610000000024</v>
      </c>
      <c r="U545" s="311">
        <f t="shared" ca="1" si="234"/>
        <v>0</v>
      </c>
      <c r="V545" s="306">
        <f t="shared" ca="1" si="235"/>
        <v>1.2259060855374317</v>
      </c>
      <c r="W545" s="304">
        <f t="shared" ca="1" si="236"/>
        <v>43.560845137632434</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1.2091132922508585</v>
      </c>
      <c r="AH545" s="304">
        <f t="shared" ca="1" si="260"/>
        <v>-8.5732533925654817</v>
      </c>
    </row>
    <row r="546" spans="1:34" x14ac:dyDescent="0.2">
      <c r="A546" s="347">
        <f t="shared" ca="1" si="238"/>
        <v>1E-4</v>
      </c>
      <c r="B546" s="304">
        <f t="shared" ca="1" si="239"/>
        <v>30.215000000000128</v>
      </c>
      <c r="D546" s="306">
        <f t="shared" ca="1" si="240"/>
        <v>-0.64303422863043547</v>
      </c>
      <c r="E546" s="307">
        <f t="shared" ca="1" si="241"/>
        <v>-1.2608673623961053</v>
      </c>
      <c r="F546" s="304">
        <f t="shared" ca="1" si="242"/>
        <v>1.4153725745350765</v>
      </c>
      <c r="G546" s="306">
        <f t="shared" ca="1" si="243"/>
        <v>8.0686589066970793</v>
      </c>
      <c r="H546" s="307">
        <f t="shared" ca="1" si="244"/>
        <v>-107.27370790888365</v>
      </c>
      <c r="I546" s="304">
        <f t="shared" ca="1" si="245"/>
        <v>107.57672455077403</v>
      </c>
      <c r="J546" s="306">
        <f t="shared" ca="1" si="246"/>
        <v>669.82609207074745</v>
      </c>
      <c r="K546" s="307">
        <f t="shared" ca="1" si="247"/>
        <v>-7.4046095109988208</v>
      </c>
      <c r="L546" s="304">
        <f t="shared" ca="1" si="232"/>
        <v>669.86701804222298</v>
      </c>
      <c r="M546" s="306">
        <f t="shared" ca="1" si="248"/>
        <v>-1.4957220643809201</v>
      </c>
      <c r="N546" s="304">
        <f t="shared" ca="1" si="249"/>
        <v>-85.698561613621521</v>
      </c>
      <c r="P546" s="310">
        <f t="shared" ca="1" si="250"/>
        <v>23</v>
      </c>
      <c r="Q546" s="304">
        <f t="shared" ca="1" si="251"/>
        <v>0</v>
      </c>
      <c r="R546" s="306">
        <f t="shared" ca="1" si="252"/>
        <v>0</v>
      </c>
      <c r="S546" s="307">
        <f t="shared" ca="1" si="253"/>
        <v>5.0810000000000022</v>
      </c>
      <c r="T546" s="304">
        <f t="shared" ca="1" si="233"/>
        <v>49.844610000000024</v>
      </c>
      <c r="U546" s="311">
        <f t="shared" ca="1" si="234"/>
        <v>0</v>
      </c>
      <c r="V546" s="306">
        <f t="shared" ca="1" si="235"/>
        <v>1.2259074006124577</v>
      </c>
      <c r="W546" s="304">
        <f t="shared" ca="1" si="236"/>
        <v>43.560989785800068</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1.2090853267129802</v>
      </c>
      <c r="AH546" s="304">
        <f t="shared" ca="1" si="260"/>
        <v>-8.5732818613722532</v>
      </c>
    </row>
    <row r="547" spans="1:34" x14ac:dyDescent="0.2">
      <c r="A547" s="347">
        <f t="shared" ca="1" si="238"/>
        <v>1E-4</v>
      </c>
      <c r="B547" s="304">
        <f t="shared" ca="1" si="239"/>
        <v>30.215100000000128</v>
      </c>
      <c r="D547" s="306">
        <f t="shared" ca="1" si="240"/>
        <v>-0.6430305165120227</v>
      </c>
      <c r="E547" s="307">
        <f t="shared" ca="1" si="241"/>
        <v>-1.2608385343250941</v>
      </c>
      <c r="F547" s="304">
        <f t="shared" ca="1" si="242"/>
        <v>1.4153452069388479</v>
      </c>
      <c r="G547" s="306">
        <f t="shared" ca="1" si="243"/>
        <v>8.0685946036454279</v>
      </c>
      <c r="H547" s="307">
        <f t="shared" ca="1" si="244"/>
        <v>-107.27383399273708</v>
      </c>
      <c r="I547" s="304">
        <f t="shared" ca="1" si="245"/>
        <v>107.57684545653534</v>
      </c>
      <c r="J547" s="306">
        <f t="shared" ca="1" si="246"/>
        <v>669.82609207074745</v>
      </c>
      <c r="K547" s="307">
        <f t="shared" ca="1" si="247"/>
        <v>-7.4153368880939015</v>
      </c>
      <c r="L547" s="304">
        <f t="shared" ca="1" si="232"/>
        <v>669.86713670692438</v>
      </c>
      <c r="M547" s="306">
        <f t="shared" ca="1" si="248"/>
        <v>-1.4957227483449176</v>
      </c>
      <c r="N547" s="304">
        <f t="shared" ca="1" si="249"/>
        <v>-85.698600801871919</v>
      </c>
      <c r="P547" s="310">
        <f t="shared" ca="1" si="250"/>
        <v>23</v>
      </c>
      <c r="Q547" s="304">
        <f t="shared" ca="1" si="251"/>
        <v>0</v>
      </c>
      <c r="R547" s="306">
        <f t="shared" ca="1" si="252"/>
        <v>0</v>
      </c>
      <c r="S547" s="307">
        <f t="shared" ca="1" si="253"/>
        <v>5.0810000000000022</v>
      </c>
      <c r="T547" s="304">
        <f t="shared" ca="1" si="233"/>
        <v>49.844610000000024</v>
      </c>
      <c r="U547" s="311">
        <f t="shared" ca="1" si="234"/>
        <v>0</v>
      </c>
      <c r="V547" s="306">
        <f t="shared" ca="1" si="235"/>
        <v>1.2259087156904407</v>
      </c>
      <c r="W547" s="304">
        <f t="shared" ca="1" si="236"/>
        <v>43.561134432128085</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1.2090573615274334</v>
      </c>
      <c r="AH547" s="304">
        <f t="shared" ca="1" si="260"/>
        <v>-8.5733103298169748</v>
      </c>
    </row>
    <row r="548" spans="1:34" x14ac:dyDescent="0.2">
      <c r="A548" s="347">
        <f t="shared" ca="1" si="238"/>
        <v>1E-4</v>
      </c>
      <c r="B548" s="304">
        <f t="shared" ca="1" si="239"/>
        <v>30.215200000000127</v>
      </c>
      <c r="D548" s="306">
        <f t="shared" ca="1" si="240"/>
        <v>-0.64302680438706528</v>
      </c>
      <c r="E548" s="307">
        <f t="shared" ca="1" si="241"/>
        <v>-1.2608097066206909</v>
      </c>
      <c r="F548" s="304">
        <f t="shared" ca="1" si="242"/>
        <v>1.4153178397339568</v>
      </c>
      <c r="G548" s="306">
        <f t="shared" ca="1" si="243"/>
        <v>8.0685303009649889</v>
      </c>
      <c r="H548" s="307">
        <f t="shared" ca="1" si="244"/>
        <v>-107.27396007370774</v>
      </c>
      <c r="I548" s="304">
        <f t="shared" ca="1" si="245"/>
        <v>107.57696635950018</v>
      </c>
      <c r="J548" s="306">
        <f t="shared" ca="1" si="246"/>
        <v>669.82609207074745</v>
      </c>
      <c r="K548" s="307">
        <f t="shared" ca="1" si="247"/>
        <v>-7.4260642777972237</v>
      </c>
      <c r="L548" s="304">
        <f t="shared" ca="1" si="232"/>
        <v>669.86725554353484</v>
      </c>
      <c r="M548" s="306">
        <f t="shared" ca="1" si="248"/>
        <v>-1.4957234323019271</v>
      </c>
      <c r="N548" s="304">
        <f t="shared" ca="1" si="249"/>
        <v>-85.698639989721926</v>
      </c>
      <c r="P548" s="310">
        <f t="shared" ca="1" si="250"/>
        <v>23</v>
      </c>
      <c r="Q548" s="304">
        <f t="shared" ca="1" si="251"/>
        <v>0</v>
      </c>
      <c r="R548" s="306">
        <f t="shared" ca="1" si="252"/>
        <v>0</v>
      </c>
      <c r="S548" s="307">
        <f t="shared" ca="1" si="253"/>
        <v>5.0810000000000022</v>
      </c>
      <c r="T548" s="304">
        <f t="shared" ca="1" si="233"/>
        <v>49.844610000000024</v>
      </c>
      <c r="U548" s="311">
        <f t="shared" ca="1" si="234"/>
        <v>0</v>
      </c>
      <c r="V548" s="306">
        <f t="shared" ca="1" si="235"/>
        <v>1.2259100307713806</v>
      </c>
      <c r="W548" s="304">
        <f t="shared" ca="1" si="236"/>
        <v>43.561279076616557</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1.2090293966942252</v>
      </c>
      <c r="AH548" s="304">
        <f t="shared" ca="1" si="260"/>
        <v>-8.5733387978996394</v>
      </c>
    </row>
    <row r="549" spans="1:34" x14ac:dyDescent="0.2">
      <c r="A549" s="347">
        <f t="shared" ca="1" si="238"/>
        <v>1E-4</v>
      </c>
      <c r="B549" s="304">
        <f t="shared" ca="1" si="239"/>
        <v>30.215300000000127</v>
      </c>
      <c r="D549" s="306">
        <f t="shared" ca="1" si="240"/>
        <v>-0.64302309225556198</v>
      </c>
      <c r="E549" s="307">
        <f t="shared" ca="1" si="241"/>
        <v>-1.260780879282887</v>
      </c>
      <c r="F549" s="304">
        <f t="shared" ca="1" si="242"/>
        <v>1.4152904729203946</v>
      </c>
      <c r="G549" s="306">
        <f t="shared" ca="1" si="243"/>
        <v>8.0684659986557641</v>
      </c>
      <c r="H549" s="307">
        <f t="shared" ca="1" si="244"/>
        <v>-107.27408615179567</v>
      </c>
      <c r="I549" s="304">
        <f t="shared" ca="1" si="245"/>
        <v>107.57708725966856</v>
      </c>
      <c r="J549" s="306">
        <f t="shared" ca="1" si="246"/>
        <v>669.82609207074745</v>
      </c>
      <c r="K549" s="307">
        <f t="shared" ca="1" si="247"/>
        <v>-7.4367916801084988</v>
      </c>
      <c r="L549" s="304">
        <f t="shared" ca="1" si="232"/>
        <v>669.8673745520548</v>
      </c>
      <c r="M549" s="306">
        <f t="shared" ca="1" si="248"/>
        <v>-1.4957241162519481</v>
      </c>
      <c r="N549" s="304">
        <f t="shared" ca="1" si="249"/>
        <v>-85.698679177171527</v>
      </c>
      <c r="P549" s="310">
        <f t="shared" ca="1" si="250"/>
        <v>23</v>
      </c>
      <c r="Q549" s="304">
        <f t="shared" ca="1" si="251"/>
        <v>0</v>
      </c>
      <c r="R549" s="306">
        <f t="shared" ca="1" si="252"/>
        <v>0</v>
      </c>
      <c r="S549" s="307">
        <f t="shared" ca="1" si="253"/>
        <v>5.0810000000000022</v>
      </c>
      <c r="T549" s="304">
        <f t="shared" ca="1" si="233"/>
        <v>49.844610000000024</v>
      </c>
      <c r="U549" s="311">
        <f t="shared" ca="1" si="234"/>
        <v>0</v>
      </c>
      <c r="V549" s="306">
        <f t="shared" ca="1" si="235"/>
        <v>1.2259113458552773</v>
      </c>
      <c r="W549" s="304">
        <f t="shared" ca="1" si="236"/>
        <v>43.561423719265463</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1.2090014322133449</v>
      </c>
      <c r="AH549" s="304">
        <f t="shared" ca="1" si="260"/>
        <v>-8.5733672656202593</v>
      </c>
    </row>
    <row r="550" spans="1:34" x14ac:dyDescent="0.2">
      <c r="A550" s="347">
        <f t="shared" ca="1" si="238"/>
        <v>1E-4</v>
      </c>
      <c r="B550" s="304">
        <f t="shared" ca="1" si="239"/>
        <v>30.215400000000127</v>
      </c>
      <c r="D550" s="306">
        <f t="shared" ca="1" si="240"/>
        <v>-0.64301938011751758</v>
      </c>
      <c r="E550" s="307">
        <f t="shared" ca="1" si="241"/>
        <v>-1.2607520523116822</v>
      </c>
      <c r="F550" s="304">
        <f t="shared" ca="1" si="242"/>
        <v>1.4152631064981644</v>
      </c>
      <c r="G550" s="306">
        <f t="shared" ca="1" si="243"/>
        <v>8.0684016967177516</v>
      </c>
      <c r="H550" s="307">
        <f t="shared" ca="1" si="244"/>
        <v>-107.2742122270009</v>
      </c>
      <c r="I550" s="304">
        <f t="shared" ca="1" si="245"/>
        <v>107.57720815704053</v>
      </c>
      <c r="J550" s="306">
        <f t="shared" ca="1" si="246"/>
        <v>669.82609207074745</v>
      </c>
      <c r="K550" s="307">
        <f t="shared" ca="1" si="247"/>
        <v>-7.447519095027439</v>
      </c>
      <c r="L550" s="304">
        <f t="shared" ca="1" si="232"/>
        <v>669.8674937324846</v>
      </c>
      <c r="M550" s="306">
        <f t="shared" ca="1" si="248"/>
        <v>-1.4957248001949814</v>
      </c>
      <c r="N550" s="304">
        <f t="shared" ca="1" si="249"/>
        <v>-85.698718364220767</v>
      </c>
      <c r="P550" s="310">
        <f t="shared" ca="1" si="250"/>
        <v>23</v>
      </c>
      <c r="Q550" s="304">
        <f t="shared" ca="1" si="251"/>
        <v>0</v>
      </c>
      <c r="R550" s="306">
        <f t="shared" ca="1" si="252"/>
        <v>0</v>
      </c>
      <c r="S550" s="307">
        <f t="shared" ca="1" si="253"/>
        <v>5.0810000000000022</v>
      </c>
      <c r="T550" s="304">
        <f t="shared" ca="1" si="233"/>
        <v>49.844610000000024</v>
      </c>
      <c r="U550" s="311">
        <f t="shared" ca="1" si="234"/>
        <v>0</v>
      </c>
      <c r="V550" s="306">
        <f t="shared" ca="1" si="235"/>
        <v>1.2259126609421307</v>
      </c>
      <c r="W550" s="304">
        <f t="shared" ca="1" si="236"/>
        <v>43.561568360074816</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1.2089734680847908</v>
      </c>
      <c r="AH550" s="304">
        <f t="shared" ca="1" si="260"/>
        <v>-8.5733957329788311</v>
      </c>
    </row>
    <row r="551" spans="1:34" x14ac:dyDescent="0.2">
      <c r="A551" s="347">
        <f t="shared" ca="1" si="238"/>
        <v>1E-4</v>
      </c>
      <c r="B551" s="304">
        <f t="shared" ca="1" si="239"/>
        <v>30.215500000000127</v>
      </c>
      <c r="D551" s="306">
        <f t="shared" ca="1" si="240"/>
        <v>-0.64301566797292786</v>
      </c>
      <c r="E551" s="307">
        <f t="shared" ca="1" si="241"/>
        <v>-1.2607232257070748</v>
      </c>
      <c r="F551" s="304">
        <f t="shared" ca="1" si="242"/>
        <v>1.4152357404672631</v>
      </c>
      <c r="G551" s="306">
        <f t="shared" ca="1" si="243"/>
        <v>8.0683373951509552</v>
      </c>
      <c r="H551" s="307">
        <f t="shared" ca="1" si="244"/>
        <v>-107.27433829932347</v>
      </c>
      <c r="I551" s="304">
        <f t="shared" ca="1" si="245"/>
        <v>107.57732905161612</v>
      </c>
      <c r="J551" s="306">
        <f t="shared" ca="1" si="246"/>
        <v>669.82609207074745</v>
      </c>
      <c r="K551" s="307">
        <f t="shared" ca="1" si="247"/>
        <v>-7.4582465225537549</v>
      </c>
      <c r="L551" s="304">
        <f t="shared" ca="1" si="232"/>
        <v>669.86761308482482</v>
      </c>
      <c r="M551" s="306">
        <f t="shared" ca="1" si="248"/>
        <v>-1.4957254841310266</v>
      </c>
      <c r="N551" s="304">
        <f t="shared" ca="1" si="249"/>
        <v>-85.698757550869615</v>
      </c>
      <c r="P551" s="310">
        <f t="shared" ca="1" si="250"/>
        <v>23</v>
      </c>
      <c r="Q551" s="304">
        <f t="shared" ca="1" si="251"/>
        <v>0</v>
      </c>
      <c r="R551" s="306">
        <f t="shared" ca="1" si="252"/>
        <v>0</v>
      </c>
      <c r="S551" s="307">
        <f t="shared" ca="1" si="253"/>
        <v>5.0810000000000022</v>
      </c>
      <c r="T551" s="304">
        <f t="shared" ca="1" si="233"/>
        <v>49.844610000000024</v>
      </c>
      <c r="U551" s="311">
        <f t="shared" ca="1" si="234"/>
        <v>0</v>
      </c>
      <c r="V551" s="306">
        <f t="shared" ca="1" si="235"/>
        <v>1.2259139760319411</v>
      </c>
      <c r="W551" s="304">
        <f t="shared" ca="1" si="236"/>
        <v>43.561712999044651</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1.2089455043085682</v>
      </c>
      <c r="AH551" s="304">
        <f t="shared" ca="1" si="260"/>
        <v>-8.5734241999753582</v>
      </c>
    </row>
    <row r="552" spans="1:34" x14ac:dyDescent="0.2">
      <c r="A552" s="347">
        <f t="shared" ca="1" si="238"/>
        <v>1E-4</v>
      </c>
      <c r="B552" s="304">
        <f t="shared" ca="1" si="239"/>
        <v>30.215600000000126</v>
      </c>
      <c r="D552" s="306">
        <f t="shared" ca="1" si="240"/>
        <v>-0.64301195582179893</v>
      </c>
      <c r="E552" s="307">
        <f t="shared" ca="1" si="241"/>
        <v>-1.2606943994690578</v>
      </c>
      <c r="F552" s="304">
        <f t="shared" ca="1" si="242"/>
        <v>1.4152083748276871</v>
      </c>
      <c r="G552" s="306">
        <f t="shared" ca="1" si="243"/>
        <v>8.0682730939553728</v>
      </c>
      <c r="H552" s="307">
        <f t="shared" ca="1" si="244"/>
        <v>-107.27446436876342</v>
      </c>
      <c r="I552" s="304">
        <f t="shared" ca="1" si="245"/>
        <v>107.57744994339537</v>
      </c>
      <c r="J552" s="306">
        <f t="shared" ca="1" si="246"/>
        <v>669.82609207074745</v>
      </c>
      <c r="K552" s="307">
        <f t="shared" ca="1" si="247"/>
        <v>-7.4689739626871594</v>
      </c>
      <c r="L552" s="304">
        <f t="shared" ca="1" si="232"/>
        <v>669.86773260907614</v>
      </c>
      <c r="M552" s="306">
        <f t="shared" ca="1" si="248"/>
        <v>-1.495726168060084</v>
      </c>
      <c r="N552" s="304">
        <f t="shared" ca="1" si="249"/>
        <v>-85.698796737118087</v>
      </c>
      <c r="P552" s="310">
        <f t="shared" ca="1" si="250"/>
        <v>23</v>
      </c>
      <c r="Q552" s="304">
        <f t="shared" ca="1" si="251"/>
        <v>0</v>
      </c>
      <c r="R552" s="306">
        <f t="shared" ca="1" si="252"/>
        <v>0</v>
      </c>
      <c r="S552" s="307">
        <f t="shared" ca="1" si="253"/>
        <v>5.0810000000000022</v>
      </c>
      <c r="T552" s="304">
        <f t="shared" ca="1" si="233"/>
        <v>49.844610000000024</v>
      </c>
      <c r="U552" s="311">
        <f t="shared" ca="1" si="234"/>
        <v>0</v>
      </c>
      <c r="V552" s="306">
        <f t="shared" ca="1" si="235"/>
        <v>1.2259152911247082</v>
      </c>
      <c r="W552" s="304">
        <f t="shared" ca="1" si="236"/>
        <v>43.561857636174956</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1.2089175408846646</v>
      </c>
      <c r="AH552" s="304">
        <f t="shared" ca="1" si="260"/>
        <v>-8.5734526666098478</v>
      </c>
    </row>
    <row r="553" spans="1:34" x14ac:dyDescent="0.2">
      <c r="A553" s="347">
        <f t="shared" ca="1" si="238"/>
        <v>1E-4</v>
      </c>
      <c r="B553" s="304">
        <f t="shared" ca="1" si="239"/>
        <v>30.215700000000126</v>
      </c>
      <c r="D553" s="306">
        <f t="shared" ca="1" si="240"/>
        <v>-0.64300824366412745</v>
      </c>
      <c r="E553" s="307">
        <f t="shared" ca="1" si="241"/>
        <v>-1.2606655735976364</v>
      </c>
      <c r="F553" s="304">
        <f t="shared" ca="1" si="242"/>
        <v>1.4151810095794402</v>
      </c>
      <c r="G553" s="306">
        <f t="shared" ca="1" si="243"/>
        <v>8.0682087931310065</v>
      </c>
      <c r="H553" s="307">
        <f t="shared" ca="1" si="244"/>
        <v>-107.27459043532077</v>
      </c>
      <c r="I553" s="304">
        <f t="shared" ca="1" si="245"/>
        <v>107.57757083237831</v>
      </c>
      <c r="J553" s="306">
        <f t="shared" ca="1" si="246"/>
        <v>669.82609207074745</v>
      </c>
      <c r="K553" s="307">
        <f t="shared" ca="1" si="247"/>
        <v>-7.479701415427364</v>
      </c>
      <c r="L553" s="304">
        <f t="shared" ca="1" si="232"/>
        <v>669.8678523052389</v>
      </c>
      <c r="M553" s="306">
        <f t="shared" ca="1" si="248"/>
        <v>-1.4957268519821536</v>
      </c>
      <c r="N553" s="304">
        <f t="shared" ca="1" si="249"/>
        <v>-85.698835922966197</v>
      </c>
      <c r="P553" s="310">
        <f t="shared" ca="1" si="250"/>
        <v>23</v>
      </c>
      <c r="Q553" s="304">
        <f t="shared" ca="1" si="251"/>
        <v>0</v>
      </c>
      <c r="R553" s="306">
        <f t="shared" ca="1" si="252"/>
        <v>0</v>
      </c>
      <c r="S553" s="307">
        <f t="shared" ca="1" si="253"/>
        <v>5.0810000000000022</v>
      </c>
      <c r="T553" s="304">
        <f t="shared" ca="1" si="233"/>
        <v>49.844610000000024</v>
      </c>
      <c r="U553" s="311">
        <f t="shared" ca="1" si="234"/>
        <v>0</v>
      </c>
      <c r="V553" s="306">
        <f t="shared" ca="1" si="235"/>
        <v>1.2259166062204323</v>
      </c>
      <c r="W553" s="304">
        <f t="shared" ca="1" si="236"/>
        <v>43.562002271465779</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1.2088895778130855</v>
      </c>
      <c r="AH553" s="304">
        <f t="shared" ca="1" si="260"/>
        <v>-8.5734811328822946</v>
      </c>
    </row>
    <row r="554" spans="1:34" x14ac:dyDescent="0.2">
      <c r="A554" s="347">
        <f t="shared" ca="1" si="238"/>
        <v>1E-4</v>
      </c>
      <c r="B554" s="304">
        <f t="shared" ca="1" si="239"/>
        <v>30.215800000000126</v>
      </c>
      <c r="D554" s="306">
        <f t="shared" ca="1" si="240"/>
        <v>-0.64300453149991588</v>
      </c>
      <c r="E554" s="307">
        <f t="shared" ca="1" si="241"/>
        <v>-1.2606367480927965</v>
      </c>
      <c r="F554" s="304">
        <f t="shared" ca="1" si="242"/>
        <v>1.4151536447225113</v>
      </c>
      <c r="G554" s="306">
        <f t="shared" ca="1" si="243"/>
        <v>8.0681444926778561</v>
      </c>
      <c r="H554" s="307">
        <f t="shared" ca="1" si="244"/>
        <v>-107.27471649899559</v>
      </c>
      <c r="I554" s="304">
        <f t="shared" ca="1" si="245"/>
        <v>107.57769171856498</v>
      </c>
      <c r="J554" s="306">
        <f t="shared" ca="1" si="246"/>
        <v>669.82609207074745</v>
      </c>
      <c r="K554" s="307">
        <f t="shared" ca="1" si="247"/>
        <v>-7.49042888077408</v>
      </c>
      <c r="L554" s="304">
        <f t="shared" ca="1" si="232"/>
        <v>669.86797217331366</v>
      </c>
      <c r="M554" s="306">
        <f t="shared" ca="1" si="248"/>
        <v>-1.4957275358972355</v>
      </c>
      <c r="N554" s="304">
        <f t="shared" ca="1" si="249"/>
        <v>-85.69887510841393</v>
      </c>
      <c r="P554" s="310">
        <f t="shared" ca="1" si="250"/>
        <v>23</v>
      </c>
      <c r="Q554" s="304">
        <f t="shared" ca="1" si="251"/>
        <v>0</v>
      </c>
      <c r="R554" s="306">
        <f t="shared" ca="1" si="252"/>
        <v>0</v>
      </c>
      <c r="S554" s="307">
        <f t="shared" ca="1" si="253"/>
        <v>5.0810000000000022</v>
      </c>
      <c r="T554" s="304">
        <f t="shared" ca="1" si="233"/>
        <v>49.844610000000024</v>
      </c>
      <c r="U554" s="311">
        <f t="shared" ca="1" si="234"/>
        <v>0</v>
      </c>
      <c r="V554" s="306">
        <f t="shared" ca="1" si="235"/>
        <v>1.2259179213191129</v>
      </c>
      <c r="W554" s="304">
        <f t="shared" ca="1" si="236"/>
        <v>43.5621469049171</v>
      </c>
      <c r="Y554" s="314" t="str">
        <f t="shared" ca="1" si="254"/>
        <v/>
      </c>
      <c r="Z554" s="315" t="str">
        <f t="shared" ca="1" si="255"/>
        <v/>
      </c>
      <c r="AA554" s="316" t="str">
        <f t="shared" ca="1" si="256"/>
        <v/>
      </c>
      <c r="AC554" s="310" t="e">
        <f t="shared" ca="1" si="257"/>
        <v>#N/A</v>
      </c>
      <c r="AD554" s="323" t="e">
        <f t="shared" ca="1" si="258"/>
        <v>#N/A</v>
      </c>
      <c r="AE554" s="324" t="e">
        <f t="shared" ca="1" si="237"/>
        <v>#N/A</v>
      </c>
      <c r="AG554" s="306">
        <f t="shared" ca="1" si="259"/>
        <v>1.2088616150938201</v>
      </c>
      <c r="AH554" s="304">
        <f t="shared" ca="1" si="260"/>
        <v>-8.573509598792711</v>
      </c>
    </row>
    <row r="555" spans="1:34" x14ac:dyDescent="0.2">
      <c r="A555" s="347">
        <f t="shared" ca="1" si="238"/>
        <v>1E-4</v>
      </c>
      <c r="B555" s="304">
        <f t="shared" ca="1" si="239"/>
        <v>30.215900000000126</v>
      </c>
      <c r="D555" s="306">
        <f t="shared" ca="1" si="240"/>
        <v>-0.64300081932916497</v>
      </c>
      <c r="E555" s="307">
        <f t="shared" ca="1" si="241"/>
        <v>-1.2606079229545468</v>
      </c>
      <c r="F555" s="304">
        <f t="shared" ca="1" si="242"/>
        <v>1.4151262802569085</v>
      </c>
      <c r="G555" s="306">
        <f t="shared" ca="1" si="243"/>
        <v>8.0680801925959234</v>
      </c>
      <c r="H555" s="307">
        <f t="shared" ca="1" si="244"/>
        <v>-107.27484255978788</v>
      </c>
      <c r="I555" s="304">
        <f t="shared" ca="1" si="245"/>
        <v>107.5778126019554</v>
      </c>
      <c r="J555" s="306">
        <f t="shared" ca="1" si="246"/>
        <v>669.82609207074745</v>
      </c>
      <c r="K555" s="307">
        <f t="shared" ca="1" si="247"/>
        <v>-7.5011563587270196</v>
      </c>
      <c r="L555" s="304">
        <f t="shared" ca="1" si="232"/>
        <v>669.868092213301</v>
      </c>
      <c r="M555" s="306">
        <f t="shared" ca="1" si="248"/>
        <v>-1.4957282198053301</v>
      </c>
      <c r="N555" s="304">
        <f t="shared" ca="1" si="249"/>
        <v>-85.698914293461328</v>
      </c>
      <c r="P555" s="310">
        <f t="shared" ca="1" si="250"/>
        <v>23</v>
      </c>
      <c r="Q555" s="304">
        <f t="shared" ca="1" si="251"/>
        <v>0</v>
      </c>
      <c r="R555" s="306">
        <f t="shared" ca="1" si="252"/>
        <v>0</v>
      </c>
      <c r="S555" s="307">
        <f t="shared" ca="1" si="253"/>
        <v>5.0810000000000022</v>
      </c>
      <c r="T555" s="304">
        <f t="shared" ca="1" si="233"/>
        <v>49.844610000000024</v>
      </c>
      <c r="U555" s="311">
        <f t="shared" ca="1" si="234"/>
        <v>0</v>
      </c>
      <c r="V555" s="306">
        <f t="shared" ca="1" si="235"/>
        <v>1.2259192364207505</v>
      </c>
      <c r="W555" s="304">
        <f t="shared" ca="1" si="236"/>
        <v>43.562291536528953</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1.2088336527268755</v>
      </c>
      <c r="AH555" s="304">
        <f t="shared" ca="1" si="260"/>
        <v>-8.5735380643410899</v>
      </c>
    </row>
    <row r="556" spans="1:34" x14ac:dyDescent="0.2">
      <c r="A556" s="347">
        <f t="shared" ca="1" si="238"/>
        <v>1E-4</v>
      </c>
      <c r="B556" s="304">
        <f t="shared" ca="1" si="239"/>
        <v>30.216000000000125</v>
      </c>
      <c r="D556" s="306">
        <f t="shared" ca="1" si="240"/>
        <v>-0.6429971071518733</v>
      </c>
      <c r="E556" s="307">
        <f t="shared" ca="1" si="241"/>
        <v>-1.2605790981828751</v>
      </c>
      <c r="F556" s="304">
        <f t="shared" ca="1" si="242"/>
        <v>1.4150989161826208</v>
      </c>
      <c r="G556" s="306">
        <f t="shared" ca="1" si="243"/>
        <v>8.0680158928852084</v>
      </c>
      <c r="H556" s="307">
        <f t="shared" ca="1" si="244"/>
        <v>-107.27496861769771</v>
      </c>
      <c r="I556" s="304">
        <f t="shared" ca="1" si="245"/>
        <v>107.57793348254964</v>
      </c>
      <c r="J556" s="306">
        <f t="shared" ca="1" si="246"/>
        <v>669.82609207074745</v>
      </c>
      <c r="K556" s="307">
        <f t="shared" ca="1" si="247"/>
        <v>-7.5118838492858941</v>
      </c>
      <c r="L556" s="304">
        <f t="shared" ca="1" si="232"/>
        <v>669.86821242520125</v>
      </c>
      <c r="M556" s="306">
        <f t="shared" ca="1" si="248"/>
        <v>-1.495728903706437</v>
      </c>
      <c r="N556" s="304">
        <f t="shared" ca="1" si="249"/>
        <v>-85.698953478108351</v>
      </c>
      <c r="P556" s="310">
        <f t="shared" ca="1" si="250"/>
        <v>23</v>
      </c>
      <c r="Q556" s="304">
        <f t="shared" ca="1" si="251"/>
        <v>0</v>
      </c>
      <c r="R556" s="306">
        <f t="shared" ca="1" si="252"/>
        <v>0</v>
      </c>
      <c r="S556" s="307">
        <f t="shared" ca="1" si="253"/>
        <v>5.0810000000000022</v>
      </c>
      <c r="T556" s="304">
        <f t="shared" ca="1" si="233"/>
        <v>49.844610000000024</v>
      </c>
      <c r="U556" s="311">
        <f t="shared" ca="1" si="234"/>
        <v>0</v>
      </c>
      <c r="V556" s="306">
        <f t="shared" ca="1" si="235"/>
        <v>1.2259205515253444</v>
      </c>
      <c r="W556" s="304">
        <f t="shared" ca="1" si="236"/>
        <v>43.562436166301339</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1.2088056907122429</v>
      </c>
      <c r="AH556" s="304">
        <f t="shared" ca="1" si="260"/>
        <v>-8.5735665295274419</v>
      </c>
    </row>
    <row r="557" spans="1:34" x14ac:dyDescent="0.2">
      <c r="A557" s="347">
        <f t="shared" ca="1" si="238"/>
        <v>1E-4</v>
      </c>
      <c r="B557" s="304">
        <f t="shared" ca="1" si="239"/>
        <v>30.216100000000125</v>
      </c>
      <c r="D557" s="306">
        <f t="shared" ca="1" si="240"/>
        <v>-0.64299339496804564</v>
      </c>
      <c r="E557" s="307">
        <f t="shared" ca="1" si="241"/>
        <v>-1.2605502737777847</v>
      </c>
      <c r="F557" s="304">
        <f t="shared" ca="1" si="242"/>
        <v>1.4150715524996542</v>
      </c>
      <c r="G557" s="306">
        <f t="shared" ca="1" si="243"/>
        <v>8.0679515935457111</v>
      </c>
      <c r="H557" s="307">
        <f t="shared" ca="1" si="244"/>
        <v>-107.27509467272509</v>
      </c>
      <c r="I557" s="304">
        <f t="shared" ca="1" si="245"/>
        <v>107.57805436034771</v>
      </c>
      <c r="J557" s="306">
        <f t="shared" ca="1" si="246"/>
        <v>669.82609207074745</v>
      </c>
      <c r="K557" s="307">
        <f t="shared" ca="1" si="247"/>
        <v>-7.522611352450415</v>
      </c>
      <c r="L557" s="304">
        <f t="shared" ca="1" si="232"/>
        <v>669.8683328090151</v>
      </c>
      <c r="M557" s="306">
        <f t="shared" ca="1" si="248"/>
        <v>-1.4957295876005567</v>
      </c>
      <c r="N557" s="304">
        <f t="shared" ca="1" si="249"/>
        <v>-85.698992662355053</v>
      </c>
      <c r="P557" s="310">
        <f t="shared" ca="1" si="250"/>
        <v>23</v>
      </c>
      <c r="Q557" s="304">
        <f t="shared" ca="1" si="251"/>
        <v>0</v>
      </c>
      <c r="R557" s="306">
        <f t="shared" ca="1" si="252"/>
        <v>0</v>
      </c>
      <c r="S557" s="307">
        <f t="shared" ca="1" si="253"/>
        <v>5.0810000000000022</v>
      </c>
      <c r="T557" s="304">
        <f t="shared" ca="1" si="233"/>
        <v>49.844610000000024</v>
      </c>
      <c r="U557" s="311">
        <f t="shared" ca="1" si="234"/>
        <v>0</v>
      </c>
      <c r="V557" s="306">
        <f t="shared" ca="1" si="235"/>
        <v>1.2259218666328953</v>
      </c>
      <c r="W557" s="304">
        <f t="shared" ca="1" si="236"/>
        <v>43.562580794234293</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1.2087777290499204</v>
      </c>
      <c r="AH557" s="304">
        <f t="shared" ca="1" si="260"/>
        <v>-8.5735949943517653</v>
      </c>
    </row>
    <row r="558" spans="1:34" x14ac:dyDescent="0.2">
      <c r="A558" s="347">
        <f t="shared" ca="1" si="238"/>
        <v>1E-4</v>
      </c>
      <c r="B558" s="304">
        <f t="shared" ca="1" si="239"/>
        <v>30.216200000000125</v>
      </c>
      <c r="D558" s="306">
        <f t="shared" ca="1" si="240"/>
        <v>-0.64298968277767832</v>
      </c>
      <c r="E558" s="307">
        <f t="shared" ca="1" si="241"/>
        <v>-1.2605214497392687</v>
      </c>
      <c r="F558" s="304">
        <f t="shared" ca="1" si="242"/>
        <v>1.4150441892080003</v>
      </c>
      <c r="G558" s="306">
        <f t="shared" ca="1" si="243"/>
        <v>8.0678872945774334</v>
      </c>
      <c r="H558" s="307">
        <f t="shared" ca="1" si="244"/>
        <v>-107.27522072487007</v>
      </c>
      <c r="I558" s="304">
        <f t="shared" ca="1" si="245"/>
        <v>107.57817523534965</v>
      </c>
      <c r="J558" s="306">
        <f t="shared" ca="1" si="246"/>
        <v>669.82609207074745</v>
      </c>
      <c r="K558" s="307">
        <f t="shared" ca="1" si="247"/>
        <v>-7.5333388682202944</v>
      </c>
      <c r="L558" s="304">
        <f t="shared" ca="1" si="232"/>
        <v>669.868453364743</v>
      </c>
      <c r="M558" s="306">
        <f t="shared" ca="1" si="248"/>
        <v>-1.495730271487689</v>
      </c>
      <c r="N558" s="304">
        <f t="shared" ca="1" si="249"/>
        <v>-85.699031846201393</v>
      </c>
      <c r="P558" s="310">
        <f t="shared" ca="1" si="250"/>
        <v>23</v>
      </c>
      <c r="Q558" s="304">
        <f t="shared" ca="1" si="251"/>
        <v>0</v>
      </c>
      <c r="R558" s="306">
        <f t="shared" ca="1" si="252"/>
        <v>0</v>
      </c>
      <c r="S558" s="307">
        <f t="shared" ca="1" si="253"/>
        <v>5.0810000000000022</v>
      </c>
      <c r="T558" s="304">
        <f t="shared" ca="1" si="233"/>
        <v>49.844610000000024</v>
      </c>
      <c r="U558" s="311">
        <f t="shared" ca="1" si="234"/>
        <v>0</v>
      </c>
      <c r="V558" s="306">
        <f t="shared" ca="1" si="235"/>
        <v>1.2259231817434024</v>
      </c>
      <c r="W558" s="304">
        <f t="shared" ca="1" si="236"/>
        <v>43.562725420327801</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1.2087497677399046</v>
      </c>
      <c r="AH558" s="304">
        <f t="shared" ca="1" si="260"/>
        <v>-8.5736234588140672</v>
      </c>
    </row>
    <row r="559" spans="1:34" x14ac:dyDescent="0.2">
      <c r="A559" s="347">
        <f t="shared" ca="1" si="238"/>
        <v>1E-4</v>
      </c>
      <c r="B559" s="304">
        <f t="shared" ca="1" si="239"/>
        <v>30.216300000000125</v>
      </c>
      <c r="D559" s="306">
        <f t="shared" ca="1" si="240"/>
        <v>-0.64298597058077611</v>
      </c>
      <c r="E559" s="307">
        <f t="shared" ca="1" si="241"/>
        <v>-1.2604926260673288</v>
      </c>
      <c r="F559" s="304">
        <f t="shared" ca="1" si="242"/>
        <v>1.4150168263076639</v>
      </c>
      <c r="G559" s="306">
        <f t="shared" ca="1" si="243"/>
        <v>8.0678229959803751</v>
      </c>
      <c r="H559" s="307">
        <f t="shared" ca="1" si="244"/>
        <v>-107.27534677413267</v>
      </c>
      <c r="I559" s="304">
        <f t="shared" ca="1" si="245"/>
        <v>107.57829610755547</v>
      </c>
      <c r="J559" s="306">
        <f t="shared" ca="1" si="246"/>
        <v>669.82609207074745</v>
      </c>
      <c r="K559" s="307">
        <f t="shared" ca="1" si="247"/>
        <v>-7.5440663965952446</v>
      </c>
      <c r="L559" s="304">
        <f t="shared" ca="1" si="232"/>
        <v>669.86857409238542</v>
      </c>
      <c r="M559" s="306">
        <f t="shared" ca="1" si="248"/>
        <v>-1.4957309553678344</v>
      </c>
      <c r="N559" s="304">
        <f t="shared" ca="1" si="249"/>
        <v>-85.699071029647413</v>
      </c>
      <c r="P559" s="310">
        <f t="shared" ca="1" si="250"/>
        <v>23</v>
      </c>
      <c r="Q559" s="304">
        <f t="shared" ca="1" si="251"/>
        <v>0</v>
      </c>
      <c r="R559" s="306">
        <f t="shared" ca="1" si="252"/>
        <v>0</v>
      </c>
      <c r="S559" s="307">
        <f t="shared" ca="1" si="253"/>
        <v>5.0810000000000022</v>
      </c>
      <c r="T559" s="304">
        <f t="shared" ca="1" si="233"/>
        <v>49.844610000000024</v>
      </c>
      <c r="U559" s="311">
        <f t="shared" ca="1" si="234"/>
        <v>0</v>
      </c>
      <c r="V559" s="306">
        <f t="shared" ca="1" si="235"/>
        <v>1.2259244968568668</v>
      </c>
      <c r="W559" s="304">
        <f t="shared" ca="1" si="236"/>
        <v>43.562870044581899</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1.2087218067821972</v>
      </c>
      <c r="AH559" s="304">
        <f t="shared" ca="1" si="260"/>
        <v>-8.573651922914344</v>
      </c>
    </row>
    <row r="560" spans="1:34" x14ac:dyDescent="0.2">
      <c r="A560" s="347">
        <f t="shared" ca="1" si="238"/>
        <v>1E-4</v>
      </c>
      <c r="B560" s="304">
        <f t="shared" ca="1" si="239"/>
        <v>30.216400000000124</v>
      </c>
      <c r="D560" s="306">
        <f t="shared" ca="1" si="240"/>
        <v>-0.64298225837733525</v>
      </c>
      <c r="E560" s="307">
        <f t="shared" ca="1" si="241"/>
        <v>-1.2604638027619579</v>
      </c>
      <c r="F560" s="304">
        <f t="shared" ca="1" si="242"/>
        <v>1.4149894637986369</v>
      </c>
      <c r="G560" s="306">
        <f t="shared" ca="1" si="243"/>
        <v>8.0677586977545381</v>
      </c>
      <c r="H560" s="307">
        <f t="shared" ca="1" si="244"/>
        <v>-107.27547282051295</v>
      </c>
      <c r="I560" s="304">
        <f t="shared" ca="1" si="245"/>
        <v>107.57841697696526</v>
      </c>
      <c r="J560" s="306">
        <f t="shared" ca="1" si="246"/>
        <v>669.82609207074745</v>
      </c>
      <c r="K560" s="307">
        <f t="shared" ca="1" si="247"/>
        <v>-7.5547939375749769</v>
      </c>
      <c r="L560" s="304">
        <f t="shared" ca="1" si="232"/>
        <v>669.8686949919429</v>
      </c>
      <c r="M560" s="306">
        <f t="shared" ca="1" si="248"/>
        <v>-1.4957316392409925</v>
      </c>
      <c r="N560" s="304">
        <f t="shared" ca="1" si="249"/>
        <v>-85.6991102126931</v>
      </c>
      <c r="P560" s="310">
        <f t="shared" ca="1" si="250"/>
        <v>23</v>
      </c>
      <c r="Q560" s="304">
        <f t="shared" ca="1" si="251"/>
        <v>0</v>
      </c>
      <c r="R560" s="306">
        <f t="shared" ca="1" si="252"/>
        <v>0</v>
      </c>
      <c r="S560" s="307">
        <f t="shared" ca="1" si="253"/>
        <v>5.0810000000000022</v>
      </c>
      <c r="T560" s="304">
        <f t="shared" ca="1" si="233"/>
        <v>49.844610000000024</v>
      </c>
      <c r="U560" s="311">
        <f t="shared" ca="1" si="234"/>
        <v>0</v>
      </c>
      <c r="V560" s="306">
        <f t="shared" ca="1" si="235"/>
        <v>1.2259258119732872</v>
      </c>
      <c r="W560" s="304">
        <f t="shared" ca="1" si="236"/>
        <v>43.563014666996594</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1.2086938461767911</v>
      </c>
      <c r="AH560" s="304">
        <f t="shared" ca="1" si="260"/>
        <v>-8.5736803866526046</v>
      </c>
    </row>
    <row r="561" spans="1:34" x14ac:dyDescent="0.2">
      <c r="A561" s="347">
        <f t="shared" ca="1" si="238"/>
        <v>1E-4</v>
      </c>
      <c r="B561" s="304">
        <f t="shared" ca="1" si="239"/>
        <v>30.216500000000124</v>
      </c>
      <c r="D561" s="306">
        <f t="shared" ca="1" si="240"/>
        <v>-0.64297854616736083</v>
      </c>
      <c r="E561" s="307">
        <f t="shared" ca="1" si="241"/>
        <v>-1.260434979823156</v>
      </c>
      <c r="F561" s="304">
        <f t="shared" ca="1" si="242"/>
        <v>1.4149621016809222</v>
      </c>
      <c r="G561" s="306">
        <f t="shared" ca="1" si="243"/>
        <v>8.0676943998999207</v>
      </c>
      <c r="H561" s="307">
        <f t="shared" ca="1" si="244"/>
        <v>-107.27559886401093</v>
      </c>
      <c r="I561" s="304">
        <f t="shared" ca="1" si="245"/>
        <v>107.578537843579</v>
      </c>
      <c r="J561" s="306">
        <f t="shared" ca="1" si="246"/>
        <v>669.82609207074745</v>
      </c>
      <c r="K561" s="307">
        <f t="shared" ca="1" si="247"/>
        <v>-7.5655214911592035</v>
      </c>
      <c r="L561" s="304">
        <f t="shared" ca="1" si="232"/>
        <v>669.86881606341603</v>
      </c>
      <c r="M561" s="306">
        <f t="shared" ca="1" si="248"/>
        <v>-1.4957323231071638</v>
      </c>
      <c r="N561" s="304">
        <f t="shared" ca="1" si="249"/>
        <v>-85.699149395338466</v>
      </c>
      <c r="P561" s="310">
        <f t="shared" ca="1" si="250"/>
        <v>23</v>
      </c>
      <c r="Q561" s="304">
        <f t="shared" ca="1" si="251"/>
        <v>0</v>
      </c>
      <c r="R561" s="306">
        <f t="shared" ca="1" si="252"/>
        <v>0</v>
      </c>
      <c r="S561" s="307">
        <f t="shared" ca="1" si="253"/>
        <v>5.0810000000000022</v>
      </c>
      <c r="T561" s="304">
        <f t="shared" ca="1" si="233"/>
        <v>49.844610000000024</v>
      </c>
      <c r="U561" s="311">
        <f t="shared" ca="1" si="234"/>
        <v>0</v>
      </c>
      <c r="V561" s="306">
        <f t="shared" ca="1" si="235"/>
        <v>1.2259271270926644</v>
      </c>
      <c r="W561" s="304">
        <f t="shared" ca="1" si="236"/>
        <v>43.563159287571878</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1.2086658859236863</v>
      </c>
      <c r="AH561" s="304">
        <f t="shared" ca="1" si="260"/>
        <v>-8.5737088500288472</v>
      </c>
    </row>
    <row r="562" spans="1:34" x14ac:dyDescent="0.2">
      <c r="A562" s="347">
        <f t="shared" ca="1" si="238"/>
        <v>1E-4</v>
      </c>
      <c r="B562" s="304">
        <f t="shared" ca="1" si="239"/>
        <v>30.216600000000124</v>
      </c>
      <c r="D562" s="306">
        <f t="shared" ca="1" si="240"/>
        <v>-0.64297483395085075</v>
      </c>
      <c r="E562" s="307">
        <f t="shared" ca="1" si="241"/>
        <v>-1.2604061572509231</v>
      </c>
      <c r="F562" s="304">
        <f t="shared" ca="1" si="242"/>
        <v>1.4149347399545191</v>
      </c>
      <c r="G562" s="306">
        <f t="shared" ca="1" si="243"/>
        <v>8.0676301024165262</v>
      </c>
      <c r="H562" s="307">
        <f t="shared" ca="1" si="244"/>
        <v>-107.27572490462666</v>
      </c>
      <c r="I562" s="304">
        <f t="shared" ca="1" si="245"/>
        <v>107.57865870739676</v>
      </c>
      <c r="J562" s="306">
        <f t="shared" ca="1" si="246"/>
        <v>669.82609207074745</v>
      </c>
      <c r="K562" s="307">
        <f t="shared" ca="1" si="247"/>
        <v>-7.5762490573476358</v>
      </c>
      <c r="L562" s="304">
        <f t="shared" ca="1" si="232"/>
        <v>669.86893730680515</v>
      </c>
      <c r="M562" s="306">
        <f t="shared" ca="1" si="248"/>
        <v>-1.4957330069663479</v>
      </c>
      <c r="N562" s="304">
        <f t="shared" ca="1" si="249"/>
        <v>-85.699188577583499</v>
      </c>
      <c r="P562" s="310">
        <f t="shared" ca="1" si="250"/>
        <v>23</v>
      </c>
      <c r="Q562" s="304">
        <f t="shared" ca="1" si="251"/>
        <v>0</v>
      </c>
      <c r="R562" s="306">
        <f t="shared" ca="1" si="252"/>
        <v>0</v>
      </c>
      <c r="S562" s="307">
        <f t="shared" ca="1" si="253"/>
        <v>5.0810000000000022</v>
      </c>
      <c r="T562" s="304">
        <f t="shared" ca="1" si="233"/>
        <v>49.844610000000024</v>
      </c>
      <c r="U562" s="311">
        <f t="shared" ca="1" si="234"/>
        <v>0</v>
      </c>
      <c r="V562" s="306">
        <f t="shared" ca="1" si="235"/>
        <v>1.2259284422149979</v>
      </c>
      <c r="W562" s="304">
        <f t="shared" ca="1" si="236"/>
        <v>43.56330390630778</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1.2086379260228846</v>
      </c>
      <c r="AH562" s="304">
        <f t="shared" ca="1" si="260"/>
        <v>-8.5737373130430736</v>
      </c>
    </row>
    <row r="563" spans="1:34" x14ac:dyDescent="0.2">
      <c r="A563" s="347">
        <f t="shared" ca="1" si="238"/>
        <v>1E-4</v>
      </c>
      <c r="B563" s="304">
        <f t="shared" ca="1" si="239"/>
        <v>30.216700000000124</v>
      </c>
      <c r="D563" s="306">
        <f t="shared" ca="1" si="240"/>
        <v>-0.64297112172780835</v>
      </c>
      <c r="E563" s="307">
        <f t="shared" ca="1" si="241"/>
        <v>-1.2603773350452521</v>
      </c>
      <c r="F563" s="304">
        <f t="shared" ca="1" si="242"/>
        <v>1.4149073786194231</v>
      </c>
      <c r="G563" s="306">
        <f t="shared" ca="1" si="243"/>
        <v>8.0675658053043531</v>
      </c>
      <c r="H563" s="307">
        <f t="shared" ca="1" si="244"/>
        <v>-107.27585094236017</v>
      </c>
      <c r="I563" s="304">
        <f t="shared" ca="1" si="245"/>
        <v>107.57877956841857</v>
      </c>
      <c r="J563" s="306">
        <f t="shared" ca="1" si="246"/>
        <v>669.82609207074745</v>
      </c>
      <c r="K563" s="307">
        <f t="shared" ca="1" si="247"/>
        <v>-7.5869766361399851</v>
      </c>
      <c r="L563" s="304">
        <f t="shared" ca="1" si="232"/>
        <v>669.86905872211082</v>
      </c>
      <c r="M563" s="306">
        <f t="shared" ca="1" si="248"/>
        <v>-1.4957336908185455</v>
      </c>
      <c r="N563" s="304">
        <f t="shared" ca="1" si="249"/>
        <v>-85.699227759428226</v>
      </c>
      <c r="P563" s="310">
        <f t="shared" ca="1" si="250"/>
        <v>23</v>
      </c>
      <c r="Q563" s="304">
        <f t="shared" ca="1" si="251"/>
        <v>0</v>
      </c>
      <c r="R563" s="306">
        <f t="shared" ca="1" si="252"/>
        <v>0</v>
      </c>
      <c r="S563" s="307">
        <f t="shared" ca="1" si="253"/>
        <v>5.0810000000000022</v>
      </c>
      <c r="T563" s="304">
        <f t="shared" ca="1" si="233"/>
        <v>49.844610000000024</v>
      </c>
      <c r="U563" s="311">
        <f t="shared" ca="1" si="234"/>
        <v>0</v>
      </c>
      <c r="V563" s="306">
        <f t="shared" ca="1" si="235"/>
        <v>1.2259297573402881</v>
      </c>
      <c r="W563" s="304">
        <f t="shared" ca="1" si="236"/>
        <v>43.56344852320435</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1.208609966474377</v>
      </c>
      <c r="AH563" s="304">
        <f t="shared" ca="1" si="260"/>
        <v>-8.5737657756952892</v>
      </c>
    </row>
    <row r="564" spans="1:34" x14ac:dyDescent="0.2">
      <c r="A564" s="347">
        <f t="shared" ca="1" si="238"/>
        <v>1E-4</v>
      </c>
      <c r="B564" s="304">
        <f t="shared" ca="1" si="239"/>
        <v>30.216800000000124</v>
      </c>
      <c r="D564" s="306">
        <f t="shared" ca="1" si="240"/>
        <v>-0.64296740949823183</v>
      </c>
      <c r="E564" s="307">
        <f t="shared" ca="1" si="241"/>
        <v>-1.2603485132061376</v>
      </c>
      <c r="F564" s="304">
        <f t="shared" ca="1" si="242"/>
        <v>1.4148800176756291</v>
      </c>
      <c r="G564" s="306">
        <f t="shared" ca="1" si="243"/>
        <v>8.067501508563403</v>
      </c>
      <c r="H564" s="307">
        <f t="shared" ca="1" si="244"/>
        <v>-107.27597697721149</v>
      </c>
      <c r="I564" s="304">
        <f t="shared" ca="1" si="245"/>
        <v>107.57890042664444</v>
      </c>
      <c r="J564" s="306">
        <f t="shared" ca="1" si="246"/>
        <v>669.82609207074745</v>
      </c>
      <c r="K564" s="307">
        <f t="shared" ca="1" si="247"/>
        <v>-7.5977042275359636</v>
      </c>
      <c r="L564" s="304">
        <f t="shared" ca="1" si="232"/>
        <v>669.86918030933361</v>
      </c>
      <c r="M564" s="306">
        <f t="shared" ca="1" si="248"/>
        <v>-1.4957343746637564</v>
      </c>
      <c r="N564" s="304">
        <f t="shared" ca="1" si="249"/>
        <v>-85.699266940872647</v>
      </c>
      <c r="P564" s="310">
        <f t="shared" ca="1" si="250"/>
        <v>23</v>
      </c>
      <c r="Q564" s="304">
        <f t="shared" ca="1" si="251"/>
        <v>0</v>
      </c>
      <c r="R564" s="306">
        <f t="shared" ca="1" si="252"/>
        <v>0</v>
      </c>
      <c r="S564" s="307">
        <f t="shared" ca="1" si="253"/>
        <v>5.0810000000000022</v>
      </c>
      <c r="T564" s="304">
        <f t="shared" ca="1" si="233"/>
        <v>49.844610000000024</v>
      </c>
      <c r="U564" s="311">
        <f t="shared" ca="1" si="234"/>
        <v>0</v>
      </c>
      <c r="V564" s="306">
        <f t="shared" ca="1" si="235"/>
        <v>1.2259310724685351</v>
      </c>
      <c r="W564" s="304">
        <f t="shared" ca="1" si="236"/>
        <v>43.563593138261545</v>
      </c>
      <c r="Y564" s="314" t="str">
        <f t="shared" ca="1" si="254"/>
        <v/>
      </c>
      <c r="Z564" s="315" t="str">
        <f t="shared" ca="1" si="255"/>
        <v/>
      </c>
      <c r="AA564" s="316" t="str">
        <f t="shared" ca="1" si="256"/>
        <v/>
      </c>
      <c r="AC564" s="310" t="e">
        <f t="shared" ca="1" si="257"/>
        <v>#N/A</v>
      </c>
      <c r="AD564" s="323" t="e">
        <f t="shared" ca="1" si="258"/>
        <v>#N/A</v>
      </c>
      <c r="AE564" s="324" t="e">
        <f t="shared" ca="1" si="237"/>
        <v>#N/A</v>
      </c>
      <c r="AG564" s="306">
        <f t="shared" ca="1" si="259"/>
        <v>1.2085820072781583</v>
      </c>
      <c r="AH564" s="304">
        <f t="shared" ca="1" si="260"/>
        <v>-8.573794237985501</v>
      </c>
    </row>
    <row r="565" spans="1:34" x14ac:dyDescent="0.2">
      <c r="A565" s="347">
        <f t="shared" ca="1" si="238"/>
        <v>1E-4</v>
      </c>
      <c r="B565" s="304">
        <f t="shared" ca="1" si="239"/>
        <v>30.216900000000123</v>
      </c>
      <c r="D565" s="306">
        <f t="shared" ca="1" si="240"/>
        <v>-0.64296369726212221</v>
      </c>
      <c r="E565" s="307">
        <f t="shared" ca="1" si="241"/>
        <v>-1.2603196917335833</v>
      </c>
      <c r="F565" s="304">
        <f t="shared" ca="1" si="242"/>
        <v>1.414852657123141</v>
      </c>
      <c r="G565" s="306">
        <f t="shared" ca="1" si="243"/>
        <v>8.0674372121936759</v>
      </c>
      <c r="H565" s="307">
        <f t="shared" ca="1" si="244"/>
        <v>-107.27610300918066</v>
      </c>
      <c r="I565" s="304">
        <f t="shared" ca="1" si="245"/>
        <v>107.57902128207445</v>
      </c>
      <c r="J565" s="306">
        <f t="shared" ca="1" si="246"/>
        <v>669.82609207074745</v>
      </c>
      <c r="K565" s="307">
        <f t="shared" ca="1" si="247"/>
        <v>-7.6084318315352837</v>
      </c>
      <c r="L565" s="304">
        <f t="shared" ca="1" si="232"/>
        <v>669.8693020684741</v>
      </c>
      <c r="M565" s="306">
        <f t="shared" ca="1" si="248"/>
        <v>-1.4957350585019806</v>
      </c>
      <c r="N565" s="304">
        <f t="shared" ca="1" si="249"/>
        <v>-85.699306121916777</v>
      </c>
      <c r="P565" s="310">
        <f t="shared" ca="1" si="250"/>
        <v>23</v>
      </c>
      <c r="Q565" s="304">
        <f t="shared" ca="1" si="251"/>
        <v>0</v>
      </c>
      <c r="R565" s="306">
        <f t="shared" ca="1" si="252"/>
        <v>0</v>
      </c>
      <c r="S565" s="307">
        <f t="shared" ca="1" si="253"/>
        <v>5.0810000000000022</v>
      </c>
      <c r="T565" s="304">
        <f t="shared" ca="1" si="233"/>
        <v>49.844610000000024</v>
      </c>
      <c r="U565" s="311">
        <f t="shared" ca="1" si="234"/>
        <v>0</v>
      </c>
      <c r="V565" s="306">
        <f t="shared" ca="1" si="235"/>
        <v>1.2259323875997381</v>
      </c>
      <c r="W565" s="304">
        <f t="shared" ca="1" si="236"/>
        <v>43.563737751479415</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1.2085540484342356</v>
      </c>
      <c r="AH565" s="304">
        <f t="shared" ca="1" si="260"/>
        <v>-8.5738226999137037</v>
      </c>
    </row>
    <row r="566" spans="1:34" x14ac:dyDescent="0.2">
      <c r="A566" s="347">
        <f t="shared" ca="1" si="238"/>
        <v>1E-4</v>
      </c>
      <c r="B566" s="304">
        <f t="shared" ca="1" si="239"/>
        <v>30.217000000000123</v>
      </c>
      <c r="D566" s="306">
        <f t="shared" ca="1" si="240"/>
        <v>-0.64295998501948115</v>
      </c>
      <c r="E566" s="307">
        <f t="shared" ca="1" si="241"/>
        <v>-1.2602908706275837</v>
      </c>
      <c r="F566" s="304">
        <f t="shared" ca="1" si="242"/>
        <v>1.414825296961955</v>
      </c>
      <c r="G566" s="306">
        <f t="shared" ca="1" si="243"/>
        <v>8.0673729161951737</v>
      </c>
      <c r="H566" s="307">
        <f t="shared" ca="1" si="244"/>
        <v>-107.27622903826772</v>
      </c>
      <c r="I566" s="304">
        <f t="shared" ca="1" si="245"/>
        <v>107.57914213470859</v>
      </c>
      <c r="J566" s="306">
        <f t="shared" ca="1" si="246"/>
        <v>669.82609207074745</v>
      </c>
      <c r="K566" s="307">
        <f t="shared" ca="1" si="247"/>
        <v>-7.6191594481376557</v>
      </c>
      <c r="L566" s="304">
        <f t="shared" ca="1" si="232"/>
        <v>669.86942399953261</v>
      </c>
      <c r="M566" s="306">
        <f t="shared" ca="1" si="248"/>
        <v>-1.4957357423332185</v>
      </c>
      <c r="N566" s="304">
        <f t="shared" ca="1" si="249"/>
        <v>-85.699345302560602</v>
      </c>
      <c r="P566" s="310">
        <f t="shared" ca="1" si="250"/>
        <v>23</v>
      </c>
      <c r="Q566" s="304">
        <f t="shared" ca="1" si="251"/>
        <v>0</v>
      </c>
      <c r="R566" s="306">
        <f t="shared" ca="1" si="252"/>
        <v>0</v>
      </c>
      <c r="S566" s="307">
        <f t="shared" ca="1" si="253"/>
        <v>5.0810000000000022</v>
      </c>
      <c r="T566" s="304">
        <f t="shared" ca="1" si="233"/>
        <v>49.844610000000024</v>
      </c>
      <c r="U566" s="311">
        <f t="shared" ca="1" si="234"/>
        <v>0</v>
      </c>
      <c r="V566" s="306">
        <f t="shared" ca="1" si="235"/>
        <v>1.2259337027338975</v>
      </c>
      <c r="W566" s="304">
        <f t="shared" ca="1" si="236"/>
        <v>43.563882362857939</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1.2085260899425982</v>
      </c>
      <c r="AH566" s="304">
        <f t="shared" ca="1" si="260"/>
        <v>-8.5738511614799044</v>
      </c>
    </row>
    <row r="567" spans="1:34" x14ac:dyDescent="0.2">
      <c r="A567" s="347">
        <f t="shared" ca="1" si="238"/>
        <v>1E-4</v>
      </c>
      <c r="B567" s="304">
        <f t="shared" ca="1" si="239"/>
        <v>30.217100000000123</v>
      </c>
      <c r="D567" s="306">
        <f t="shared" ca="1" si="240"/>
        <v>-0.6429562727703082</v>
      </c>
      <c r="E567" s="307">
        <f t="shared" ca="1" si="241"/>
        <v>-1.2602620498881389</v>
      </c>
      <c r="F567" s="304">
        <f t="shared" ca="1" si="242"/>
        <v>1.4147979371920716</v>
      </c>
      <c r="G567" s="306">
        <f t="shared" ca="1" si="243"/>
        <v>8.0673086205678963</v>
      </c>
      <c r="H567" s="307">
        <f t="shared" ca="1" si="244"/>
        <v>-107.27635506447271</v>
      </c>
      <c r="I567" s="304">
        <f t="shared" ca="1" si="245"/>
        <v>107.57926298454693</v>
      </c>
      <c r="J567" s="306">
        <f t="shared" ca="1" si="246"/>
        <v>669.82609207074745</v>
      </c>
      <c r="K567" s="307">
        <f t="shared" ca="1" si="247"/>
        <v>-7.6298870773427927</v>
      </c>
      <c r="L567" s="304">
        <f t="shared" ca="1" si="232"/>
        <v>669.86954610250973</v>
      </c>
      <c r="M567" s="306">
        <f t="shared" ca="1" si="248"/>
        <v>-1.4957364261574699</v>
      </c>
      <c r="N567" s="304">
        <f t="shared" ca="1" si="249"/>
        <v>-85.699384482804135</v>
      </c>
      <c r="P567" s="310">
        <f t="shared" ca="1" si="250"/>
        <v>23</v>
      </c>
      <c r="Q567" s="304">
        <f t="shared" ca="1" si="251"/>
        <v>0</v>
      </c>
      <c r="R567" s="306">
        <f t="shared" ca="1" si="252"/>
        <v>0</v>
      </c>
      <c r="S567" s="307">
        <f t="shared" ca="1" si="253"/>
        <v>5.0810000000000022</v>
      </c>
      <c r="T567" s="304">
        <f t="shared" ca="1" si="233"/>
        <v>49.844610000000024</v>
      </c>
      <c r="U567" s="311">
        <f t="shared" ca="1" si="234"/>
        <v>0</v>
      </c>
      <c r="V567" s="306">
        <f t="shared" ca="1" si="235"/>
        <v>1.2259350178710131</v>
      </c>
      <c r="W567" s="304">
        <f t="shared" ca="1" si="236"/>
        <v>43.564026972397166</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1.2084981318032497</v>
      </c>
      <c r="AH567" s="304">
        <f t="shared" ca="1" si="260"/>
        <v>-8.5738796226841014</v>
      </c>
    </row>
    <row r="568" spans="1:34" x14ac:dyDescent="0.2">
      <c r="A568" s="347">
        <f t="shared" ca="1" si="238"/>
        <v>1E-4</v>
      </c>
      <c r="B568" s="304">
        <f t="shared" ca="1" si="239"/>
        <v>30.217200000000123</v>
      </c>
      <c r="D568" s="306">
        <f t="shared" ca="1" si="240"/>
        <v>-0.64295256051460514</v>
      </c>
      <c r="E568" s="307">
        <f t="shared" ca="1" si="241"/>
        <v>-1.2602332295152401</v>
      </c>
      <c r="F568" s="304">
        <f t="shared" ca="1" si="242"/>
        <v>1.4147705778134838</v>
      </c>
      <c r="G568" s="306">
        <f t="shared" ca="1" si="243"/>
        <v>8.0672443253118455</v>
      </c>
      <c r="H568" s="307">
        <f t="shared" ca="1" si="244"/>
        <v>-107.27648108779566</v>
      </c>
      <c r="I568" s="304">
        <f t="shared" ca="1" si="245"/>
        <v>107.57938383158948</v>
      </c>
      <c r="J568" s="306">
        <f t="shared" ca="1" si="246"/>
        <v>669.82609207074745</v>
      </c>
      <c r="K568" s="307">
        <f t="shared" ca="1" si="247"/>
        <v>-7.6406147191504061</v>
      </c>
      <c r="L568" s="304">
        <f t="shared" ca="1" si="232"/>
        <v>669.86966837740601</v>
      </c>
      <c r="M568" s="306">
        <f t="shared" ca="1" si="248"/>
        <v>-1.495737109974735</v>
      </c>
      <c r="N568" s="304">
        <f t="shared" ca="1" si="249"/>
        <v>-85.699423662647376</v>
      </c>
      <c r="P568" s="310">
        <f t="shared" ca="1" si="250"/>
        <v>23</v>
      </c>
      <c r="Q568" s="304">
        <f t="shared" ca="1" si="251"/>
        <v>0</v>
      </c>
      <c r="R568" s="306">
        <f t="shared" ca="1" si="252"/>
        <v>0</v>
      </c>
      <c r="S568" s="307">
        <f t="shared" ca="1" si="253"/>
        <v>5.0810000000000022</v>
      </c>
      <c r="T568" s="304">
        <f t="shared" ca="1" si="233"/>
        <v>49.844610000000024</v>
      </c>
      <c r="U568" s="311">
        <f t="shared" ca="1" si="234"/>
        <v>0</v>
      </c>
      <c r="V568" s="306">
        <f t="shared" ca="1" si="235"/>
        <v>1.2259363330110855</v>
      </c>
      <c r="W568" s="304">
        <f t="shared" ca="1" si="236"/>
        <v>43.56417158009711</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1.2084701740161847</v>
      </c>
      <c r="AH568" s="304">
        <f t="shared" ca="1" si="260"/>
        <v>-8.5739080835263035</v>
      </c>
    </row>
    <row r="569" spans="1:34" x14ac:dyDescent="0.2">
      <c r="A569" s="347">
        <f t="shared" ca="1" si="238"/>
        <v>1E-4</v>
      </c>
      <c r="B569" s="304">
        <f t="shared" ca="1" si="239"/>
        <v>30.217300000000122</v>
      </c>
      <c r="D569" s="306">
        <f t="shared" ca="1" si="240"/>
        <v>-0.64294884825237375</v>
      </c>
      <c r="E569" s="307">
        <f t="shared" ca="1" si="241"/>
        <v>-1.2602044095088871</v>
      </c>
      <c r="F569" s="304">
        <f t="shared" ca="1" si="242"/>
        <v>1.4147432188261928</v>
      </c>
      <c r="G569" s="306">
        <f t="shared" ca="1" si="243"/>
        <v>8.0671800304270196</v>
      </c>
      <c r="H569" s="307">
        <f t="shared" ca="1" si="244"/>
        <v>-107.2766071082366</v>
      </c>
      <c r="I569" s="304">
        <f t="shared" ca="1" si="245"/>
        <v>107.57950467583629</v>
      </c>
      <c r="J569" s="306">
        <f t="shared" ca="1" si="246"/>
        <v>669.82609207074745</v>
      </c>
      <c r="K569" s="307">
        <f t="shared" ca="1" si="247"/>
        <v>-7.6513423735602082</v>
      </c>
      <c r="L569" s="304">
        <f t="shared" ca="1" si="232"/>
        <v>669.86979082422192</v>
      </c>
      <c r="M569" s="306">
        <f t="shared" ca="1" si="248"/>
        <v>-1.495737793785014</v>
      </c>
      <c r="N569" s="304">
        <f t="shared" ca="1" si="249"/>
        <v>-85.699462842090355</v>
      </c>
      <c r="P569" s="310">
        <f t="shared" ca="1" si="250"/>
        <v>23</v>
      </c>
      <c r="Q569" s="304">
        <f t="shared" ca="1" si="251"/>
        <v>0</v>
      </c>
      <c r="R569" s="306">
        <f t="shared" ca="1" si="252"/>
        <v>0</v>
      </c>
      <c r="S569" s="307">
        <f t="shared" ca="1" si="253"/>
        <v>5.0810000000000022</v>
      </c>
      <c r="T569" s="304">
        <f t="shared" ca="1" si="233"/>
        <v>49.844610000000024</v>
      </c>
      <c r="U569" s="311">
        <f t="shared" ca="1" si="234"/>
        <v>0</v>
      </c>
      <c r="V569" s="306">
        <f t="shared" ca="1" si="235"/>
        <v>1.2259376481541138</v>
      </c>
      <c r="W569" s="304">
        <f t="shared" ca="1" si="236"/>
        <v>43.564316185957743</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1.2084422165813979</v>
      </c>
      <c r="AH569" s="304">
        <f t="shared" ca="1" si="260"/>
        <v>-8.5739365440065125</v>
      </c>
    </row>
    <row r="570" spans="1:34" x14ac:dyDescent="0.2">
      <c r="A570" s="347">
        <f t="shared" ca="1" si="238"/>
        <v>1E-4</v>
      </c>
      <c r="B570" s="304">
        <f t="shared" ca="1" si="239"/>
        <v>30.217400000000122</v>
      </c>
      <c r="D570" s="306">
        <f t="shared" ca="1" si="240"/>
        <v>-0.64294513598361092</v>
      </c>
      <c r="E570" s="307">
        <f t="shared" ca="1" si="241"/>
        <v>-1.2601755898690818</v>
      </c>
      <c r="F570" s="304">
        <f t="shared" ca="1" si="242"/>
        <v>1.414715860230199</v>
      </c>
      <c r="G570" s="306">
        <f t="shared" ca="1" si="243"/>
        <v>8.067115735913422</v>
      </c>
      <c r="H570" s="307">
        <f t="shared" ca="1" si="244"/>
        <v>-107.27673312579559</v>
      </c>
      <c r="I570" s="304">
        <f t="shared" ca="1" si="245"/>
        <v>107.57962551728738</v>
      </c>
      <c r="J570" s="306">
        <f t="shared" ca="1" si="246"/>
        <v>669.82609207074745</v>
      </c>
      <c r="K570" s="307">
        <f t="shared" ca="1" si="247"/>
        <v>-7.6620700405719102</v>
      </c>
      <c r="L570" s="304">
        <f t="shared" ca="1" si="232"/>
        <v>669.86991344295802</v>
      </c>
      <c r="M570" s="306">
        <f t="shared" ca="1" si="248"/>
        <v>-1.4957384775883069</v>
      </c>
      <c r="N570" s="304">
        <f t="shared" ca="1" si="249"/>
        <v>-85.699502021133057</v>
      </c>
      <c r="P570" s="310">
        <f t="shared" ca="1" si="250"/>
        <v>23</v>
      </c>
      <c r="Q570" s="304">
        <f t="shared" ca="1" si="251"/>
        <v>0</v>
      </c>
      <c r="R570" s="306">
        <f t="shared" ca="1" si="252"/>
        <v>0</v>
      </c>
      <c r="S570" s="307">
        <f t="shared" ca="1" si="253"/>
        <v>5.0810000000000022</v>
      </c>
      <c r="T570" s="304">
        <f t="shared" ca="1" si="233"/>
        <v>49.844610000000024</v>
      </c>
      <c r="U570" s="311">
        <f t="shared" ca="1" si="234"/>
        <v>0</v>
      </c>
      <c r="V570" s="306">
        <f t="shared" ca="1" si="235"/>
        <v>1.2259389633000988</v>
      </c>
      <c r="W570" s="304">
        <f t="shared" ca="1" si="236"/>
        <v>43.564460789979123</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1.2084142594988947</v>
      </c>
      <c r="AH570" s="304">
        <f t="shared" ca="1" si="260"/>
        <v>-8.5739650041247248</v>
      </c>
    </row>
    <row r="571" spans="1:34" x14ac:dyDescent="0.2">
      <c r="A571" s="347">
        <f t="shared" ca="1" si="238"/>
        <v>1E-4</v>
      </c>
      <c r="B571" s="304">
        <f t="shared" ca="1" si="239"/>
        <v>30.217500000000122</v>
      </c>
      <c r="D571" s="306">
        <f t="shared" ca="1" si="240"/>
        <v>-0.64294142370832086</v>
      </c>
      <c r="E571" s="307">
        <f t="shared" ca="1" si="241"/>
        <v>-1.2601467705958154</v>
      </c>
      <c r="F571" s="304">
        <f t="shared" ca="1" si="242"/>
        <v>1.4146885020254971</v>
      </c>
      <c r="G571" s="306">
        <f t="shared" ca="1" si="243"/>
        <v>8.067051441771051</v>
      </c>
      <c r="H571" s="307">
        <f t="shared" ca="1" si="244"/>
        <v>-107.27685914047265</v>
      </c>
      <c r="I571" s="304">
        <f t="shared" ca="1" si="245"/>
        <v>107.57974635594282</v>
      </c>
      <c r="J571" s="306">
        <f t="shared" ca="1" si="246"/>
        <v>669.82609207074745</v>
      </c>
      <c r="K571" s="307">
        <f t="shared" ca="1" si="247"/>
        <v>-7.6727977201852235</v>
      </c>
      <c r="L571" s="304">
        <f t="shared" ca="1" si="232"/>
        <v>669.87003623361477</v>
      </c>
      <c r="M571" s="306">
        <f t="shared" ca="1" si="248"/>
        <v>-1.4957391613846136</v>
      </c>
      <c r="N571" s="304">
        <f t="shared" ca="1" si="249"/>
        <v>-85.699541199775481</v>
      </c>
      <c r="P571" s="310">
        <f t="shared" ca="1" si="250"/>
        <v>23</v>
      </c>
      <c r="Q571" s="304">
        <f t="shared" ca="1" si="251"/>
        <v>0</v>
      </c>
      <c r="R571" s="306">
        <f t="shared" ca="1" si="252"/>
        <v>0</v>
      </c>
      <c r="S571" s="307">
        <f t="shared" ca="1" si="253"/>
        <v>5.0810000000000022</v>
      </c>
      <c r="T571" s="304">
        <f t="shared" ca="1" si="233"/>
        <v>49.844610000000024</v>
      </c>
      <c r="U571" s="311">
        <f t="shared" ca="1" si="234"/>
        <v>0</v>
      </c>
      <c r="V571" s="306">
        <f t="shared" ca="1" si="235"/>
        <v>1.2259402784490399</v>
      </c>
      <c r="W571" s="304">
        <f t="shared" ca="1" si="236"/>
        <v>43.564605392161241</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1.2083863027686661</v>
      </c>
      <c r="AH571" s="304">
        <f t="shared" ca="1" si="260"/>
        <v>-8.5739934638809494</v>
      </c>
    </row>
    <row r="572" spans="1:34" x14ac:dyDescent="0.2">
      <c r="A572" s="347">
        <f t="shared" ca="1" si="238"/>
        <v>1E-4</v>
      </c>
      <c r="B572" s="304">
        <f t="shared" ca="1" si="239"/>
        <v>30.217600000000122</v>
      </c>
      <c r="D572" s="306">
        <f t="shared" ca="1" si="240"/>
        <v>-0.6429377114265048</v>
      </c>
      <c r="E572" s="307">
        <f t="shared" ca="1" si="241"/>
        <v>-1.2601179516890912</v>
      </c>
      <c r="F572" s="304">
        <f t="shared" ca="1" si="242"/>
        <v>1.4146611442120911</v>
      </c>
      <c r="G572" s="306">
        <f t="shared" ca="1" si="243"/>
        <v>8.0669871479999085</v>
      </c>
      <c r="H572" s="307">
        <f t="shared" ca="1" si="244"/>
        <v>-107.27698515226783</v>
      </c>
      <c r="I572" s="304">
        <f t="shared" ca="1" si="245"/>
        <v>107.57986719180261</v>
      </c>
      <c r="J572" s="306">
        <f t="shared" ca="1" si="246"/>
        <v>669.82609207074745</v>
      </c>
      <c r="K572" s="307">
        <f t="shared" ca="1" si="247"/>
        <v>-7.6835254123998604</v>
      </c>
      <c r="L572" s="304">
        <f t="shared" ca="1" si="232"/>
        <v>669.87015919619262</v>
      </c>
      <c r="M572" s="306">
        <f t="shared" ca="1" si="248"/>
        <v>-1.4957398451739345</v>
      </c>
      <c r="N572" s="304">
        <f t="shared" ca="1" si="249"/>
        <v>-85.699580378017643</v>
      </c>
      <c r="P572" s="310">
        <f t="shared" ca="1" si="250"/>
        <v>23</v>
      </c>
      <c r="Q572" s="304">
        <f t="shared" ca="1" si="251"/>
        <v>0</v>
      </c>
      <c r="R572" s="306">
        <f t="shared" ca="1" si="252"/>
        <v>0</v>
      </c>
      <c r="S572" s="307">
        <f t="shared" ca="1" si="253"/>
        <v>5.0810000000000022</v>
      </c>
      <c r="T572" s="304">
        <f t="shared" ca="1" si="233"/>
        <v>49.844610000000024</v>
      </c>
      <c r="U572" s="311">
        <f t="shared" ca="1" si="234"/>
        <v>0</v>
      </c>
      <c r="V572" s="306">
        <f t="shared" ca="1" si="235"/>
        <v>1.2259415936009375</v>
      </c>
      <c r="W572" s="304">
        <f t="shared" ca="1" si="236"/>
        <v>43.564749992504133</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1.2083583463907104</v>
      </c>
      <c r="AH572" s="304">
        <f t="shared" ca="1" si="260"/>
        <v>-8.5740219232751862</v>
      </c>
    </row>
    <row r="573" spans="1:34" x14ac:dyDescent="0.2">
      <c r="A573" s="347">
        <f t="shared" ca="1" si="238"/>
        <v>1E-4</v>
      </c>
      <c r="B573" s="304">
        <f t="shared" ca="1" si="239"/>
        <v>30.217700000000121</v>
      </c>
      <c r="D573" s="306">
        <f t="shared" ca="1" si="240"/>
        <v>-0.64293399913816096</v>
      </c>
      <c r="E573" s="307">
        <f t="shared" ca="1" si="241"/>
        <v>-1.2600891331488953</v>
      </c>
      <c r="F573" s="304">
        <f t="shared" ca="1" si="242"/>
        <v>1.4146337867899674</v>
      </c>
      <c r="G573" s="306">
        <f t="shared" ca="1" si="243"/>
        <v>8.0669228545999943</v>
      </c>
      <c r="H573" s="307">
        <f t="shared" ca="1" si="244"/>
        <v>-107.27711116118114</v>
      </c>
      <c r="I573" s="304">
        <f t="shared" ca="1" si="245"/>
        <v>107.57998802486679</v>
      </c>
      <c r="J573" s="306">
        <f t="shared" ca="1" si="246"/>
        <v>669.82609207074745</v>
      </c>
      <c r="K573" s="307">
        <f t="shared" ca="1" si="247"/>
        <v>-7.6942531172155331</v>
      </c>
      <c r="L573" s="304">
        <f t="shared" ca="1" si="232"/>
        <v>669.87028233069213</v>
      </c>
      <c r="M573" s="306">
        <f t="shared" ca="1" si="248"/>
        <v>-1.4957405289562697</v>
      </c>
      <c r="N573" s="304">
        <f t="shared" ca="1" si="249"/>
        <v>-85.699619555859556</v>
      </c>
      <c r="P573" s="310">
        <f t="shared" ca="1" si="250"/>
        <v>23</v>
      </c>
      <c r="Q573" s="304">
        <f t="shared" ca="1" si="251"/>
        <v>0</v>
      </c>
      <c r="R573" s="306">
        <f t="shared" ca="1" si="252"/>
        <v>0</v>
      </c>
      <c r="S573" s="307">
        <f t="shared" ca="1" si="253"/>
        <v>5.0810000000000022</v>
      </c>
      <c r="T573" s="304">
        <f t="shared" ca="1" si="233"/>
        <v>49.844610000000024</v>
      </c>
      <c r="U573" s="311">
        <f t="shared" ca="1" si="234"/>
        <v>0</v>
      </c>
      <c r="V573" s="306">
        <f t="shared" ca="1" si="235"/>
        <v>1.2259429087557909</v>
      </c>
      <c r="W573" s="304">
        <f t="shared" ca="1" si="236"/>
        <v>43.564894591007779</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1.2083303903650258</v>
      </c>
      <c r="AH573" s="304">
        <f t="shared" ca="1" si="260"/>
        <v>-8.5740503823074423</v>
      </c>
    </row>
    <row r="574" spans="1:34" x14ac:dyDescent="0.2">
      <c r="A574" s="347">
        <f t="shared" ca="1" si="238"/>
        <v>1E-4</v>
      </c>
      <c r="B574" s="304">
        <f t="shared" ca="1" si="239"/>
        <v>30.217800000000121</v>
      </c>
      <c r="D574" s="306">
        <f t="shared" ca="1" si="240"/>
        <v>-0.64293028684329012</v>
      </c>
      <c r="E574" s="307">
        <f t="shared" ca="1" si="241"/>
        <v>-1.2600603149752398</v>
      </c>
      <c r="F574" s="304">
        <f t="shared" ca="1" si="242"/>
        <v>1.4146064297591383</v>
      </c>
      <c r="G574" s="306">
        <f t="shared" ca="1" si="243"/>
        <v>8.0668585615713102</v>
      </c>
      <c r="H574" s="307">
        <f t="shared" ca="1" si="244"/>
        <v>-107.27723716721263</v>
      </c>
      <c r="I574" s="304">
        <f t="shared" ca="1" si="245"/>
        <v>107.58010885513541</v>
      </c>
      <c r="J574" s="306">
        <f t="shared" ca="1" si="246"/>
        <v>669.82609207074745</v>
      </c>
      <c r="K574" s="307">
        <f t="shared" ca="1" si="247"/>
        <v>-7.7049808346319528</v>
      </c>
      <c r="L574" s="304">
        <f t="shared" ca="1" si="232"/>
        <v>669.87040563711389</v>
      </c>
      <c r="M574" s="306">
        <f t="shared" ca="1" si="248"/>
        <v>-1.4957412127316192</v>
      </c>
      <c r="N574" s="304">
        <f t="shared" ca="1" si="249"/>
        <v>-85.69965873330122</v>
      </c>
      <c r="P574" s="310">
        <f t="shared" ca="1" si="250"/>
        <v>23</v>
      </c>
      <c r="Q574" s="304">
        <f t="shared" ca="1" si="251"/>
        <v>0</v>
      </c>
      <c r="R574" s="306">
        <f t="shared" ca="1" si="252"/>
        <v>0</v>
      </c>
      <c r="S574" s="307">
        <f t="shared" ca="1" si="253"/>
        <v>5.0810000000000022</v>
      </c>
      <c r="T574" s="304">
        <f t="shared" ca="1" si="233"/>
        <v>49.844610000000024</v>
      </c>
      <c r="U574" s="311">
        <f t="shared" ca="1" si="234"/>
        <v>0</v>
      </c>
      <c r="V574" s="306">
        <f t="shared" ca="1" si="235"/>
        <v>1.2259442239136003</v>
      </c>
      <c r="W574" s="304">
        <f t="shared" ca="1" si="236"/>
        <v>43.565039187672198</v>
      </c>
      <c r="Y574" s="314" t="str">
        <f t="shared" ca="1" si="254"/>
        <v/>
      </c>
      <c r="Z574" s="315" t="str">
        <f t="shared" ca="1" si="255"/>
        <v/>
      </c>
      <c r="AA574" s="316" t="str">
        <f t="shared" ca="1" si="256"/>
        <v/>
      </c>
      <c r="AC574" s="310" t="e">
        <f t="shared" ca="1" si="257"/>
        <v>#N/A</v>
      </c>
      <c r="AD574" s="323" t="e">
        <f t="shared" ca="1" si="258"/>
        <v>#N/A</v>
      </c>
      <c r="AE574" s="324" t="e">
        <f t="shared" ca="1" si="237"/>
        <v>#N/A</v>
      </c>
      <c r="AG574" s="306">
        <f t="shared" ca="1" si="259"/>
        <v>1.2083024346916122</v>
      </c>
      <c r="AH574" s="304">
        <f t="shared" ca="1" si="260"/>
        <v>-8.5740788409777124</v>
      </c>
    </row>
    <row r="575" spans="1:34" x14ac:dyDescent="0.2">
      <c r="A575" s="347">
        <f t="shared" ca="1" si="238"/>
        <v>1E-4</v>
      </c>
      <c r="B575" s="304">
        <f t="shared" ca="1" si="239"/>
        <v>30.217900000000121</v>
      </c>
      <c r="D575" s="306">
        <f t="shared" ca="1" si="240"/>
        <v>-0.64292657454189406</v>
      </c>
      <c r="E575" s="307">
        <f t="shared" ca="1" si="241"/>
        <v>-1.2600314971681144</v>
      </c>
      <c r="F575" s="304">
        <f t="shared" ca="1" si="242"/>
        <v>1.4145790731195953</v>
      </c>
      <c r="G575" s="306">
        <f t="shared" ca="1" si="243"/>
        <v>8.0667942689138563</v>
      </c>
      <c r="H575" s="307">
        <f t="shared" ca="1" si="244"/>
        <v>-107.27736317036235</v>
      </c>
      <c r="I575" s="304">
        <f t="shared" ca="1" si="245"/>
        <v>107.58022968260849</v>
      </c>
      <c r="J575" s="306">
        <f t="shared" ca="1" si="246"/>
        <v>669.82609207074745</v>
      </c>
      <c r="K575" s="307">
        <f t="shared" ca="1" si="247"/>
        <v>-7.7157085646488319</v>
      </c>
      <c r="L575" s="304">
        <f t="shared" ca="1" si="232"/>
        <v>669.87052911545834</v>
      </c>
      <c r="M575" s="306">
        <f t="shared" ca="1" si="248"/>
        <v>-1.4957418964999829</v>
      </c>
      <c r="N575" s="304">
        <f t="shared" ca="1" si="249"/>
        <v>-85.699697910342621</v>
      </c>
      <c r="P575" s="310">
        <f t="shared" ca="1" si="250"/>
        <v>23</v>
      </c>
      <c r="Q575" s="304">
        <f t="shared" ca="1" si="251"/>
        <v>0</v>
      </c>
      <c r="R575" s="306">
        <f t="shared" ca="1" si="252"/>
        <v>0</v>
      </c>
      <c r="S575" s="307">
        <f t="shared" ca="1" si="253"/>
        <v>5.0810000000000022</v>
      </c>
      <c r="T575" s="304">
        <f t="shared" ca="1" si="233"/>
        <v>49.844610000000024</v>
      </c>
      <c r="U575" s="311">
        <f t="shared" ca="1" si="234"/>
        <v>0</v>
      </c>
      <c r="V575" s="306">
        <f t="shared" ca="1" si="235"/>
        <v>1.2259455390743665</v>
      </c>
      <c r="W575" s="304">
        <f t="shared" ca="1" si="236"/>
        <v>43.565183782497449</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1.2082744793704663</v>
      </c>
      <c r="AH575" s="304">
        <f t="shared" ca="1" si="260"/>
        <v>-8.5741072992860019</v>
      </c>
    </row>
    <row r="576" spans="1:34" x14ac:dyDescent="0.2">
      <c r="A576" s="347">
        <f t="shared" ca="1" si="238"/>
        <v>1E-4</v>
      </c>
      <c r="B576" s="304">
        <f t="shared" ca="1" si="239"/>
        <v>30.218000000000121</v>
      </c>
      <c r="D576" s="306">
        <f t="shared" ca="1" si="240"/>
        <v>-0.6429228622339751</v>
      </c>
      <c r="E576" s="307">
        <f t="shared" ca="1" si="241"/>
        <v>-1.2600026797275099</v>
      </c>
      <c r="F576" s="304">
        <f t="shared" ca="1" si="242"/>
        <v>1.414551716871332</v>
      </c>
      <c r="G576" s="306">
        <f t="shared" ca="1" si="243"/>
        <v>8.0667299766276326</v>
      </c>
      <c r="H576" s="307">
        <f t="shared" ca="1" si="244"/>
        <v>-107.27748917063032</v>
      </c>
      <c r="I576" s="304">
        <f t="shared" ca="1" si="245"/>
        <v>107.58035050728607</v>
      </c>
      <c r="J576" s="306">
        <f t="shared" ca="1" si="246"/>
        <v>669.82609207074745</v>
      </c>
      <c r="K576" s="307">
        <f t="shared" ca="1" si="247"/>
        <v>-7.7264363072658817</v>
      </c>
      <c r="L576" s="304">
        <f t="shared" ca="1" si="232"/>
        <v>669.87065276572582</v>
      </c>
      <c r="M576" s="306">
        <f t="shared" ca="1" si="248"/>
        <v>-1.4957425802613613</v>
      </c>
      <c r="N576" s="304">
        <f t="shared" ca="1" si="249"/>
        <v>-85.699737086983802</v>
      </c>
      <c r="P576" s="310">
        <f t="shared" ca="1" si="250"/>
        <v>23</v>
      </c>
      <c r="Q576" s="304">
        <f t="shared" ca="1" si="251"/>
        <v>0</v>
      </c>
      <c r="R576" s="306">
        <f t="shared" ca="1" si="252"/>
        <v>0</v>
      </c>
      <c r="S576" s="307">
        <f t="shared" ca="1" si="253"/>
        <v>5.0810000000000022</v>
      </c>
      <c r="T576" s="304">
        <f t="shared" ca="1" si="233"/>
        <v>49.844610000000024</v>
      </c>
      <c r="U576" s="311">
        <f t="shared" ca="1" si="234"/>
        <v>0</v>
      </c>
      <c r="V576" s="306">
        <f t="shared" ca="1" si="235"/>
        <v>1.2259468542380882</v>
      </c>
      <c r="W576" s="304">
        <f t="shared" ca="1" si="236"/>
        <v>43.565328375483482</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1.2082465244015772</v>
      </c>
      <c r="AH576" s="304">
        <f t="shared" ca="1" si="260"/>
        <v>-8.5741357572323231</v>
      </c>
    </row>
    <row r="577" spans="1:34" x14ac:dyDescent="0.2">
      <c r="A577" s="347">
        <f t="shared" ca="1" si="238"/>
        <v>1E-4</v>
      </c>
      <c r="B577" s="304">
        <f t="shared" ca="1" si="239"/>
        <v>30.218100000000121</v>
      </c>
      <c r="D577" s="306">
        <f t="shared" ca="1" si="240"/>
        <v>-0.6429191499195297</v>
      </c>
      <c r="E577" s="307">
        <f t="shared" ca="1" si="241"/>
        <v>-1.2599738626534371</v>
      </c>
      <c r="F577" s="304">
        <f t="shared" ca="1" si="242"/>
        <v>1.4145243610143563</v>
      </c>
      <c r="G577" s="306">
        <f t="shared" ca="1" si="243"/>
        <v>8.0666656847126408</v>
      </c>
      <c r="H577" s="307">
        <f t="shared" ca="1" si="244"/>
        <v>-107.27761516801658</v>
      </c>
      <c r="I577" s="304">
        <f t="shared" ca="1" si="245"/>
        <v>107.5804713291682</v>
      </c>
      <c r="J577" s="306">
        <f t="shared" ca="1" si="246"/>
        <v>669.82609207074745</v>
      </c>
      <c r="K577" s="307">
        <f t="shared" ca="1" si="247"/>
        <v>-7.7371640624828144</v>
      </c>
      <c r="L577" s="304">
        <f t="shared" ca="1" si="232"/>
        <v>669.87077658791713</v>
      </c>
      <c r="M577" s="306">
        <f t="shared" ca="1" si="248"/>
        <v>-1.495743264015754</v>
      </c>
      <c r="N577" s="304">
        <f t="shared" ca="1" si="249"/>
        <v>-85.69977626322472</v>
      </c>
      <c r="P577" s="310">
        <f t="shared" ca="1" si="250"/>
        <v>23</v>
      </c>
      <c r="Q577" s="304">
        <f t="shared" ca="1" si="251"/>
        <v>0</v>
      </c>
      <c r="R577" s="306">
        <f t="shared" ca="1" si="252"/>
        <v>0</v>
      </c>
      <c r="S577" s="307">
        <f t="shared" ca="1" si="253"/>
        <v>5.0810000000000022</v>
      </c>
      <c r="T577" s="304">
        <f t="shared" ca="1" si="233"/>
        <v>49.844610000000024</v>
      </c>
      <c r="U577" s="311">
        <f t="shared" ca="1" si="234"/>
        <v>0</v>
      </c>
      <c r="V577" s="306">
        <f t="shared" ca="1" si="235"/>
        <v>1.2259481694047667</v>
      </c>
      <c r="W577" s="304">
        <f t="shared" ca="1" si="236"/>
        <v>43.565472966630374</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1.2082185697849592</v>
      </c>
      <c r="AH577" s="304">
        <f t="shared" ca="1" si="260"/>
        <v>-8.5741642148166619</v>
      </c>
    </row>
    <row r="578" spans="1:34" x14ac:dyDescent="0.2">
      <c r="A578" s="347">
        <f t="shared" ca="1" si="238"/>
        <v>1E-4</v>
      </c>
      <c r="B578" s="304">
        <f t="shared" ca="1" si="239"/>
        <v>30.21820000000012</v>
      </c>
      <c r="D578" s="306">
        <f t="shared" ca="1" si="240"/>
        <v>-0.64291543759856429</v>
      </c>
      <c r="E578" s="307">
        <f t="shared" ca="1" si="241"/>
        <v>-1.2599450459458819</v>
      </c>
      <c r="F578" s="304">
        <f t="shared" ca="1" si="242"/>
        <v>1.4144970055486592</v>
      </c>
      <c r="G578" s="306">
        <f t="shared" ca="1" si="243"/>
        <v>8.0666013931688809</v>
      </c>
      <c r="H578" s="307">
        <f t="shared" ca="1" si="244"/>
        <v>-107.27774116252118</v>
      </c>
      <c r="I578" s="304">
        <f t="shared" ca="1" si="245"/>
        <v>107.58059214825491</v>
      </c>
      <c r="J578" s="306">
        <f t="shared" ca="1" si="246"/>
        <v>669.82609207074745</v>
      </c>
      <c r="K578" s="307">
        <f t="shared" ca="1" si="247"/>
        <v>-7.7478918302993414</v>
      </c>
      <c r="L578" s="304">
        <f t="shared" ca="1" si="232"/>
        <v>669.87090058203262</v>
      </c>
      <c r="M578" s="306">
        <f t="shared" ca="1" si="248"/>
        <v>-1.4957439477631616</v>
      </c>
      <c r="N578" s="304">
        <f t="shared" ca="1" si="249"/>
        <v>-85.699815439065432</v>
      </c>
      <c r="P578" s="310">
        <f t="shared" ca="1" si="250"/>
        <v>23</v>
      </c>
      <c r="Q578" s="304">
        <f t="shared" ca="1" si="251"/>
        <v>0</v>
      </c>
      <c r="R578" s="306">
        <f t="shared" ca="1" si="252"/>
        <v>0</v>
      </c>
      <c r="S578" s="307">
        <f t="shared" ca="1" si="253"/>
        <v>5.0810000000000022</v>
      </c>
      <c r="T578" s="304">
        <f t="shared" ca="1" si="233"/>
        <v>49.844610000000024</v>
      </c>
      <c r="U578" s="311">
        <f t="shared" ca="1" si="234"/>
        <v>0</v>
      </c>
      <c r="V578" s="306">
        <f t="shared" ca="1" si="235"/>
        <v>1.2259494845744006</v>
      </c>
      <c r="W578" s="304">
        <f t="shared" ca="1" si="236"/>
        <v>43.565617555938083</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1.2081906155205893</v>
      </c>
      <c r="AH578" s="304">
        <f t="shared" ca="1" si="260"/>
        <v>-8.5741926720390378</v>
      </c>
    </row>
    <row r="579" spans="1:34" x14ac:dyDescent="0.2">
      <c r="A579" s="347">
        <f t="shared" ca="1" si="238"/>
        <v>1E-4</v>
      </c>
      <c r="B579" s="304">
        <f t="shared" ca="1" si="239"/>
        <v>30.21830000000012</v>
      </c>
      <c r="D579" s="306">
        <f t="shared" ca="1" si="240"/>
        <v>-0.64291172527107421</v>
      </c>
      <c r="E579" s="307">
        <f t="shared" ca="1" si="241"/>
        <v>-1.2599162296048476</v>
      </c>
      <c r="F579" s="304">
        <f t="shared" ca="1" si="242"/>
        <v>1.4144696504742418</v>
      </c>
      <c r="G579" s="306">
        <f t="shared" ca="1" si="243"/>
        <v>8.066537101996353</v>
      </c>
      <c r="H579" s="307">
        <f t="shared" ca="1" si="244"/>
        <v>-107.27786715414415</v>
      </c>
      <c r="I579" s="304">
        <f t="shared" ca="1" si="245"/>
        <v>107.58071296454622</v>
      </c>
      <c r="J579" s="306">
        <f t="shared" ca="1" si="246"/>
        <v>669.82609207074745</v>
      </c>
      <c r="K579" s="307">
        <f t="shared" ca="1" si="247"/>
        <v>-7.7586196107151748</v>
      </c>
      <c r="L579" s="304">
        <f t="shared" ca="1" si="232"/>
        <v>669.87102474807284</v>
      </c>
      <c r="M579" s="306">
        <f t="shared" ca="1" si="248"/>
        <v>-1.4957446315035838</v>
      </c>
      <c r="N579" s="304">
        <f t="shared" ca="1" si="249"/>
        <v>-85.699854614505909</v>
      </c>
      <c r="P579" s="310">
        <f t="shared" ca="1" si="250"/>
        <v>23</v>
      </c>
      <c r="Q579" s="304">
        <f t="shared" ca="1" si="251"/>
        <v>0</v>
      </c>
      <c r="R579" s="306">
        <f t="shared" ca="1" si="252"/>
        <v>0</v>
      </c>
      <c r="S579" s="307">
        <f t="shared" ca="1" si="253"/>
        <v>5.0810000000000022</v>
      </c>
      <c r="T579" s="304">
        <f t="shared" ca="1" si="233"/>
        <v>49.844610000000024</v>
      </c>
      <c r="U579" s="311">
        <f t="shared" ca="1" si="234"/>
        <v>0</v>
      </c>
      <c r="V579" s="306">
        <f t="shared" ca="1" si="235"/>
        <v>1.2259507997469907</v>
      </c>
      <c r="W579" s="304">
        <f t="shared" ca="1" si="236"/>
        <v>43.565762143406651</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1.2081626616084815</v>
      </c>
      <c r="AH579" s="304">
        <f t="shared" ca="1" si="260"/>
        <v>-8.5742211288994419</v>
      </c>
    </row>
    <row r="580" spans="1:34" x14ac:dyDescent="0.2">
      <c r="A580" s="347">
        <f t="shared" ca="1" si="238"/>
        <v>1E-4</v>
      </c>
      <c r="B580" s="304">
        <f t="shared" ca="1" si="239"/>
        <v>30.21840000000012</v>
      </c>
      <c r="D580" s="306">
        <f t="shared" ca="1" si="240"/>
        <v>-0.64290801293706301</v>
      </c>
      <c r="E580" s="307">
        <f t="shared" ca="1" si="241"/>
        <v>-1.2598874136303291</v>
      </c>
      <c r="F580" s="304">
        <f t="shared" ca="1" si="242"/>
        <v>1.4144422957911018</v>
      </c>
      <c r="G580" s="306">
        <f t="shared" ca="1" si="243"/>
        <v>8.0664728111950588</v>
      </c>
      <c r="H580" s="307">
        <f t="shared" ca="1" si="244"/>
        <v>-107.27799314288551</v>
      </c>
      <c r="I580" s="304">
        <f t="shared" ca="1" si="245"/>
        <v>107.58083377804218</v>
      </c>
      <c r="J580" s="306">
        <f t="shared" ca="1" si="246"/>
        <v>669.82609207074745</v>
      </c>
      <c r="K580" s="307">
        <f t="shared" ca="1" si="247"/>
        <v>-7.7693474037300261</v>
      </c>
      <c r="L580" s="304">
        <f t="shared" ref="L580:L643" ca="1" si="261">SQRT(pos_x^2+pos_z^2)</f>
        <v>669.87114908603826</v>
      </c>
      <c r="M580" s="306">
        <f t="shared" ca="1" si="248"/>
        <v>-1.495745315237021</v>
      </c>
      <c r="N580" s="304">
        <f t="shared" ca="1" si="249"/>
        <v>-85.699893789546167</v>
      </c>
      <c r="P580" s="310">
        <f t="shared" ca="1" si="250"/>
        <v>23</v>
      </c>
      <c r="Q580" s="304">
        <f t="shared" ca="1" si="251"/>
        <v>0</v>
      </c>
      <c r="R580" s="306">
        <f t="shared" ca="1" si="252"/>
        <v>0</v>
      </c>
      <c r="S580" s="307">
        <f t="shared" ca="1" si="253"/>
        <v>5.0810000000000022</v>
      </c>
      <c r="T580" s="304">
        <f t="shared" ref="T580:T643" ca="1" si="262">m*g</f>
        <v>49.844610000000024</v>
      </c>
      <c r="U580" s="311">
        <f t="shared" ref="U580:U643" ca="1" si="263">IF(pos_xz&lt;L_rampe,Poids*COS(Beta),0)</f>
        <v>0</v>
      </c>
      <c r="V580" s="306">
        <f t="shared" ref="V580:V643" ca="1" si="264">Rho_moyen*(20000-Alt_rampe-pos_z)/(20000+Alt_rampe+pos_z)</f>
        <v>1.2259521149225372</v>
      </c>
      <c r="W580" s="304">
        <f t="shared" ref="W580:W643" ca="1" si="265">1/2*Rho*Sref*Cx*vit_xz^2</f>
        <v>43.565906729036101</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1.2081347080486271</v>
      </c>
      <c r="AH580" s="304">
        <f t="shared" ca="1" si="260"/>
        <v>-8.5742495853978813</v>
      </c>
    </row>
    <row r="581" spans="1:34" x14ac:dyDescent="0.2">
      <c r="A581" s="347">
        <f t="shared" ref="A581:A644" ca="1" si="267">IF(B580+0.01&lt;=T_ini+ROUNDUP(Temps_fin_propu,0), 0.01, IF(K580&gt;0, 0.1, 0.0001))</f>
        <v>1E-4</v>
      </c>
      <c r="B581" s="304">
        <f t="shared" ref="B581:B644" ca="1" si="268">B580+pas</f>
        <v>30.21850000000012</v>
      </c>
      <c r="D581" s="306">
        <f t="shared" ref="D581:D644" ca="1" si="269">IF(AND(L580&lt;L_rampe,Poussee&lt;Poids*SIN(M580)),0,(-W580+Poussee)/m*COS(M580)-U580/m*SIN(M580))</f>
        <v>-0.64290430059653036</v>
      </c>
      <c r="E581" s="307">
        <f t="shared" ref="E581:E644" ca="1" si="270">IF(AND(L580&lt;L_rampe,Poussee&lt;Poids*SIN(M580)),0,(-W580+Poussee)/m*SIN(M580)+U580/m*COS(M580)-Poids/m)</f>
        <v>-1.2598585980223245</v>
      </c>
      <c r="F581" s="304">
        <f t="shared" ref="F581:F644" ca="1" si="271">SQRT(acc_x^2+acc_z^2)</f>
        <v>1.4144149414992373</v>
      </c>
      <c r="G581" s="306">
        <f t="shared" ref="G581:G644" ca="1" si="272">G580+acc_x*pas</f>
        <v>8.0664085207649983</v>
      </c>
      <c r="H581" s="307">
        <f t="shared" ref="H581:H644" ca="1" si="273">H580+acc_z*pas</f>
        <v>-107.2781191287453</v>
      </c>
      <c r="I581" s="304">
        <f t="shared" ref="I581:I644" ca="1" si="274">SQRT(vit_x^2+vit_z^2)</f>
        <v>107.5809545887428</v>
      </c>
      <c r="J581" s="306">
        <f t="shared" ref="J581:J644" ca="1" si="275">J580+0.5*(vit_x+G580)*pas*(K580&gt;=0)</f>
        <v>669.82609207074745</v>
      </c>
      <c r="K581" s="307">
        <f t="shared" ref="K581:K644" ca="1" si="276">K580+0.5*(vit_z+H580)*pas</f>
        <v>-7.7800752093436074</v>
      </c>
      <c r="L581" s="304">
        <f t="shared" ca="1" si="261"/>
        <v>669.87127359592944</v>
      </c>
      <c r="M581" s="306">
        <f t="shared" ref="M581:M644" ca="1" si="277">IF(AND(L580&gt;L_rampe,G581&gt;0),ATAN2(G581,H581),$M$4)</f>
        <v>-1.4957459989634732</v>
      </c>
      <c r="N581" s="304">
        <f t="shared" ref="N581:N644" ca="1" si="278">DEGREES(Beta)</f>
        <v>-85.699932964186218</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5.0810000000000022</v>
      </c>
      <c r="T581" s="304">
        <f t="shared" ca="1" si="262"/>
        <v>49.844610000000024</v>
      </c>
      <c r="U581" s="311">
        <f t="shared" ca="1" si="263"/>
        <v>0</v>
      </c>
      <c r="V581" s="306">
        <f t="shared" ca="1" si="264"/>
        <v>1.2259534301010393</v>
      </c>
      <c r="W581" s="304">
        <f t="shared" ca="1" si="265"/>
        <v>43.56605131282641</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1.2081067548410225</v>
      </c>
      <c r="AH581" s="304">
        <f t="shared" ref="AH581:AH644" ca="1" si="289">IF(AND(L580&lt;L_rampe,Poussee&lt;Poids*SIN(M580)), g*SIN(M580), (-W580+Poussee)/m)</f>
        <v>-8.5742780415343596</v>
      </c>
    </row>
    <row r="582" spans="1:34" x14ac:dyDescent="0.2">
      <c r="A582" s="347">
        <f t="shared" ca="1" si="267"/>
        <v>1E-4</v>
      </c>
      <c r="B582" s="304">
        <f t="shared" ca="1" si="268"/>
        <v>30.218600000000119</v>
      </c>
      <c r="D582" s="306">
        <f t="shared" ca="1" si="269"/>
        <v>-0.6429005882494776</v>
      </c>
      <c r="E582" s="307">
        <f t="shared" ca="1" si="270"/>
        <v>-1.2598297827808338</v>
      </c>
      <c r="F582" s="304">
        <f t="shared" ca="1" si="271"/>
        <v>1.4143875875986494</v>
      </c>
      <c r="G582" s="306">
        <f t="shared" ca="1" si="272"/>
        <v>8.0663442307061732</v>
      </c>
      <c r="H582" s="307">
        <f t="shared" ca="1" si="273"/>
        <v>-107.27824511172358</v>
      </c>
      <c r="I582" s="304">
        <f t="shared" ca="1" si="274"/>
        <v>107.58107539664815</v>
      </c>
      <c r="J582" s="306">
        <f t="shared" ca="1" si="275"/>
        <v>669.82609207074745</v>
      </c>
      <c r="K582" s="307">
        <f t="shared" ca="1" si="276"/>
        <v>-7.790803027555631</v>
      </c>
      <c r="L582" s="304">
        <f t="shared" ca="1" si="261"/>
        <v>669.87139827774672</v>
      </c>
      <c r="M582" s="306">
        <f t="shared" ca="1" si="277"/>
        <v>-1.4957466826829404</v>
      </c>
      <c r="N582" s="304">
        <f t="shared" ca="1" si="278"/>
        <v>-85.699972138426062</v>
      </c>
      <c r="P582" s="310">
        <f t="shared" ca="1" si="279"/>
        <v>23</v>
      </c>
      <c r="Q582" s="304">
        <f t="shared" ca="1" si="280"/>
        <v>0</v>
      </c>
      <c r="R582" s="306">
        <f t="shared" ca="1" si="281"/>
        <v>0</v>
      </c>
      <c r="S582" s="307">
        <f t="shared" ca="1" si="282"/>
        <v>5.0810000000000022</v>
      </c>
      <c r="T582" s="304">
        <f t="shared" ca="1" si="262"/>
        <v>49.844610000000024</v>
      </c>
      <c r="U582" s="311">
        <f t="shared" ca="1" si="263"/>
        <v>0</v>
      </c>
      <c r="V582" s="306">
        <f t="shared" ca="1" si="264"/>
        <v>1.2259547452824975</v>
      </c>
      <c r="W582" s="304">
        <f t="shared" ca="1" si="265"/>
        <v>43.566195894777628</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1.2080788019856694</v>
      </c>
      <c r="AH582" s="304">
        <f t="shared" ca="1" si="289"/>
        <v>-8.574306497308875</v>
      </c>
    </row>
    <row r="583" spans="1:34" x14ac:dyDescent="0.2">
      <c r="A583" s="347">
        <f t="shared" ca="1" si="267"/>
        <v>1E-4</v>
      </c>
      <c r="B583" s="304">
        <f t="shared" ca="1" si="268"/>
        <v>30.218700000000119</v>
      </c>
      <c r="D583" s="306">
        <f t="shared" ca="1" si="269"/>
        <v>-0.64289687589590461</v>
      </c>
      <c r="E583" s="307">
        <f t="shared" ca="1" si="270"/>
        <v>-1.2598009679058499</v>
      </c>
      <c r="F583" s="304">
        <f t="shared" ca="1" si="271"/>
        <v>1.4143602340893322</v>
      </c>
      <c r="G583" s="306">
        <f t="shared" ca="1" si="272"/>
        <v>8.0662799410185837</v>
      </c>
      <c r="H583" s="307">
        <f t="shared" ca="1" si="273"/>
        <v>-107.27837109182038</v>
      </c>
      <c r="I583" s="304">
        <f t="shared" ca="1" si="274"/>
        <v>107.58119620175823</v>
      </c>
      <c r="J583" s="306">
        <f t="shared" ca="1" si="275"/>
        <v>669.82609207074745</v>
      </c>
      <c r="K583" s="307">
        <f t="shared" ca="1" si="276"/>
        <v>-7.8015308583658083</v>
      </c>
      <c r="L583" s="304">
        <f t="shared" ca="1" si="261"/>
        <v>669.8715231314909</v>
      </c>
      <c r="M583" s="306">
        <f t="shared" ca="1" si="277"/>
        <v>-1.4957473663954228</v>
      </c>
      <c r="N583" s="304">
        <f t="shared" ca="1" si="278"/>
        <v>-85.700011312265701</v>
      </c>
      <c r="P583" s="310">
        <f t="shared" ca="1" si="279"/>
        <v>23</v>
      </c>
      <c r="Q583" s="304">
        <f t="shared" ca="1" si="280"/>
        <v>0</v>
      </c>
      <c r="R583" s="306">
        <f t="shared" ca="1" si="281"/>
        <v>0</v>
      </c>
      <c r="S583" s="307">
        <f t="shared" ca="1" si="282"/>
        <v>5.0810000000000022</v>
      </c>
      <c r="T583" s="304">
        <f t="shared" ca="1" si="262"/>
        <v>49.844610000000024</v>
      </c>
      <c r="U583" s="311">
        <f t="shared" ca="1" si="263"/>
        <v>0</v>
      </c>
      <c r="V583" s="306">
        <f t="shared" ca="1" si="264"/>
        <v>1.225956060466912</v>
      </c>
      <c r="W583" s="304">
        <f t="shared" ca="1" si="265"/>
        <v>43.566340474889749</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1.2080508494825608</v>
      </c>
      <c r="AH583" s="304">
        <f t="shared" ca="1" si="289"/>
        <v>-8.5743349527214345</v>
      </c>
    </row>
    <row r="584" spans="1:34" x14ac:dyDescent="0.2">
      <c r="A584" s="347">
        <f t="shared" ca="1" si="267"/>
        <v>1E-4</v>
      </c>
      <c r="B584" s="304">
        <f t="shared" ca="1" si="268"/>
        <v>30.218800000000119</v>
      </c>
      <c r="D584" s="306">
        <f t="shared" ca="1" si="269"/>
        <v>-0.64289316353581294</v>
      </c>
      <c r="E584" s="307">
        <f t="shared" ca="1" si="270"/>
        <v>-1.2597721533973711</v>
      </c>
      <c r="F584" s="304">
        <f t="shared" ca="1" si="271"/>
        <v>1.414332880971285</v>
      </c>
      <c r="G584" s="306">
        <f t="shared" ca="1" si="272"/>
        <v>8.0662156517022296</v>
      </c>
      <c r="H584" s="307">
        <f t="shared" ca="1" si="273"/>
        <v>-107.27849706903571</v>
      </c>
      <c r="I584" s="304">
        <f t="shared" ca="1" si="274"/>
        <v>107.58131700407311</v>
      </c>
      <c r="J584" s="306">
        <f t="shared" ca="1" si="275"/>
        <v>669.82609207074745</v>
      </c>
      <c r="K584" s="307">
        <f t="shared" ca="1" si="276"/>
        <v>-7.8122587017738514</v>
      </c>
      <c r="L584" s="304">
        <f t="shared" ca="1" si="261"/>
        <v>669.87164815716221</v>
      </c>
      <c r="M584" s="306">
        <f t="shared" ca="1" si="277"/>
        <v>-1.4957480501009204</v>
      </c>
      <c r="N584" s="304">
        <f t="shared" ca="1" si="278"/>
        <v>-85.700050485705148</v>
      </c>
      <c r="P584" s="310">
        <f t="shared" ca="1" si="279"/>
        <v>23</v>
      </c>
      <c r="Q584" s="304">
        <f t="shared" ca="1" si="280"/>
        <v>0</v>
      </c>
      <c r="R584" s="306">
        <f t="shared" ca="1" si="281"/>
        <v>0</v>
      </c>
      <c r="S584" s="307">
        <f t="shared" ca="1" si="282"/>
        <v>5.0810000000000022</v>
      </c>
      <c r="T584" s="304">
        <f t="shared" ca="1" si="262"/>
        <v>49.844610000000024</v>
      </c>
      <c r="U584" s="311">
        <f t="shared" ca="1" si="263"/>
        <v>0</v>
      </c>
      <c r="V584" s="306">
        <f t="shared" ca="1" si="264"/>
        <v>1.2259573756542819</v>
      </c>
      <c r="W584" s="304">
        <f t="shared" ca="1" si="265"/>
        <v>43.566485053162793</v>
      </c>
      <c r="Y584" s="314" t="str">
        <f t="shared" ca="1" si="283"/>
        <v/>
      </c>
      <c r="Z584" s="315" t="str">
        <f t="shared" ca="1" si="284"/>
        <v/>
      </c>
      <c r="AA584" s="316" t="str">
        <f t="shared" ca="1" si="285"/>
        <v/>
      </c>
      <c r="AC584" s="310" t="e">
        <f t="shared" ca="1" si="286"/>
        <v>#N/A</v>
      </c>
      <c r="AD584" s="323" t="e">
        <f t="shared" ca="1" si="287"/>
        <v>#N/A</v>
      </c>
      <c r="AE584" s="324" t="e">
        <f t="shared" ca="1" si="266"/>
        <v>#N/A</v>
      </c>
      <c r="AG584" s="306">
        <f t="shared" ca="1" si="288"/>
        <v>1.2080228973316984</v>
      </c>
      <c r="AH584" s="304">
        <f t="shared" ca="1" si="289"/>
        <v>-8.5743634077720383</v>
      </c>
    </row>
    <row r="585" spans="1:34" x14ac:dyDescent="0.2">
      <c r="A585" s="347">
        <f t="shared" ca="1" si="267"/>
        <v>1E-4</v>
      </c>
      <c r="B585" s="304">
        <f t="shared" ca="1" si="268"/>
        <v>30.218900000000119</v>
      </c>
      <c r="D585" s="306">
        <f t="shared" ca="1" si="269"/>
        <v>-0.64288945116920404</v>
      </c>
      <c r="E585" s="307">
        <f t="shared" ca="1" si="270"/>
        <v>-1.2597433392553956</v>
      </c>
      <c r="F585" s="304">
        <f t="shared" ca="1" si="271"/>
        <v>1.4143055282445074</v>
      </c>
      <c r="G585" s="306">
        <f t="shared" ca="1" si="272"/>
        <v>8.0661513627571129</v>
      </c>
      <c r="H585" s="307">
        <f t="shared" ca="1" si="273"/>
        <v>-107.27862304336963</v>
      </c>
      <c r="I585" s="304">
        <f t="shared" ca="1" si="274"/>
        <v>107.58143780359281</v>
      </c>
      <c r="J585" s="306">
        <f t="shared" ca="1" si="275"/>
        <v>669.82609207074745</v>
      </c>
      <c r="K585" s="307">
        <f t="shared" ca="1" si="276"/>
        <v>-7.8229865577794717</v>
      </c>
      <c r="L585" s="304">
        <f t="shared" ca="1" si="261"/>
        <v>669.87177335476122</v>
      </c>
      <c r="M585" s="306">
        <f t="shared" ca="1" si="277"/>
        <v>-1.4957487337994335</v>
      </c>
      <c r="N585" s="304">
        <f t="shared" ca="1" si="278"/>
        <v>-85.700089658744403</v>
      </c>
      <c r="P585" s="310">
        <f t="shared" ca="1" si="279"/>
        <v>23</v>
      </c>
      <c r="Q585" s="304">
        <f t="shared" ca="1" si="280"/>
        <v>0</v>
      </c>
      <c r="R585" s="306">
        <f t="shared" ca="1" si="281"/>
        <v>0</v>
      </c>
      <c r="S585" s="307">
        <f t="shared" ca="1" si="282"/>
        <v>5.0810000000000022</v>
      </c>
      <c r="T585" s="304">
        <f t="shared" ca="1" si="262"/>
        <v>49.844610000000024</v>
      </c>
      <c r="U585" s="311">
        <f t="shared" ca="1" si="263"/>
        <v>0</v>
      </c>
      <c r="V585" s="306">
        <f t="shared" ca="1" si="264"/>
        <v>1.2259586908446074</v>
      </c>
      <c r="W585" s="304">
        <f t="shared" ca="1" si="265"/>
        <v>43.566629629596761</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1.207994945533077</v>
      </c>
      <c r="AH585" s="304">
        <f t="shared" ca="1" si="289"/>
        <v>-8.5743918624606916</v>
      </c>
    </row>
    <row r="586" spans="1:34" x14ac:dyDescent="0.2">
      <c r="A586" s="347">
        <f t="shared" ca="1" si="267"/>
        <v>1E-4</v>
      </c>
      <c r="B586" s="304">
        <f t="shared" ca="1" si="268"/>
        <v>30.219000000000118</v>
      </c>
      <c r="D586" s="306">
        <f t="shared" ca="1" si="269"/>
        <v>-0.64288573879607547</v>
      </c>
      <c r="E586" s="307">
        <f t="shared" ca="1" si="270"/>
        <v>-1.2597145254799216</v>
      </c>
      <c r="F586" s="304">
        <f t="shared" ca="1" si="271"/>
        <v>1.4142781759089968</v>
      </c>
      <c r="G586" s="306">
        <f t="shared" ca="1" si="272"/>
        <v>8.0660870741832333</v>
      </c>
      <c r="H586" s="307">
        <f t="shared" ca="1" si="273"/>
        <v>-107.27874901482218</v>
      </c>
      <c r="I586" s="304">
        <f t="shared" ca="1" si="274"/>
        <v>107.58155860031735</v>
      </c>
      <c r="J586" s="306">
        <f t="shared" ca="1" si="275"/>
        <v>669.82609207074745</v>
      </c>
      <c r="K586" s="307">
        <f t="shared" ca="1" si="276"/>
        <v>-7.8337144263823815</v>
      </c>
      <c r="L586" s="304">
        <f t="shared" ca="1" si="261"/>
        <v>669.8718987242886</v>
      </c>
      <c r="M586" s="306">
        <f t="shared" ca="1" si="277"/>
        <v>-1.4957494174909618</v>
      </c>
      <c r="N586" s="304">
        <f t="shared" ca="1" si="278"/>
        <v>-85.700128831383466</v>
      </c>
      <c r="P586" s="310">
        <f t="shared" ca="1" si="279"/>
        <v>23</v>
      </c>
      <c r="Q586" s="304">
        <f t="shared" ca="1" si="280"/>
        <v>0</v>
      </c>
      <c r="R586" s="306">
        <f t="shared" ca="1" si="281"/>
        <v>0</v>
      </c>
      <c r="S586" s="307">
        <f t="shared" ca="1" si="282"/>
        <v>5.0810000000000022</v>
      </c>
      <c r="T586" s="304">
        <f t="shared" ca="1" si="262"/>
        <v>49.844610000000024</v>
      </c>
      <c r="U586" s="311">
        <f t="shared" ca="1" si="263"/>
        <v>0</v>
      </c>
      <c r="V586" s="306">
        <f t="shared" ca="1" si="264"/>
        <v>1.2259600060378895</v>
      </c>
      <c r="W586" s="304">
        <f t="shared" ca="1" si="265"/>
        <v>43.566774204191695</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1.2079669940866964</v>
      </c>
      <c r="AH586" s="304">
        <f t="shared" ca="1" si="289"/>
        <v>-8.5744203167873927</v>
      </c>
    </row>
    <row r="587" spans="1:34" x14ac:dyDescent="0.2">
      <c r="A587" s="347">
        <f t="shared" ca="1" si="267"/>
        <v>1E-4</v>
      </c>
      <c r="B587" s="304">
        <f t="shared" ca="1" si="268"/>
        <v>30.219100000000118</v>
      </c>
      <c r="D587" s="306">
        <f t="shared" ca="1" si="269"/>
        <v>-0.64288202641643311</v>
      </c>
      <c r="E587" s="307">
        <f t="shared" ca="1" si="270"/>
        <v>-1.2596857120709455</v>
      </c>
      <c r="F587" s="304">
        <f t="shared" ca="1" si="271"/>
        <v>1.4142508239647535</v>
      </c>
      <c r="G587" s="306">
        <f t="shared" ca="1" si="272"/>
        <v>8.0660227859805911</v>
      </c>
      <c r="H587" s="307">
        <f t="shared" ca="1" si="273"/>
        <v>-107.27887498339339</v>
      </c>
      <c r="I587" s="304">
        <f t="shared" ca="1" si="274"/>
        <v>107.58167939424681</v>
      </c>
      <c r="J587" s="306">
        <f t="shared" ca="1" si="275"/>
        <v>669.82609207074745</v>
      </c>
      <c r="K587" s="307">
        <f t="shared" ca="1" si="276"/>
        <v>-7.844442307582292</v>
      </c>
      <c r="L587" s="304">
        <f t="shared" ca="1" si="261"/>
        <v>669.8720242657447</v>
      </c>
      <c r="M587" s="306">
        <f t="shared" ca="1" si="277"/>
        <v>-1.4957501011755059</v>
      </c>
      <c r="N587" s="304">
        <f t="shared" ca="1" si="278"/>
        <v>-85.700168003622366</v>
      </c>
      <c r="P587" s="310">
        <f t="shared" ca="1" si="279"/>
        <v>23</v>
      </c>
      <c r="Q587" s="304">
        <f t="shared" ca="1" si="280"/>
        <v>0</v>
      </c>
      <c r="R587" s="306">
        <f t="shared" ca="1" si="281"/>
        <v>0</v>
      </c>
      <c r="S587" s="307">
        <f t="shared" ca="1" si="282"/>
        <v>5.0810000000000022</v>
      </c>
      <c r="T587" s="304">
        <f t="shared" ca="1" si="262"/>
        <v>49.844610000000024</v>
      </c>
      <c r="U587" s="311">
        <f t="shared" ca="1" si="263"/>
        <v>0</v>
      </c>
      <c r="V587" s="306">
        <f t="shared" ca="1" si="264"/>
        <v>1.2259613212341269</v>
      </c>
      <c r="W587" s="304">
        <f t="shared" ca="1" si="265"/>
        <v>43.566918776947595</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1.2079390429925478</v>
      </c>
      <c r="AH587" s="304">
        <f t="shared" ca="1" si="289"/>
        <v>-8.5744487707521504</v>
      </c>
    </row>
    <row r="588" spans="1:34" x14ac:dyDescent="0.2">
      <c r="A588" s="347">
        <f t="shared" ca="1" si="267"/>
        <v>1E-4</v>
      </c>
      <c r="B588" s="304">
        <f t="shared" ca="1" si="268"/>
        <v>30.219200000000118</v>
      </c>
      <c r="D588" s="306">
        <f t="shared" ca="1" si="269"/>
        <v>-0.6428783140302724</v>
      </c>
      <c r="E588" s="307">
        <f t="shared" ca="1" si="270"/>
        <v>-1.2596568990284602</v>
      </c>
      <c r="F588" s="304">
        <f t="shared" ca="1" si="271"/>
        <v>1.4142234724117693</v>
      </c>
      <c r="G588" s="306">
        <f t="shared" ca="1" si="272"/>
        <v>8.0659584981491879</v>
      </c>
      <c r="H588" s="307">
        <f t="shared" ca="1" si="273"/>
        <v>-107.2790009490833</v>
      </c>
      <c r="I588" s="304">
        <f t="shared" ca="1" si="274"/>
        <v>107.58180018538117</v>
      </c>
      <c r="J588" s="306">
        <f t="shared" ca="1" si="275"/>
        <v>669.82609207074745</v>
      </c>
      <c r="K588" s="307">
        <f t="shared" ca="1" si="276"/>
        <v>-7.8551702013789155</v>
      </c>
      <c r="L588" s="304">
        <f t="shared" ca="1" si="261"/>
        <v>669.87214997912997</v>
      </c>
      <c r="M588" s="306">
        <f t="shared" ca="1" si="277"/>
        <v>-1.4957507848530653</v>
      </c>
      <c r="N588" s="304">
        <f t="shared" ca="1" si="278"/>
        <v>-85.70020717546106</v>
      </c>
      <c r="P588" s="310">
        <f t="shared" ca="1" si="279"/>
        <v>23</v>
      </c>
      <c r="Q588" s="304">
        <f t="shared" ca="1" si="280"/>
        <v>0</v>
      </c>
      <c r="R588" s="306">
        <f t="shared" ca="1" si="281"/>
        <v>0</v>
      </c>
      <c r="S588" s="307">
        <f t="shared" ca="1" si="282"/>
        <v>5.0810000000000022</v>
      </c>
      <c r="T588" s="304">
        <f t="shared" ca="1" si="262"/>
        <v>49.844610000000024</v>
      </c>
      <c r="U588" s="311">
        <f t="shared" ca="1" si="263"/>
        <v>0</v>
      </c>
      <c r="V588" s="306">
        <f t="shared" ca="1" si="264"/>
        <v>1.2259626364333203</v>
      </c>
      <c r="W588" s="304">
        <f t="shared" ca="1" si="265"/>
        <v>43.567063347864462</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1.2079110922506349</v>
      </c>
      <c r="AH588" s="304">
        <f t="shared" ca="1" si="289"/>
        <v>-8.5744772243549647</v>
      </c>
    </row>
    <row r="589" spans="1:34" x14ac:dyDescent="0.2">
      <c r="A589" s="347">
        <f t="shared" ca="1" si="267"/>
        <v>1E-4</v>
      </c>
      <c r="B589" s="304">
        <f t="shared" ca="1" si="268"/>
        <v>30.219300000000118</v>
      </c>
      <c r="D589" s="306">
        <f t="shared" ca="1" si="269"/>
        <v>-0.64287460163759869</v>
      </c>
      <c r="E589" s="307">
        <f t="shared" ca="1" si="270"/>
        <v>-1.2596280863524711</v>
      </c>
      <c r="F589" s="304">
        <f t="shared" ca="1" si="271"/>
        <v>1.4141961212500513</v>
      </c>
      <c r="G589" s="306">
        <f t="shared" ca="1" si="272"/>
        <v>8.0658942106890237</v>
      </c>
      <c r="H589" s="307">
        <f t="shared" ca="1" si="273"/>
        <v>-107.27912691189194</v>
      </c>
      <c r="I589" s="304">
        <f t="shared" ca="1" si="274"/>
        <v>107.5819209737205</v>
      </c>
      <c r="J589" s="306">
        <f t="shared" ca="1" si="275"/>
        <v>669.82609207074745</v>
      </c>
      <c r="K589" s="307">
        <f t="shared" ca="1" si="276"/>
        <v>-7.8658981077719643</v>
      </c>
      <c r="L589" s="304">
        <f t="shared" ca="1" si="261"/>
        <v>669.8722758644451</v>
      </c>
      <c r="M589" s="306">
        <f t="shared" ca="1" si="277"/>
        <v>-1.4957514685236408</v>
      </c>
      <c r="N589" s="304">
        <f t="shared" ca="1" si="278"/>
        <v>-85.700246346899618</v>
      </c>
      <c r="P589" s="310">
        <f t="shared" ca="1" si="279"/>
        <v>23</v>
      </c>
      <c r="Q589" s="304">
        <f t="shared" ca="1" si="280"/>
        <v>0</v>
      </c>
      <c r="R589" s="306">
        <f t="shared" ca="1" si="281"/>
        <v>0</v>
      </c>
      <c r="S589" s="307">
        <f t="shared" ca="1" si="282"/>
        <v>5.0810000000000022</v>
      </c>
      <c r="T589" s="304">
        <f t="shared" ca="1" si="262"/>
        <v>49.844610000000024</v>
      </c>
      <c r="U589" s="311">
        <f t="shared" ca="1" si="263"/>
        <v>0</v>
      </c>
      <c r="V589" s="306">
        <f t="shared" ca="1" si="264"/>
        <v>1.2259639516354695</v>
      </c>
      <c r="W589" s="304">
        <f t="shared" ca="1" si="265"/>
        <v>43.56720791694233</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1.2078831418609539</v>
      </c>
      <c r="AH589" s="304">
        <f t="shared" ca="1" si="289"/>
        <v>-8.5745056775958357</v>
      </c>
    </row>
    <row r="590" spans="1:34" x14ac:dyDescent="0.2">
      <c r="A590" s="347">
        <f t="shared" ca="1" si="267"/>
        <v>1E-4</v>
      </c>
      <c r="B590" s="304">
        <f t="shared" ca="1" si="268"/>
        <v>30.219400000000118</v>
      </c>
      <c r="D590" s="306">
        <f t="shared" ca="1" si="269"/>
        <v>-0.64287088923840807</v>
      </c>
      <c r="E590" s="307">
        <f t="shared" ca="1" si="270"/>
        <v>-1.2595992740429676</v>
      </c>
      <c r="F590" s="304">
        <f t="shared" ca="1" si="271"/>
        <v>1.4141687704795889</v>
      </c>
      <c r="G590" s="306">
        <f t="shared" ca="1" si="272"/>
        <v>8.0658299236001003</v>
      </c>
      <c r="H590" s="307">
        <f t="shared" ca="1" si="273"/>
        <v>-107.27925287181934</v>
      </c>
      <c r="I590" s="304">
        <f t="shared" ca="1" si="274"/>
        <v>107.58204175926483</v>
      </c>
      <c r="J590" s="306">
        <f t="shared" ca="1" si="275"/>
        <v>669.82609207074745</v>
      </c>
      <c r="K590" s="307">
        <f t="shared" ca="1" si="276"/>
        <v>-7.8766260267611496</v>
      </c>
      <c r="L590" s="304">
        <f t="shared" ca="1" si="261"/>
        <v>669.87240192169054</v>
      </c>
      <c r="M590" s="306">
        <f t="shared" ca="1" si="277"/>
        <v>-1.4957521521872319</v>
      </c>
      <c r="N590" s="304">
        <f t="shared" ca="1" si="278"/>
        <v>-85.700285517937999</v>
      </c>
      <c r="P590" s="310">
        <f t="shared" ca="1" si="279"/>
        <v>23</v>
      </c>
      <c r="Q590" s="304">
        <f t="shared" ca="1" si="280"/>
        <v>0</v>
      </c>
      <c r="R590" s="306">
        <f t="shared" ca="1" si="281"/>
        <v>0</v>
      </c>
      <c r="S590" s="307">
        <f t="shared" ca="1" si="282"/>
        <v>5.0810000000000022</v>
      </c>
      <c r="T590" s="304">
        <f t="shared" ca="1" si="262"/>
        <v>49.844610000000024</v>
      </c>
      <c r="U590" s="311">
        <f t="shared" ca="1" si="263"/>
        <v>0</v>
      </c>
      <c r="V590" s="306">
        <f t="shared" ca="1" si="264"/>
        <v>1.2259652668405743</v>
      </c>
      <c r="W590" s="304">
        <f t="shared" ca="1" si="265"/>
        <v>43.567352484181193</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1.2078551918235014</v>
      </c>
      <c r="AH590" s="304">
        <f t="shared" ca="1" si="289"/>
        <v>-8.5745341304747704</v>
      </c>
    </row>
    <row r="591" spans="1:34" x14ac:dyDescent="0.2">
      <c r="A591" s="347">
        <f t="shared" ca="1" si="267"/>
        <v>1E-4</v>
      </c>
      <c r="B591" s="304">
        <f t="shared" ca="1" si="268"/>
        <v>30.219500000000117</v>
      </c>
      <c r="D591" s="306">
        <f t="shared" ca="1" si="269"/>
        <v>-0.64286717683270556</v>
      </c>
      <c r="E591" s="307">
        <f t="shared" ca="1" si="270"/>
        <v>-1.259570462099953</v>
      </c>
      <c r="F591" s="304">
        <f t="shared" ca="1" si="271"/>
        <v>1.4141414201003881</v>
      </c>
      <c r="G591" s="306">
        <f t="shared" ca="1" si="272"/>
        <v>8.0657656368824178</v>
      </c>
      <c r="H591" s="307">
        <f t="shared" ca="1" si="273"/>
        <v>-107.27937882886555</v>
      </c>
      <c r="I591" s="304">
        <f t="shared" ca="1" si="274"/>
        <v>107.58216254201419</v>
      </c>
      <c r="J591" s="306">
        <f t="shared" ca="1" si="275"/>
        <v>669.82609207074745</v>
      </c>
      <c r="K591" s="307">
        <f t="shared" ca="1" si="276"/>
        <v>-7.8873539583461838</v>
      </c>
      <c r="L591" s="304">
        <f t="shared" ca="1" si="261"/>
        <v>669.87252815086674</v>
      </c>
      <c r="M591" s="306">
        <f t="shared" ca="1" si="277"/>
        <v>-1.495752835843839</v>
      </c>
      <c r="N591" s="304">
        <f t="shared" ca="1" si="278"/>
        <v>-85.700324688576217</v>
      </c>
      <c r="P591" s="310">
        <f t="shared" ca="1" si="279"/>
        <v>23</v>
      </c>
      <c r="Q591" s="304">
        <f t="shared" ca="1" si="280"/>
        <v>0</v>
      </c>
      <c r="R591" s="306">
        <f t="shared" ca="1" si="281"/>
        <v>0</v>
      </c>
      <c r="S591" s="307">
        <f t="shared" ca="1" si="282"/>
        <v>5.0810000000000022</v>
      </c>
      <c r="T591" s="304">
        <f t="shared" ca="1" si="262"/>
        <v>49.844610000000024</v>
      </c>
      <c r="U591" s="311">
        <f t="shared" ca="1" si="263"/>
        <v>0</v>
      </c>
      <c r="V591" s="306">
        <f t="shared" ca="1" si="264"/>
        <v>1.225966582048635</v>
      </c>
      <c r="W591" s="304">
        <f t="shared" ca="1" si="265"/>
        <v>43.567497049581078</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1.2078272421382756</v>
      </c>
      <c r="AH591" s="304">
        <f t="shared" ca="1" si="289"/>
        <v>-8.5745625829917689</v>
      </c>
    </row>
    <row r="592" spans="1:34" x14ac:dyDescent="0.2">
      <c r="A592" s="347">
        <f t="shared" ca="1" si="267"/>
        <v>1E-4</v>
      </c>
      <c r="B592" s="304">
        <f t="shared" ca="1" si="268"/>
        <v>30.219600000000117</v>
      </c>
      <c r="D592" s="306">
        <f t="shared" ca="1" si="269"/>
        <v>-0.64286346442048914</v>
      </c>
      <c r="E592" s="307">
        <f t="shared" ca="1" si="270"/>
        <v>-1.2595416505234223</v>
      </c>
      <c r="F592" s="304">
        <f t="shared" ca="1" si="271"/>
        <v>1.4141140701124433</v>
      </c>
      <c r="G592" s="306">
        <f t="shared" ca="1" si="272"/>
        <v>8.065701350535976</v>
      </c>
      <c r="H592" s="307">
        <f t="shared" ca="1" si="273"/>
        <v>-107.2795047830306</v>
      </c>
      <c r="I592" s="304">
        <f t="shared" ca="1" si="274"/>
        <v>107.5822833219686</v>
      </c>
      <c r="J592" s="306">
        <f t="shared" ca="1" si="275"/>
        <v>669.82609207074745</v>
      </c>
      <c r="K592" s="307">
        <f t="shared" ca="1" si="276"/>
        <v>-7.898081902526779</v>
      </c>
      <c r="L592" s="304">
        <f t="shared" ca="1" si="261"/>
        <v>669.87265455197416</v>
      </c>
      <c r="M592" s="306">
        <f t="shared" ca="1" si="277"/>
        <v>-1.4957535194934621</v>
      </c>
      <c r="N592" s="304">
        <f t="shared" ca="1" si="278"/>
        <v>-85.700363858814285</v>
      </c>
      <c r="P592" s="310">
        <f t="shared" ca="1" si="279"/>
        <v>23</v>
      </c>
      <c r="Q592" s="304">
        <f t="shared" ca="1" si="280"/>
        <v>0</v>
      </c>
      <c r="R592" s="306">
        <f t="shared" ca="1" si="281"/>
        <v>0</v>
      </c>
      <c r="S592" s="307">
        <f t="shared" ca="1" si="282"/>
        <v>5.0810000000000022</v>
      </c>
      <c r="T592" s="304">
        <f t="shared" ca="1" si="262"/>
        <v>49.844610000000024</v>
      </c>
      <c r="U592" s="311">
        <f t="shared" ca="1" si="263"/>
        <v>0</v>
      </c>
      <c r="V592" s="306">
        <f t="shared" ca="1" si="264"/>
        <v>1.2259678972596511</v>
      </c>
      <c r="W592" s="304">
        <f t="shared" ca="1" si="265"/>
        <v>43.56764161314198</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1.2077992928052765</v>
      </c>
      <c r="AH592" s="304">
        <f t="shared" ca="1" si="289"/>
        <v>-8.5745910351468329</v>
      </c>
    </row>
    <row r="593" spans="1:34" x14ac:dyDescent="0.2">
      <c r="A593" s="347">
        <f t="shared" ca="1" si="267"/>
        <v>1E-4</v>
      </c>
      <c r="B593" s="304">
        <f t="shared" ca="1" si="268"/>
        <v>30.219700000000117</v>
      </c>
      <c r="D593" s="306">
        <f t="shared" ca="1" si="269"/>
        <v>-0.64285975200176004</v>
      </c>
      <c r="E593" s="307">
        <f t="shared" ca="1" si="270"/>
        <v>-1.259512839313377</v>
      </c>
      <c r="F593" s="304">
        <f t="shared" ca="1" si="271"/>
        <v>1.414086720515757</v>
      </c>
      <c r="G593" s="306">
        <f t="shared" ca="1" si="272"/>
        <v>8.0656370645607751</v>
      </c>
      <c r="H593" s="307">
        <f t="shared" ca="1" si="273"/>
        <v>-107.27963073431454</v>
      </c>
      <c r="I593" s="304">
        <f t="shared" ca="1" si="274"/>
        <v>107.58240409912813</v>
      </c>
      <c r="J593" s="306">
        <f t="shared" ca="1" si="275"/>
        <v>669.82609207074745</v>
      </c>
      <c r="K593" s="307">
        <f t="shared" ca="1" si="276"/>
        <v>-7.9088098593026466</v>
      </c>
      <c r="L593" s="304">
        <f t="shared" ca="1" si="261"/>
        <v>669.87278112501338</v>
      </c>
      <c r="M593" s="306">
        <f t="shared" ca="1" si="277"/>
        <v>-1.4957542031361015</v>
      </c>
      <c r="N593" s="304">
        <f t="shared" ca="1" si="278"/>
        <v>-85.700403028652218</v>
      </c>
      <c r="P593" s="310">
        <f t="shared" ca="1" si="279"/>
        <v>23</v>
      </c>
      <c r="Q593" s="304">
        <f t="shared" ca="1" si="280"/>
        <v>0</v>
      </c>
      <c r="R593" s="306">
        <f t="shared" ca="1" si="281"/>
        <v>0</v>
      </c>
      <c r="S593" s="307">
        <f t="shared" ca="1" si="282"/>
        <v>5.0810000000000022</v>
      </c>
      <c r="T593" s="304">
        <f t="shared" ca="1" si="262"/>
        <v>49.844610000000024</v>
      </c>
      <c r="U593" s="311">
        <f t="shared" ca="1" si="263"/>
        <v>0</v>
      </c>
      <c r="V593" s="306">
        <f t="shared" ca="1" si="264"/>
        <v>1.225969212473623</v>
      </c>
      <c r="W593" s="304">
        <f t="shared" ca="1" si="265"/>
        <v>43.567786174863954</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1.2077713438244988</v>
      </c>
      <c r="AH593" s="304">
        <f t="shared" ca="1" si="289"/>
        <v>-8.5746194869399641</v>
      </c>
    </row>
    <row r="594" spans="1:34" x14ac:dyDescent="0.2">
      <c r="A594" s="347">
        <f t="shared" ca="1" si="267"/>
        <v>1E-4</v>
      </c>
      <c r="B594" s="304">
        <f t="shared" ca="1" si="268"/>
        <v>30.219800000000117</v>
      </c>
      <c r="D594" s="306">
        <f t="shared" ca="1" si="269"/>
        <v>-0.6428560395765186</v>
      </c>
      <c r="E594" s="307">
        <f t="shared" ca="1" si="270"/>
        <v>-1.259484028469803</v>
      </c>
      <c r="F594" s="304">
        <f t="shared" ca="1" si="271"/>
        <v>1.4140593713103173</v>
      </c>
      <c r="G594" s="306">
        <f t="shared" ca="1" si="272"/>
        <v>8.0655727789568168</v>
      </c>
      <c r="H594" s="307">
        <f t="shared" ca="1" si="273"/>
        <v>-107.27975668271739</v>
      </c>
      <c r="I594" s="304">
        <f t="shared" ca="1" si="274"/>
        <v>107.58252487349279</v>
      </c>
      <c r="J594" s="306">
        <f t="shared" ca="1" si="275"/>
        <v>669.82609207074745</v>
      </c>
      <c r="K594" s="307">
        <f t="shared" ca="1" si="276"/>
        <v>-7.9195378286734979</v>
      </c>
      <c r="L594" s="304">
        <f t="shared" ca="1" si="261"/>
        <v>669.87290786998483</v>
      </c>
      <c r="M594" s="306">
        <f t="shared" ca="1" si="277"/>
        <v>-1.4957548867717569</v>
      </c>
      <c r="N594" s="304">
        <f t="shared" ca="1" si="278"/>
        <v>-85.700442198090002</v>
      </c>
      <c r="P594" s="310">
        <f t="shared" ca="1" si="279"/>
        <v>23</v>
      </c>
      <c r="Q594" s="304">
        <f t="shared" ca="1" si="280"/>
        <v>0</v>
      </c>
      <c r="R594" s="306">
        <f t="shared" ca="1" si="281"/>
        <v>0</v>
      </c>
      <c r="S594" s="307">
        <f t="shared" ca="1" si="282"/>
        <v>5.0810000000000022</v>
      </c>
      <c r="T594" s="304">
        <f t="shared" ca="1" si="262"/>
        <v>49.844610000000024</v>
      </c>
      <c r="U594" s="311">
        <f t="shared" ca="1" si="263"/>
        <v>0</v>
      </c>
      <c r="V594" s="306">
        <f t="shared" ca="1" si="264"/>
        <v>1.2259705276905506</v>
      </c>
      <c r="W594" s="304">
        <f t="shared" ca="1" si="265"/>
        <v>43.567930734746966</v>
      </c>
      <c r="Y594" s="314" t="str">
        <f t="shared" ca="1" si="283"/>
        <v/>
      </c>
      <c r="Z594" s="315" t="str">
        <f t="shared" ca="1" si="284"/>
        <v/>
      </c>
      <c r="AA594" s="316" t="str">
        <f t="shared" ca="1" si="285"/>
        <v/>
      </c>
      <c r="AC594" s="310" t="e">
        <f t="shared" ca="1" si="286"/>
        <v>#N/A</v>
      </c>
      <c r="AD594" s="323" t="e">
        <f t="shared" ca="1" si="287"/>
        <v>#N/A</v>
      </c>
      <c r="AE594" s="324" t="e">
        <f t="shared" ca="1" si="266"/>
        <v>#N/A</v>
      </c>
      <c r="AG594" s="306">
        <f t="shared" ca="1" si="288"/>
        <v>1.2077433951959353</v>
      </c>
      <c r="AH594" s="304">
        <f t="shared" ca="1" si="289"/>
        <v>-8.5746479383711733</v>
      </c>
    </row>
    <row r="595" spans="1:34" x14ac:dyDescent="0.2">
      <c r="A595" s="347">
        <f t="shared" ca="1" si="267"/>
        <v>1E-4</v>
      </c>
      <c r="B595" s="304">
        <f t="shared" ca="1" si="268"/>
        <v>30.219900000000116</v>
      </c>
      <c r="D595" s="306">
        <f t="shared" ca="1" si="269"/>
        <v>-0.64285232714476748</v>
      </c>
      <c r="E595" s="307">
        <f t="shared" ca="1" si="270"/>
        <v>-1.2594552179927092</v>
      </c>
      <c r="F595" s="304">
        <f t="shared" ca="1" si="271"/>
        <v>1.4140320224961336</v>
      </c>
      <c r="G595" s="306">
        <f t="shared" ca="1" si="272"/>
        <v>8.0655084937241028</v>
      </c>
      <c r="H595" s="307">
        <f t="shared" ca="1" si="273"/>
        <v>-107.27988262823919</v>
      </c>
      <c r="I595" s="304">
        <f t="shared" ca="1" si="274"/>
        <v>107.58264564506263</v>
      </c>
      <c r="J595" s="306">
        <f t="shared" ca="1" si="275"/>
        <v>669.82609207074745</v>
      </c>
      <c r="K595" s="307">
        <f t="shared" ca="1" si="276"/>
        <v>-7.930265810639046</v>
      </c>
      <c r="L595" s="304">
        <f t="shared" ca="1" si="261"/>
        <v>669.87303478688921</v>
      </c>
      <c r="M595" s="306">
        <f t="shared" ca="1" si="277"/>
        <v>-1.4957555704004288</v>
      </c>
      <c r="N595" s="304">
        <f t="shared" ca="1" si="278"/>
        <v>-85.700481367127651</v>
      </c>
      <c r="P595" s="310">
        <f t="shared" ca="1" si="279"/>
        <v>23</v>
      </c>
      <c r="Q595" s="304">
        <f t="shared" ca="1" si="280"/>
        <v>0</v>
      </c>
      <c r="R595" s="306">
        <f t="shared" ca="1" si="281"/>
        <v>0</v>
      </c>
      <c r="S595" s="307">
        <f t="shared" ca="1" si="282"/>
        <v>5.0810000000000022</v>
      </c>
      <c r="T595" s="304">
        <f t="shared" ca="1" si="262"/>
        <v>49.844610000000024</v>
      </c>
      <c r="U595" s="311">
        <f t="shared" ca="1" si="263"/>
        <v>0</v>
      </c>
      <c r="V595" s="306">
        <f t="shared" ca="1" si="264"/>
        <v>1.2259718429104338</v>
      </c>
      <c r="W595" s="304">
        <f t="shared" ca="1" si="265"/>
        <v>43.568075292791072</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1.2077154469195932</v>
      </c>
      <c r="AH595" s="304">
        <f t="shared" ca="1" si="289"/>
        <v>-8.5746763894404534</v>
      </c>
    </row>
    <row r="596" spans="1:34" x14ac:dyDescent="0.2">
      <c r="A596" s="347">
        <f t="shared" ca="1" si="267"/>
        <v>1E-4</v>
      </c>
      <c r="B596" s="304">
        <f t="shared" ca="1" si="268"/>
        <v>30.220000000000116</v>
      </c>
      <c r="D596" s="306">
        <f t="shared" ca="1" si="269"/>
        <v>-0.64284861470650523</v>
      </c>
      <c r="E596" s="307">
        <f t="shared" ca="1" si="270"/>
        <v>-1.2594264078820814</v>
      </c>
      <c r="F596" s="304">
        <f t="shared" ca="1" si="271"/>
        <v>1.4140046740731926</v>
      </c>
      <c r="G596" s="306">
        <f t="shared" ca="1" si="272"/>
        <v>8.0654442088626315</v>
      </c>
      <c r="H596" s="307">
        <f t="shared" ca="1" si="273"/>
        <v>-107.28000857087999</v>
      </c>
      <c r="I596" s="304">
        <f t="shared" ca="1" si="274"/>
        <v>107.58276641383766</v>
      </c>
      <c r="J596" s="306">
        <f t="shared" ca="1" si="275"/>
        <v>669.82609207074745</v>
      </c>
      <c r="K596" s="307">
        <f t="shared" ca="1" si="276"/>
        <v>-7.9409938051990023</v>
      </c>
      <c r="L596" s="304">
        <f t="shared" ca="1" si="261"/>
        <v>669.87316187572674</v>
      </c>
      <c r="M596" s="306">
        <f t="shared" ca="1" si="277"/>
        <v>-1.495756254022117</v>
      </c>
      <c r="N596" s="304">
        <f t="shared" ca="1" si="278"/>
        <v>-85.700520535765165</v>
      </c>
      <c r="P596" s="310">
        <f t="shared" ca="1" si="279"/>
        <v>23</v>
      </c>
      <c r="Q596" s="304">
        <f t="shared" ca="1" si="280"/>
        <v>0</v>
      </c>
      <c r="R596" s="306">
        <f t="shared" ca="1" si="281"/>
        <v>0</v>
      </c>
      <c r="S596" s="307">
        <f t="shared" ca="1" si="282"/>
        <v>5.0810000000000022</v>
      </c>
      <c r="T596" s="304">
        <f t="shared" ca="1" si="262"/>
        <v>49.844610000000024</v>
      </c>
      <c r="U596" s="311">
        <f t="shared" ca="1" si="263"/>
        <v>0</v>
      </c>
      <c r="V596" s="306">
        <f t="shared" ca="1" si="264"/>
        <v>1.2259731581332722</v>
      </c>
      <c r="W596" s="304">
        <f t="shared" ca="1" si="265"/>
        <v>43.568219848996243</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1.2076874989954618</v>
      </c>
      <c r="AH596" s="304">
        <f t="shared" ca="1" si="289"/>
        <v>-8.5747048401478168</v>
      </c>
    </row>
    <row r="597" spans="1:34" x14ac:dyDescent="0.2">
      <c r="A597" s="347">
        <f t="shared" ca="1" si="267"/>
        <v>1E-4</v>
      </c>
      <c r="B597" s="304">
        <f t="shared" ca="1" si="268"/>
        <v>30.220100000000116</v>
      </c>
      <c r="D597" s="306">
        <f t="shared" ca="1" si="269"/>
        <v>-0.6428449022617343</v>
      </c>
      <c r="E597" s="307">
        <f t="shared" ca="1" si="270"/>
        <v>-1.259397598137932</v>
      </c>
      <c r="F597" s="304">
        <f t="shared" ca="1" si="271"/>
        <v>1.4139773260415072</v>
      </c>
      <c r="G597" s="306">
        <f t="shared" ca="1" si="272"/>
        <v>8.0653799243724045</v>
      </c>
      <c r="H597" s="307">
        <f t="shared" ca="1" si="273"/>
        <v>-107.2801345106398</v>
      </c>
      <c r="I597" s="304">
        <f t="shared" ca="1" si="274"/>
        <v>107.58288717981794</v>
      </c>
      <c r="J597" s="306">
        <f t="shared" ca="1" si="275"/>
        <v>669.82609207074745</v>
      </c>
      <c r="K597" s="307">
        <f t="shared" ca="1" si="276"/>
        <v>-7.9517218123530782</v>
      </c>
      <c r="L597" s="304">
        <f t="shared" ca="1" si="261"/>
        <v>669.87328913649822</v>
      </c>
      <c r="M597" s="306">
        <f t="shared" ca="1" si="277"/>
        <v>-1.4957569376368218</v>
      </c>
      <c r="N597" s="304">
        <f t="shared" ca="1" si="278"/>
        <v>-85.700559704002572</v>
      </c>
      <c r="P597" s="310">
        <f t="shared" ca="1" si="279"/>
        <v>23</v>
      </c>
      <c r="Q597" s="304">
        <f t="shared" ca="1" si="280"/>
        <v>0</v>
      </c>
      <c r="R597" s="306">
        <f t="shared" ca="1" si="281"/>
        <v>0</v>
      </c>
      <c r="S597" s="307">
        <f t="shared" ca="1" si="282"/>
        <v>5.0810000000000022</v>
      </c>
      <c r="T597" s="304">
        <f t="shared" ca="1" si="262"/>
        <v>49.844610000000024</v>
      </c>
      <c r="U597" s="311">
        <f t="shared" ca="1" si="263"/>
        <v>0</v>
      </c>
      <c r="V597" s="306">
        <f t="shared" ca="1" si="264"/>
        <v>1.2259744733590667</v>
      </c>
      <c r="W597" s="304">
        <f t="shared" ca="1" si="265"/>
        <v>43.56836440336253</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1.2076595514235446</v>
      </c>
      <c r="AH597" s="304">
        <f t="shared" ca="1" si="289"/>
        <v>-8.5747332904932545</v>
      </c>
    </row>
    <row r="598" spans="1:34" x14ac:dyDescent="0.2">
      <c r="A598" s="347">
        <f t="shared" ca="1" si="267"/>
        <v>1E-4</v>
      </c>
      <c r="B598" s="304">
        <f t="shared" ca="1" si="268"/>
        <v>30.220200000000116</v>
      </c>
      <c r="D598" s="306">
        <f t="shared" ca="1" si="269"/>
        <v>-0.64284118981045335</v>
      </c>
      <c r="E598" s="307">
        <f t="shared" ca="1" si="270"/>
        <v>-1.2593687887602449</v>
      </c>
      <c r="F598" s="304">
        <f t="shared" ca="1" si="271"/>
        <v>1.4139499784010627</v>
      </c>
      <c r="G598" s="306">
        <f t="shared" ca="1" si="272"/>
        <v>8.0653156402534236</v>
      </c>
      <c r="H598" s="307">
        <f t="shared" ca="1" si="273"/>
        <v>-107.28026044751867</v>
      </c>
      <c r="I598" s="304">
        <f t="shared" ca="1" si="274"/>
        <v>107.58300794300351</v>
      </c>
      <c r="J598" s="306">
        <f t="shared" ca="1" si="275"/>
        <v>669.82609207074745</v>
      </c>
      <c r="K598" s="307">
        <f t="shared" ca="1" si="276"/>
        <v>-7.9624498321009858</v>
      </c>
      <c r="L598" s="304">
        <f t="shared" ca="1" si="261"/>
        <v>669.87341656920387</v>
      </c>
      <c r="M598" s="306">
        <f t="shared" ca="1" si="277"/>
        <v>-1.4957576212445431</v>
      </c>
      <c r="N598" s="304">
        <f t="shared" ca="1" si="278"/>
        <v>-85.700598871839844</v>
      </c>
      <c r="P598" s="310">
        <f t="shared" ca="1" si="279"/>
        <v>23</v>
      </c>
      <c r="Q598" s="304">
        <f t="shared" ca="1" si="280"/>
        <v>0</v>
      </c>
      <c r="R598" s="306">
        <f t="shared" ca="1" si="281"/>
        <v>0</v>
      </c>
      <c r="S598" s="307">
        <f t="shared" ca="1" si="282"/>
        <v>5.0810000000000022</v>
      </c>
      <c r="T598" s="304">
        <f t="shared" ca="1" si="262"/>
        <v>49.844610000000024</v>
      </c>
      <c r="U598" s="311">
        <f t="shared" ca="1" si="263"/>
        <v>0</v>
      </c>
      <c r="V598" s="306">
        <f t="shared" ca="1" si="264"/>
        <v>1.2259757885878164</v>
      </c>
      <c r="W598" s="304">
        <f t="shared" ca="1" si="265"/>
        <v>43.568508955889925</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1.2076316042038346</v>
      </c>
      <c r="AH598" s="304">
        <f t="shared" ca="1" si="289"/>
        <v>-8.5747617404767791</v>
      </c>
    </row>
    <row r="599" spans="1:34" x14ac:dyDescent="0.2">
      <c r="A599" s="347">
        <f t="shared" ca="1" si="267"/>
        <v>1E-4</v>
      </c>
      <c r="B599" s="304">
        <f t="shared" ca="1" si="268"/>
        <v>30.220300000000115</v>
      </c>
      <c r="D599" s="306">
        <f t="shared" ca="1" si="269"/>
        <v>-0.64283747735266517</v>
      </c>
      <c r="E599" s="307">
        <f t="shared" ca="1" si="270"/>
        <v>-1.2593399797490257</v>
      </c>
      <c r="F599" s="304">
        <f t="shared" ca="1" si="271"/>
        <v>1.4139226311518658</v>
      </c>
      <c r="G599" s="306">
        <f t="shared" ca="1" si="272"/>
        <v>8.0652513565056889</v>
      </c>
      <c r="H599" s="307">
        <f t="shared" ca="1" si="273"/>
        <v>-107.28038638151665</v>
      </c>
      <c r="I599" s="304">
        <f t="shared" ca="1" si="274"/>
        <v>107.58312870339438</v>
      </c>
      <c r="J599" s="306">
        <f t="shared" ca="1" si="275"/>
        <v>669.82609207074745</v>
      </c>
      <c r="K599" s="307">
        <f t="shared" ca="1" si="276"/>
        <v>-7.9731778644424374</v>
      </c>
      <c r="L599" s="304">
        <f t="shared" ca="1" si="261"/>
        <v>669.87354417384438</v>
      </c>
      <c r="M599" s="306">
        <f t="shared" ca="1" si="277"/>
        <v>-1.4957583048452812</v>
      </c>
      <c r="N599" s="304">
        <f t="shared" ca="1" si="278"/>
        <v>-85.70063803927701</v>
      </c>
      <c r="P599" s="310">
        <f t="shared" ca="1" si="279"/>
        <v>23</v>
      </c>
      <c r="Q599" s="304">
        <f t="shared" ca="1" si="280"/>
        <v>0</v>
      </c>
      <c r="R599" s="306">
        <f t="shared" ca="1" si="281"/>
        <v>0</v>
      </c>
      <c r="S599" s="307">
        <f t="shared" ca="1" si="282"/>
        <v>5.0810000000000022</v>
      </c>
      <c r="T599" s="304">
        <f t="shared" ca="1" si="262"/>
        <v>49.844610000000024</v>
      </c>
      <c r="U599" s="311">
        <f t="shared" ca="1" si="263"/>
        <v>0</v>
      </c>
      <c r="V599" s="306">
        <f t="shared" ca="1" si="264"/>
        <v>1.2259771038195215</v>
      </c>
      <c r="W599" s="304">
        <f t="shared" ca="1" si="265"/>
        <v>43.568653506578443</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1.2076036573363336</v>
      </c>
      <c r="AH599" s="304">
        <f t="shared" ca="1" si="289"/>
        <v>-8.5747901900983869</v>
      </c>
    </row>
    <row r="600" spans="1:34" x14ac:dyDescent="0.2">
      <c r="A600" s="347">
        <f t="shared" ca="1" si="267"/>
        <v>1E-4</v>
      </c>
      <c r="B600" s="304">
        <f t="shared" ca="1" si="268"/>
        <v>30.220400000000115</v>
      </c>
      <c r="D600" s="306">
        <f t="shared" ca="1" si="269"/>
        <v>-0.64283376488836974</v>
      </c>
      <c r="E600" s="307">
        <f t="shared" ca="1" si="270"/>
        <v>-1.2593111711042688</v>
      </c>
      <c r="F600" s="304">
        <f t="shared" ca="1" si="271"/>
        <v>1.4138952842939114</v>
      </c>
      <c r="G600" s="306">
        <f t="shared" ca="1" si="272"/>
        <v>8.0651870731292004</v>
      </c>
      <c r="H600" s="307">
        <f t="shared" ca="1" si="273"/>
        <v>-107.28051231263376</v>
      </c>
      <c r="I600" s="304">
        <f t="shared" ca="1" si="274"/>
        <v>107.5832494609906</v>
      </c>
      <c r="J600" s="306">
        <f t="shared" ca="1" si="275"/>
        <v>669.82609207074745</v>
      </c>
      <c r="K600" s="307">
        <f t="shared" ca="1" si="276"/>
        <v>-7.9839059093771452</v>
      </c>
      <c r="L600" s="304">
        <f t="shared" ca="1" si="261"/>
        <v>669.8736719504202</v>
      </c>
      <c r="M600" s="306">
        <f t="shared" ca="1" si="277"/>
        <v>-1.4957589884390361</v>
      </c>
      <c r="N600" s="304">
        <f t="shared" ca="1" si="278"/>
        <v>-85.700677206314069</v>
      </c>
      <c r="P600" s="310">
        <f t="shared" ca="1" si="279"/>
        <v>23</v>
      </c>
      <c r="Q600" s="304">
        <f t="shared" ca="1" si="280"/>
        <v>0</v>
      </c>
      <c r="R600" s="306">
        <f t="shared" ca="1" si="281"/>
        <v>0</v>
      </c>
      <c r="S600" s="307">
        <f t="shared" ca="1" si="282"/>
        <v>5.0810000000000022</v>
      </c>
      <c r="T600" s="304">
        <f t="shared" ca="1" si="262"/>
        <v>49.844610000000024</v>
      </c>
      <c r="U600" s="311">
        <f t="shared" ca="1" si="263"/>
        <v>0</v>
      </c>
      <c r="V600" s="306">
        <f t="shared" ca="1" si="264"/>
        <v>1.225978419054182</v>
      </c>
      <c r="W600" s="304">
        <f t="shared" ca="1" si="265"/>
        <v>43.568798055428097</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1.2075757108210379</v>
      </c>
      <c r="AH600" s="304">
        <f t="shared" ca="1" si="289"/>
        <v>-8.5748186393580834</v>
      </c>
    </row>
    <row r="601" spans="1:34" x14ac:dyDescent="0.2">
      <c r="A601" s="347">
        <f t="shared" ca="1" si="267"/>
        <v>1E-4</v>
      </c>
      <c r="B601" s="304">
        <f t="shared" ca="1" si="268"/>
        <v>30.220500000000115</v>
      </c>
      <c r="D601" s="306">
        <f t="shared" ca="1" si="269"/>
        <v>-0.64283005241756652</v>
      </c>
      <c r="E601" s="307">
        <f t="shared" ca="1" si="270"/>
        <v>-1.2592823628259708</v>
      </c>
      <c r="F601" s="304">
        <f t="shared" ca="1" si="271"/>
        <v>1.4138679378271972</v>
      </c>
      <c r="G601" s="306">
        <f t="shared" ca="1" si="272"/>
        <v>8.0651227901239579</v>
      </c>
      <c r="H601" s="307">
        <f t="shared" ca="1" si="273"/>
        <v>-107.28063824087005</v>
      </c>
      <c r="I601" s="304">
        <f t="shared" ca="1" si="274"/>
        <v>107.5833702157922</v>
      </c>
      <c r="J601" s="306">
        <f t="shared" ca="1" si="275"/>
        <v>669.82609207074745</v>
      </c>
      <c r="K601" s="307">
        <f t="shared" ca="1" si="276"/>
        <v>-7.9946339669048205</v>
      </c>
      <c r="L601" s="304">
        <f t="shared" ca="1" si="261"/>
        <v>669.87379989893191</v>
      </c>
      <c r="M601" s="306">
        <f t="shared" ca="1" si="277"/>
        <v>-1.4957596720258077</v>
      </c>
      <c r="N601" s="304">
        <f t="shared" ca="1" si="278"/>
        <v>-85.700716372951007</v>
      </c>
      <c r="P601" s="310">
        <f t="shared" ca="1" si="279"/>
        <v>23</v>
      </c>
      <c r="Q601" s="304">
        <f t="shared" ca="1" si="280"/>
        <v>0</v>
      </c>
      <c r="R601" s="306">
        <f t="shared" ca="1" si="281"/>
        <v>0</v>
      </c>
      <c r="S601" s="307">
        <f t="shared" ca="1" si="282"/>
        <v>5.0810000000000022</v>
      </c>
      <c r="T601" s="304">
        <f t="shared" ca="1" si="262"/>
        <v>49.844610000000024</v>
      </c>
      <c r="U601" s="311">
        <f t="shared" ca="1" si="263"/>
        <v>0</v>
      </c>
      <c r="V601" s="306">
        <f t="shared" ca="1" si="264"/>
        <v>1.2259797342917982</v>
      </c>
      <c r="W601" s="304">
        <f t="shared" ca="1" si="265"/>
        <v>43.568942602438916</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1.207547764657944</v>
      </c>
      <c r="AH601" s="304">
        <f t="shared" ca="1" si="289"/>
        <v>-8.5748470882558703</v>
      </c>
    </row>
    <row r="602" spans="1:34" x14ac:dyDescent="0.2">
      <c r="A602" s="347">
        <f t="shared" ca="1" si="267"/>
        <v>1E-4</v>
      </c>
      <c r="B602" s="304">
        <f t="shared" ca="1" si="268"/>
        <v>30.220600000000115</v>
      </c>
      <c r="D602" s="306">
        <f t="shared" ca="1" si="269"/>
        <v>-0.64282633994025928</v>
      </c>
      <c r="E602" s="307">
        <f t="shared" ca="1" si="270"/>
        <v>-1.2592535549141299</v>
      </c>
      <c r="F602" s="304">
        <f t="shared" ca="1" si="271"/>
        <v>1.4138405917517234</v>
      </c>
      <c r="G602" s="306">
        <f t="shared" ca="1" si="272"/>
        <v>8.0650585074899634</v>
      </c>
      <c r="H602" s="307">
        <f t="shared" ca="1" si="273"/>
        <v>-107.28076416622554</v>
      </c>
      <c r="I602" s="304">
        <f t="shared" ca="1" si="274"/>
        <v>107.58349096779924</v>
      </c>
      <c r="J602" s="306">
        <f t="shared" ca="1" si="275"/>
        <v>669.82609207074745</v>
      </c>
      <c r="K602" s="307">
        <f t="shared" ca="1" si="276"/>
        <v>-8.0053620370251757</v>
      </c>
      <c r="L602" s="304">
        <f t="shared" ca="1" si="261"/>
        <v>669.87392801937983</v>
      </c>
      <c r="M602" s="306">
        <f t="shared" ca="1" si="277"/>
        <v>-1.4957603556055965</v>
      </c>
      <c r="N602" s="304">
        <f t="shared" ca="1" si="278"/>
        <v>-85.700755539187867</v>
      </c>
      <c r="P602" s="310">
        <f t="shared" ca="1" si="279"/>
        <v>23</v>
      </c>
      <c r="Q602" s="304">
        <f t="shared" ca="1" si="280"/>
        <v>0</v>
      </c>
      <c r="R602" s="306">
        <f t="shared" ca="1" si="281"/>
        <v>0</v>
      </c>
      <c r="S602" s="307">
        <f t="shared" ca="1" si="282"/>
        <v>5.0810000000000022</v>
      </c>
      <c r="T602" s="304">
        <f t="shared" ca="1" si="262"/>
        <v>49.844610000000024</v>
      </c>
      <c r="U602" s="311">
        <f t="shared" ca="1" si="263"/>
        <v>0</v>
      </c>
      <c r="V602" s="306">
        <f t="shared" ca="1" si="264"/>
        <v>1.2259810495323695</v>
      </c>
      <c r="W602" s="304">
        <f t="shared" ca="1" si="265"/>
        <v>43.569087147610908</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1.2075198188470466</v>
      </c>
      <c r="AH602" s="304">
        <f t="shared" ca="1" si="289"/>
        <v>-8.5748755367917529</v>
      </c>
    </row>
    <row r="603" spans="1:34" x14ac:dyDescent="0.2">
      <c r="A603" s="347">
        <f t="shared" ca="1" si="267"/>
        <v>1E-4</v>
      </c>
      <c r="B603" s="304">
        <f t="shared" ca="1" si="268"/>
        <v>30.220700000000114</v>
      </c>
      <c r="D603" s="306">
        <f t="shared" ca="1" si="269"/>
        <v>-0.64282262745644558</v>
      </c>
      <c r="E603" s="307">
        <f t="shared" ca="1" si="270"/>
        <v>-1.259224747368739</v>
      </c>
      <c r="F603" s="304">
        <f t="shared" ca="1" si="271"/>
        <v>1.4138132460674828</v>
      </c>
      <c r="G603" s="306">
        <f t="shared" ca="1" si="272"/>
        <v>8.0649942252272186</v>
      </c>
      <c r="H603" s="307">
        <f t="shared" ca="1" si="273"/>
        <v>-107.28089008870027</v>
      </c>
      <c r="I603" s="304">
        <f t="shared" ca="1" si="274"/>
        <v>107.58361171701171</v>
      </c>
      <c r="J603" s="306">
        <f t="shared" ca="1" si="275"/>
        <v>669.82609207074745</v>
      </c>
      <c r="K603" s="307">
        <f t="shared" ca="1" si="276"/>
        <v>-8.0160901197379228</v>
      </c>
      <c r="L603" s="304">
        <f t="shared" ca="1" si="261"/>
        <v>669.87405631176466</v>
      </c>
      <c r="M603" s="306">
        <f t="shared" ca="1" si="277"/>
        <v>-1.4957610391784024</v>
      </c>
      <c r="N603" s="304">
        <f t="shared" ca="1" si="278"/>
        <v>-85.700794705024634</v>
      </c>
      <c r="P603" s="310">
        <f t="shared" ca="1" si="279"/>
        <v>23</v>
      </c>
      <c r="Q603" s="304">
        <f t="shared" ca="1" si="280"/>
        <v>0</v>
      </c>
      <c r="R603" s="306">
        <f t="shared" ca="1" si="281"/>
        <v>0</v>
      </c>
      <c r="S603" s="307">
        <f t="shared" ca="1" si="282"/>
        <v>5.0810000000000022</v>
      </c>
      <c r="T603" s="304">
        <f t="shared" ca="1" si="262"/>
        <v>49.844610000000024</v>
      </c>
      <c r="U603" s="311">
        <f t="shared" ca="1" si="263"/>
        <v>0</v>
      </c>
      <c r="V603" s="306">
        <f t="shared" ca="1" si="264"/>
        <v>1.2259823647758967</v>
      </c>
      <c r="W603" s="304">
        <f t="shared" ca="1" si="265"/>
        <v>43.569231690944079</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1.2074918733883457</v>
      </c>
      <c r="AH603" s="304">
        <f t="shared" ca="1" si="289"/>
        <v>-8.5749039849657329</v>
      </c>
    </row>
    <row r="604" spans="1:34" x14ac:dyDescent="0.2">
      <c r="A604" s="347">
        <f t="shared" ca="1" si="267"/>
        <v>1E-4</v>
      </c>
      <c r="B604" s="304">
        <f t="shared" ca="1" si="268"/>
        <v>30.220800000000114</v>
      </c>
      <c r="D604" s="306">
        <f t="shared" ca="1" si="269"/>
        <v>-0.64281891496612698</v>
      </c>
      <c r="E604" s="307">
        <f t="shared" ca="1" si="270"/>
        <v>-1.2591959401898016</v>
      </c>
      <c r="F604" s="304">
        <f t="shared" ca="1" si="271"/>
        <v>1.4137859007744797</v>
      </c>
      <c r="G604" s="306">
        <f t="shared" ca="1" si="272"/>
        <v>8.0649299433357218</v>
      </c>
      <c r="H604" s="307">
        <f t="shared" ca="1" si="273"/>
        <v>-107.28101600829429</v>
      </c>
      <c r="I604" s="304">
        <f t="shared" ca="1" si="274"/>
        <v>107.58373246342966</v>
      </c>
      <c r="J604" s="306">
        <f t="shared" ca="1" si="275"/>
        <v>669.82609207074745</v>
      </c>
      <c r="K604" s="307">
        <f t="shared" ca="1" si="276"/>
        <v>-8.0268182150427734</v>
      </c>
      <c r="L604" s="304">
        <f t="shared" ca="1" si="261"/>
        <v>669.87418477608674</v>
      </c>
      <c r="M604" s="306">
        <f t="shared" ca="1" si="277"/>
        <v>-1.4957617227442253</v>
      </c>
      <c r="N604" s="304">
        <f t="shared" ca="1" si="278"/>
        <v>-85.70083387046131</v>
      </c>
      <c r="P604" s="310">
        <f t="shared" ca="1" si="279"/>
        <v>23</v>
      </c>
      <c r="Q604" s="304">
        <f t="shared" ca="1" si="280"/>
        <v>0</v>
      </c>
      <c r="R604" s="306">
        <f t="shared" ca="1" si="281"/>
        <v>0</v>
      </c>
      <c r="S604" s="307">
        <f t="shared" ca="1" si="282"/>
        <v>5.0810000000000022</v>
      </c>
      <c r="T604" s="304">
        <f t="shared" ca="1" si="262"/>
        <v>49.844610000000024</v>
      </c>
      <c r="U604" s="311">
        <f t="shared" ca="1" si="263"/>
        <v>0</v>
      </c>
      <c r="V604" s="306">
        <f t="shared" ca="1" si="264"/>
        <v>1.2259836800223789</v>
      </c>
      <c r="W604" s="304">
        <f t="shared" ca="1" si="265"/>
        <v>43.569376232438437</v>
      </c>
      <c r="Y604" s="314" t="str">
        <f t="shared" ca="1" si="283"/>
        <v/>
      </c>
      <c r="Z604" s="315" t="str">
        <f t="shared" ca="1" si="284"/>
        <v/>
      </c>
      <c r="AA604" s="316" t="str">
        <f t="shared" ca="1" si="285"/>
        <v/>
      </c>
      <c r="AC604" s="310" t="e">
        <f t="shared" ca="1" si="286"/>
        <v>#N/A</v>
      </c>
      <c r="AD604" s="323" t="e">
        <f t="shared" ca="1" si="287"/>
        <v>#N/A</v>
      </c>
      <c r="AE604" s="324" t="e">
        <f t="shared" ca="1" si="266"/>
        <v>#N/A</v>
      </c>
      <c r="AG604" s="306">
        <f t="shared" ca="1" si="288"/>
        <v>1.2074639282818396</v>
      </c>
      <c r="AH604" s="304">
        <f t="shared" ca="1" si="289"/>
        <v>-8.5749324327778123</v>
      </c>
    </row>
    <row r="605" spans="1:34" x14ac:dyDescent="0.2">
      <c r="A605" s="347">
        <f t="shared" ca="1" si="267"/>
        <v>1E-4</v>
      </c>
      <c r="B605" s="304">
        <f t="shared" ca="1" si="268"/>
        <v>30.220900000000114</v>
      </c>
      <c r="D605" s="306">
        <f t="shared" ca="1" si="269"/>
        <v>-0.64281520246930668</v>
      </c>
      <c r="E605" s="307">
        <f t="shared" ca="1" si="270"/>
        <v>-1.2591671333773142</v>
      </c>
      <c r="F605" s="304">
        <f t="shared" ca="1" si="271"/>
        <v>1.413758555872713</v>
      </c>
      <c r="G605" s="306">
        <f t="shared" ca="1" si="272"/>
        <v>8.0648656618154746</v>
      </c>
      <c r="H605" s="307">
        <f t="shared" ca="1" si="273"/>
        <v>-107.28114192500763</v>
      </c>
      <c r="I605" s="304">
        <f t="shared" ca="1" si="274"/>
        <v>107.58385320705315</v>
      </c>
      <c r="J605" s="306">
        <f t="shared" ca="1" si="275"/>
        <v>669.82609207074745</v>
      </c>
      <c r="K605" s="307">
        <f t="shared" ca="1" si="276"/>
        <v>-8.0375463229394377</v>
      </c>
      <c r="L605" s="304">
        <f t="shared" ca="1" si="261"/>
        <v>669.87431341234674</v>
      </c>
      <c r="M605" s="306">
        <f t="shared" ca="1" si="277"/>
        <v>-1.4957624063030657</v>
      </c>
      <c r="N605" s="304">
        <f t="shared" ca="1" si="278"/>
        <v>-85.700873035497906</v>
      </c>
      <c r="P605" s="310">
        <f t="shared" ca="1" si="279"/>
        <v>23</v>
      </c>
      <c r="Q605" s="304">
        <f t="shared" ca="1" si="280"/>
        <v>0</v>
      </c>
      <c r="R605" s="306">
        <f t="shared" ca="1" si="281"/>
        <v>0</v>
      </c>
      <c r="S605" s="307">
        <f t="shared" ca="1" si="282"/>
        <v>5.0810000000000022</v>
      </c>
      <c r="T605" s="304">
        <f t="shared" ca="1" si="262"/>
        <v>49.844610000000024</v>
      </c>
      <c r="U605" s="311">
        <f t="shared" ca="1" si="263"/>
        <v>0</v>
      </c>
      <c r="V605" s="306">
        <f t="shared" ca="1" si="264"/>
        <v>1.2259849952718165</v>
      </c>
      <c r="W605" s="304">
        <f t="shared" ca="1" si="265"/>
        <v>43.569520772094009</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1.2074359835275263</v>
      </c>
      <c r="AH605" s="304">
        <f t="shared" ca="1" si="289"/>
        <v>-8.5749608802279909</v>
      </c>
    </row>
    <row r="606" spans="1:34" x14ac:dyDescent="0.2">
      <c r="A606" s="347">
        <f t="shared" ca="1" si="267"/>
        <v>1E-4</v>
      </c>
      <c r="B606" s="304">
        <f t="shared" ca="1" si="268"/>
        <v>30.221000000000114</v>
      </c>
      <c r="D606" s="306">
        <f t="shared" ca="1" si="269"/>
        <v>-0.64281148996598081</v>
      </c>
      <c r="E606" s="307">
        <f t="shared" ca="1" si="270"/>
        <v>-1.2591383269312733</v>
      </c>
      <c r="F606" s="304">
        <f t="shared" ca="1" si="271"/>
        <v>1.4137312113621776</v>
      </c>
      <c r="G606" s="306">
        <f t="shared" ca="1" si="272"/>
        <v>8.0648013806664771</v>
      </c>
      <c r="H606" s="307">
        <f t="shared" ca="1" si="273"/>
        <v>-107.28126783884032</v>
      </c>
      <c r="I606" s="304">
        <f t="shared" ca="1" si="274"/>
        <v>107.58397394788219</v>
      </c>
      <c r="J606" s="306">
        <f t="shared" ca="1" si="275"/>
        <v>669.82609207074745</v>
      </c>
      <c r="K606" s="307">
        <f t="shared" ca="1" si="276"/>
        <v>-8.0482744434276299</v>
      </c>
      <c r="L606" s="304">
        <f t="shared" ca="1" si="261"/>
        <v>669.87444222054489</v>
      </c>
      <c r="M606" s="306">
        <f t="shared" ca="1" si="277"/>
        <v>-1.4957630898549235</v>
      </c>
      <c r="N606" s="304">
        <f t="shared" ca="1" si="278"/>
        <v>-85.700912200134439</v>
      </c>
      <c r="P606" s="310">
        <f t="shared" ca="1" si="279"/>
        <v>23</v>
      </c>
      <c r="Q606" s="304">
        <f t="shared" ca="1" si="280"/>
        <v>0</v>
      </c>
      <c r="R606" s="306">
        <f t="shared" ca="1" si="281"/>
        <v>0</v>
      </c>
      <c r="S606" s="307">
        <f t="shared" ca="1" si="282"/>
        <v>5.0810000000000022</v>
      </c>
      <c r="T606" s="304">
        <f t="shared" ca="1" si="262"/>
        <v>49.844610000000024</v>
      </c>
      <c r="U606" s="311">
        <f t="shared" ca="1" si="263"/>
        <v>0</v>
      </c>
      <c r="V606" s="306">
        <f t="shared" ca="1" si="264"/>
        <v>1.225986310524209</v>
      </c>
      <c r="W606" s="304">
        <f t="shared" ca="1" si="265"/>
        <v>43.569665309910789</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1.2074080391254043</v>
      </c>
      <c r="AH606" s="304">
        <f t="shared" ca="1" si="289"/>
        <v>-8.5749893273162741</v>
      </c>
    </row>
    <row r="607" spans="1:34" x14ac:dyDescent="0.2">
      <c r="A607" s="347">
        <f t="shared" ca="1" si="267"/>
        <v>1E-4</v>
      </c>
      <c r="B607" s="304">
        <f t="shared" ca="1" si="268"/>
        <v>30.221100000000114</v>
      </c>
      <c r="D607" s="306">
        <f t="shared" ca="1" si="269"/>
        <v>-0.6428077774561527</v>
      </c>
      <c r="E607" s="307">
        <f t="shared" ca="1" si="270"/>
        <v>-1.2591095208516752</v>
      </c>
      <c r="F607" s="304">
        <f t="shared" ca="1" si="271"/>
        <v>1.4137038672428726</v>
      </c>
      <c r="G607" s="306">
        <f t="shared" ca="1" si="272"/>
        <v>8.0647370998887311</v>
      </c>
      <c r="H607" s="307">
        <f t="shared" ca="1" si="273"/>
        <v>-107.2813937497924</v>
      </c>
      <c r="I607" s="304">
        <f t="shared" ca="1" si="274"/>
        <v>107.58409468591684</v>
      </c>
      <c r="J607" s="306">
        <f t="shared" ca="1" si="275"/>
        <v>669.82609207074745</v>
      </c>
      <c r="K607" s="307">
        <f t="shared" ca="1" si="276"/>
        <v>-8.0590025765070621</v>
      </c>
      <c r="L607" s="304">
        <f t="shared" ca="1" si="261"/>
        <v>669.874571200682</v>
      </c>
      <c r="M607" s="306">
        <f t="shared" ca="1" si="277"/>
        <v>-1.4957637733997986</v>
      </c>
      <c r="N607" s="304">
        <f t="shared" ca="1" si="278"/>
        <v>-85.700951364370894</v>
      </c>
      <c r="P607" s="310">
        <f t="shared" ca="1" si="279"/>
        <v>23</v>
      </c>
      <c r="Q607" s="304">
        <f t="shared" ca="1" si="280"/>
        <v>0</v>
      </c>
      <c r="R607" s="306">
        <f t="shared" ca="1" si="281"/>
        <v>0</v>
      </c>
      <c r="S607" s="307">
        <f t="shared" ca="1" si="282"/>
        <v>5.0810000000000022</v>
      </c>
      <c r="T607" s="304">
        <f t="shared" ca="1" si="262"/>
        <v>49.844610000000024</v>
      </c>
      <c r="U607" s="311">
        <f t="shared" ca="1" si="263"/>
        <v>0</v>
      </c>
      <c r="V607" s="306">
        <f t="shared" ca="1" si="264"/>
        <v>1.2259876257795574</v>
      </c>
      <c r="W607" s="304">
        <f t="shared" ca="1" si="265"/>
        <v>43.569809845888841</v>
      </c>
      <c r="Y607" s="314" t="str">
        <f t="shared" ca="1" si="283"/>
        <v/>
      </c>
      <c r="Z607" s="315" t="str">
        <f t="shared" ca="1" si="284"/>
        <v/>
      </c>
      <c r="AA607" s="316" t="str">
        <f t="shared" ca="1" si="285"/>
        <v/>
      </c>
      <c r="AC607" s="310" t="e">
        <f t="shared" ca="1" si="286"/>
        <v>#N/A</v>
      </c>
      <c r="AD607" s="323" t="e">
        <f t="shared" ca="1" si="287"/>
        <v>#N/A</v>
      </c>
      <c r="AE607" s="324" t="e">
        <f t="shared" ca="1" si="266"/>
        <v>#N/A</v>
      </c>
      <c r="AG607" s="306">
        <f t="shared" ca="1" si="288"/>
        <v>1.2073800950754698</v>
      </c>
      <c r="AH607" s="304">
        <f t="shared" ca="1" si="289"/>
        <v>-8.5750177740426636</v>
      </c>
    </row>
    <row r="608" spans="1:34" x14ac:dyDescent="0.2">
      <c r="A608" s="347">
        <f t="shared" ca="1" si="267"/>
        <v>1E-4</v>
      </c>
      <c r="B608" s="304">
        <f t="shared" ca="1" si="268"/>
        <v>30.221200000000113</v>
      </c>
      <c r="D608" s="306">
        <f t="shared" ca="1" si="269"/>
        <v>-0.64280406493982423</v>
      </c>
      <c r="E608" s="307">
        <f t="shared" ca="1" si="270"/>
        <v>-1.2590807151385128</v>
      </c>
      <c r="F608" s="304">
        <f t="shared" ca="1" si="271"/>
        <v>1.4136765235147928</v>
      </c>
      <c r="G608" s="306">
        <f t="shared" ca="1" si="272"/>
        <v>8.0646728194822366</v>
      </c>
      <c r="H608" s="307">
        <f t="shared" ca="1" si="273"/>
        <v>-107.28151965786391</v>
      </c>
      <c r="I608" s="304">
        <f t="shared" ca="1" si="274"/>
        <v>107.5842154211571</v>
      </c>
      <c r="J608" s="306">
        <f t="shared" ca="1" si="275"/>
        <v>669.82609207074745</v>
      </c>
      <c r="K608" s="307">
        <f t="shared" ca="1" si="276"/>
        <v>-8.0697307221774448</v>
      </c>
      <c r="L608" s="304">
        <f t="shared" ca="1" si="261"/>
        <v>669.8747003527584</v>
      </c>
      <c r="M608" s="306">
        <f t="shared" ca="1" si="277"/>
        <v>-1.4957644569376913</v>
      </c>
      <c r="N608" s="304">
        <f t="shared" ca="1" si="278"/>
        <v>-85.700990528207285</v>
      </c>
      <c r="P608" s="310">
        <f t="shared" ca="1" si="279"/>
        <v>23</v>
      </c>
      <c r="Q608" s="304">
        <f t="shared" ca="1" si="280"/>
        <v>0</v>
      </c>
      <c r="R608" s="306">
        <f t="shared" ca="1" si="281"/>
        <v>0</v>
      </c>
      <c r="S608" s="307">
        <f t="shared" ca="1" si="282"/>
        <v>5.0810000000000022</v>
      </c>
      <c r="T608" s="304">
        <f t="shared" ca="1" si="262"/>
        <v>49.844610000000024</v>
      </c>
      <c r="U608" s="311">
        <f t="shared" ca="1" si="263"/>
        <v>0</v>
      </c>
      <c r="V608" s="306">
        <f t="shared" ca="1" si="264"/>
        <v>1.2259889410378606</v>
      </c>
      <c r="W608" s="304">
        <f t="shared" ca="1" si="265"/>
        <v>43.569954380028115</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1.2073521513777159</v>
      </c>
      <c r="AH608" s="304">
        <f t="shared" ca="1" si="289"/>
        <v>-8.5750462204071685</v>
      </c>
    </row>
    <row r="609" spans="1:34" x14ac:dyDescent="0.2">
      <c r="A609" s="347">
        <f t="shared" ca="1" si="267"/>
        <v>1E-4</v>
      </c>
      <c r="B609" s="304">
        <f t="shared" ca="1" si="268"/>
        <v>30.221300000000113</v>
      </c>
      <c r="D609" s="306">
        <f t="shared" ca="1" si="269"/>
        <v>-0.64280035241699451</v>
      </c>
      <c r="E609" s="307">
        <f t="shared" ca="1" si="270"/>
        <v>-1.2590519097917916</v>
      </c>
      <c r="F609" s="304">
        <f t="shared" ca="1" si="271"/>
        <v>1.4136491801779429</v>
      </c>
      <c r="G609" s="306">
        <f t="shared" ca="1" si="272"/>
        <v>8.0646085394469953</v>
      </c>
      <c r="H609" s="307">
        <f t="shared" ca="1" si="273"/>
        <v>-107.28164556305489</v>
      </c>
      <c r="I609" s="304">
        <f t="shared" ca="1" si="274"/>
        <v>107.58433615360303</v>
      </c>
      <c r="J609" s="306">
        <f t="shared" ca="1" si="275"/>
        <v>669.82609207074745</v>
      </c>
      <c r="K609" s="307">
        <f t="shared" ca="1" si="276"/>
        <v>-8.0804588804384903</v>
      </c>
      <c r="L609" s="304">
        <f t="shared" ca="1" si="261"/>
        <v>669.87482967677465</v>
      </c>
      <c r="M609" s="306">
        <f t="shared" ca="1" si="277"/>
        <v>-1.4957651404686017</v>
      </c>
      <c r="N609" s="304">
        <f t="shared" ca="1" si="278"/>
        <v>-85.701029691643612</v>
      </c>
      <c r="P609" s="310">
        <f t="shared" ca="1" si="279"/>
        <v>23</v>
      </c>
      <c r="Q609" s="304">
        <f t="shared" ca="1" si="280"/>
        <v>0</v>
      </c>
      <c r="R609" s="306">
        <f t="shared" ca="1" si="281"/>
        <v>0</v>
      </c>
      <c r="S609" s="307">
        <f t="shared" ca="1" si="282"/>
        <v>5.0810000000000022</v>
      </c>
      <c r="T609" s="304">
        <f t="shared" ca="1" si="262"/>
        <v>49.844610000000024</v>
      </c>
      <c r="U609" s="311">
        <f t="shared" ca="1" si="263"/>
        <v>0</v>
      </c>
      <c r="V609" s="306">
        <f t="shared" ca="1" si="264"/>
        <v>1.2259902562991192</v>
      </c>
      <c r="W609" s="304">
        <f t="shared" ca="1" si="265"/>
        <v>43.570098912328667</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1.207324208032146</v>
      </c>
      <c r="AH609" s="304">
        <f t="shared" ca="1" si="289"/>
        <v>-8.5750746664097814</v>
      </c>
    </row>
    <row r="610" spans="1:34" x14ac:dyDescent="0.2">
      <c r="A610" s="347">
        <f t="shared" ca="1" si="267"/>
        <v>1E-4</v>
      </c>
      <c r="B610" s="304">
        <f t="shared" ca="1" si="268"/>
        <v>30.221400000000113</v>
      </c>
      <c r="D610" s="306">
        <f t="shared" ca="1" si="269"/>
        <v>-0.64279663988766533</v>
      </c>
      <c r="E610" s="307">
        <f t="shared" ca="1" si="270"/>
        <v>-1.2590231048115044</v>
      </c>
      <c r="F610" s="304">
        <f t="shared" ca="1" si="271"/>
        <v>1.4136218372323177</v>
      </c>
      <c r="G610" s="306">
        <f t="shared" ca="1" si="272"/>
        <v>8.0645442597830073</v>
      </c>
      <c r="H610" s="307">
        <f t="shared" ca="1" si="273"/>
        <v>-107.28177146536538</v>
      </c>
      <c r="I610" s="304">
        <f t="shared" ca="1" si="274"/>
        <v>107.58445688325467</v>
      </c>
      <c r="J610" s="306">
        <f t="shared" ca="1" si="275"/>
        <v>669.82609207074745</v>
      </c>
      <c r="K610" s="307">
        <f t="shared" ca="1" si="276"/>
        <v>-8.0911870512899107</v>
      </c>
      <c r="L610" s="304">
        <f t="shared" ca="1" si="261"/>
        <v>669.87495917273134</v>
      </c>
      <c r="M610" s="306">
        <f t="shared" ca="1" si="277"/>
        <v>-1.4957658239925298</v>
      </c>
      <c r="N610" s="304">
        <f t="shared" ca="1" si="278"/>
        <v>-85.701068854679889</v>
      </c>
      <c r="P610" s="310">
        <f t="shared" ca="1" si="279"/>
        <v>23</v>
      </c>
      <c r="Q610" s="304">
        <f t="shared" ca="1" si="280"/>
        <v>0</v>
      </c>
      <c r="R610" s="306">
        <f t="shared" ca="1" si="281"/>
        <v>0</v>
      </c>
      <c r="S610" s="307">
        <f t="shared" ca="1" si="282"/>
        <v>5.0810000000000022</v>
      </c>
      <c r="T610" s="304">
        <f t="shared" ca="1" si="262"/>
        <v>49.844610000000024</v>
      </c>
      <c r="U610" s="311">
        <f t="shared" ca="1" si="263"/>
        <v>0</v>
      </c>
      <c r="V610" s="306">
        <f t="shared" ca="1" si="264"/>
        <v>1.2259915715633327</v>
      </c>
      <c r="W610" s="304">
        <f t="shared" ca="1" si="265"/>
        <v>43.570243442790492</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1.2072962650387549</v>
      </c>
      <c r="AH610" s="304">
        <f t="shared" ca="1" si="289"/>
        <v>-8.5751031120505115</v>
      </c>
    </row>
    <row r="611" spans="1:34" x14ac:dyDescent="0.2">
      <c r="A611" s="347">
        <f t="shared" ca="1" si="267"/>
        <v>1E-4</v>
      </c>
      <c r="B611" s="304">
        <f t="shared" ca="1" si="268"/>
        <v>30.221500000000113</v>
      </c>
      <c r="D611" s="306">
        <f t="shared" ca="1" si="269"/>
        <v>-0.64279292735183635</v>
      </c>
      <c r="E611" s="307">
        <f t="shared" ca="1" si="270"/>
        <v>-1.2589943001976511</v>
      </c>
      <c r="F611" s="304">
        <f t="shared" ca="1" si="271"/>
        <v>1.4135944946779173</v>
      </c>
      <c r="G611" s="306">
        <f t="shared" ca="1" si="272"/>
        <v>8.0644799804902725</v>
      </c>
      <c r="H611" s="307">
        <f t="shared" ca="1" si="273"/>
        <v>-107.2818973647954</v>
      </c>
      <c r="I611" s="304">
        <f t="shared" ca="1" si="274"/>
        <v>107.58457761011205</v>
      </c>
      <c r="J611" s="306">
        <f t="shared" ca="1" si="275"/>
        <v>669.82609207074745</v>
      </c>
      <c r="K611" s="307">
        <f t="shared" ca="1" si="276"/>
        <v>-8.1019152347314183</v>
      </c>
      <c r="L611" s="304">
        <f t="shared" ca="1" si="261"/>
        <v>669.87508884062868</v>
      </c>
      <c r="M611" s="306">
        <f t="shared" ca="1" si="277"/>
        <v>-1.4957665075094759</v>
      </c>
      <c r="N611" s="304">
        <f t="shared" ca="1" si="278"/>
        <v>-85.70110801731613</v>
      </c>
      <c r="P611" s="310">
        <f t="shared" ca="1" si="279"/>
        <v>23</v>
      </c>
      <c r="Q611" s="304">
        <f t="shared" ca="1" si="280"/>
        <v>0</v>
      </c>
      <c r="R611" s="306">
        <f t="shared" ca="1" si="281"/>
        <v>0</v>
      </c>
      <c r="S611" s="307">
        <f t="shared" ca="1" si="282"/>
        <v>5.0810000000000022</v>
      </c>
      <c r="T611" s="304">
        <f t="shared" ca="1" si="262"/>
        <v>49.844610000000024</v>
      </c>
      <c r="U611" s="311">
        <f t="shared" ca="1" si="263"/>
        <v>0</v>
      </c>
      <c r="V611" s="306">
        <f t="shared" ca="1" si="264"/>
        <v>1.2259928868305019</v>
      </c>
      <c r="W611" s="304">
        <f t="shared" ca="1" si="265"/>
        <v>43.570387971413624</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1.2072683223975407</v>
      </c>
      <c r="AH611" s="304">
        <f t="shared" ca="1" si="289"/>
        <v>-8.5751315573293585</v>
      </c>
    </row>
    <row r="612" spans="1:34" x14ac:dyDescent="0.2">
      <c r="A612" s="347">
        <f t="shared" ca="1" si="267"/>
        <v>1E-4</v>
      </c>
      <c r="B612" s="304">
        <f t="shared" ca="1" si="268"/>
        <v>30.221600000000112</v>
      </c>
      <c r="D612" s="306">
        <f t="shared" ca="1" si="269"/>
        <v>-0.64278921480950746</v>
      </c>
      <c r="E612" s="307">
        <f t="shared" ca="1" si="270"/>
        <v>-1.2589654959502212</v>
      </c>
      <c r="F612" s="304">
        <f t="shared" ca="1" si="271"/>
        <v>1.4135671525147326</v>
      </c>
      <c r="G612" s="306">
        <f t="shared" ca="1" si="272"/>
        <v>8.064415701568791</v>
      </c>
      <c r="H612" s="307">
        <f t="shared" ca="1" si="273"/>
        <v>-107.28202326134499</v>
      </c>
      <c r="I612" s="304">
        <f t="shared" ca="1" si="274"/>
        <v>107.58469833417519</v>
      </c>
      <c r="J612" s="306">
        <f t="shared" ca="1" si="275"/>
        <v>669.82609207074745</v>
      </c>
      <c r="K612" s="307">
        <f t="shared" ca="1" si="276"/>
        <v>-8.1126434307627253</v>
      </c>
      <c r="L612" s="304">
        <f t="shared" ca="1" si="261"/>
        <v>669.87521868046747</v>
      </c>
      <c r="M612" s="306">
        <f t="shared" ca="1" si="277"/>
        <v>-1.4957671910194399</v>
      </c>
      <c r="N612" s="304">
        <f t="shared" ca="1" si="278"/>
        <v>-85.701147179552322</v>
      </c>
      <c r="P612" s="310">
        <f t="shared" ca="1" si="279"/>
        <v>23</v>
      </c>
      <c r="Q612" s="304">
        <f t="shared" ca="1" si="280"/>
        <v>0</v>
      </c>
      <c r="R612" s="306">
        <f t="shared" ca="1" si="281"/>
        <v>0</v>
      </c>
      <c r="S612" s="307">
        <f t="shared" ca="1" si="282"/>
        <v>5.0810000000000022</v>
      </c>
      <c r="T612" s="304">
        <f t="shared" ca="1" si="262"/>
        <v>49.844610000000024</v>
      </c>
      <c r="U612" s="311">
        <f t="shared" ca="1" si="263"/>
        <v>0</v>
      </c>
      <c r="V612" s="306">
        <f t="shared" ca="1" si="264"/>
        <v>1.2259942021006254</v>
      </c>
      <c r="W612" s="304">
        <f t="shared" ca="1" si="265"/>
        <v>43.570532498198027</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1.2072403801084999</v>
      </c>
      <c r="AH612" s="304">
        <f t="shared" ca="1" si="289"/>
        <v>-8.5751600022463297</v>
      </c>
    </row>
    <row r="613" spans="1:34" x14ac:dyDescent="0.2">
      <c r="A613" s="347">
        <f t="shared" ca="1" si="267"/>
        <v>1E-4</v>
      </c>
      <c r="B613" s="304">
        <f t="shared" ca="1" si="268"/>
        <v>30.221700000000112</v>
      </c>
      <c r="D613" s="306">
        <f t="shared" ca="1" si="269"/>
        <v>-0.64278550226068143</v>
      </c>
      <c r="E613" s="307">
        <f t="shared" ca="1" si="270"/>
        <v>-1.2589366920692271</v>
      </c>
      <c r="F613" s="304">
        <f t="shared" ca="1" si="271"/>
        <v>1.4135398107427763</v>
      </c>
      <c r="G613" s="306">
        <f t="shared" ca="1" si="272"/>
        <v>8.0643514230185644</v>
      </c>
      <c r="H613" s="307">
        <f t="shared" ca="1" si="273"/>
        <v>-107.2821491550142</v>
      </c>
      <c r="I613" s="304">
        <f t="shared" ca="1" si="274"/>
        <v>107.58481905544413</v>
      </c>
      <c r="J613" s="306">
        <f t="shared" ca="1" si="275"/>
        <v>669.82609207074745</v>
      </c>
      <c r="K613" s="307">
        <f t="shared" ca="1" si="276"/>
        <v>-8.123371639383544</v>
      </c>
      <c r="L613" s="304">
        <f t="shared" ca="1" si="261"/>
        <v>669.87534869224817</v>
      </c>
      <c r="M613" s="306">
        <f t="shared" ca="1" si="277"/>
        <v>-1.4957678745224221</v>
      </c>
      <c r="N613" s="304">
        <f t="shared" ca="1" si="278"/>
        <v>-85.701186341388478</v>
      </c>
      <c r="P613" s="310">
        <f t="shared" ca="1" si="279"/>
        <v>23</v>
      </c>
      <c r="Q613" s="304">
        <f t="shared" ca="1" si="280"/>
        <v>0</v>
      </c>
      <c r="R613" s="306">
        <f t="shared" ca="1" si="281"/>
        <v>0</v>
      </c>
      <c r="S613" s="307">
        <f t="shared" ca="1" si="282"/>
        <v>5.0810000000000022</v>
      </c>
      <c r="T613" s="304">
        <f t="shared" ca="1" si="262"/>
        <v>49.844610000000024</v>
      </c>
      <c r="U613" s="311">
        <f t="shared" ca="1" si="263"/>
        <v>0</v>
      </c>
      <c r="V613" s="306">
        <f t="shared" ca="1" si="264"/>
        <v>1.2259955173737045</v>
      </c>
      <c r="W613" s="304">
        <f t="shared" ca="1" si="265"/>
        <v>43.570677023143766</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1.207212438171636</v>
      </c>
      <c r="AH613" s="304">
        <f t="shared" ca="1" si="289"/>
        <v>-8.5751884468014179</v>
      </c>
    </row>
    <row r="614" spans="1:34" x14ac:dyDescent="0.2">
      <c r="A614" s="347">
        <f t="shared" ca="1" si="267"/>
        <v>1E-4</v>
      </c>
      <c r="B614" s="304">
        <f t="shared" ca="1" si="268"/>
        <v>30.221800000000112</v>
      </c>
      <c r="D614" s="306">
        <f t="shared" ca="1" si="269"/>
        <v>-0.6427817897053566</v>
      </c>
      <c r="E614" s="307">
        <f t="shared" ca="1" si="270"/>
        <v>-1.258907888554651</v>
      </c>
      <c r="F614" s="304">
        <f t="shared" ca="1" si="271"/>
        <v>1.4135124693620325</v>
      </c>
      <c r="G614" s="306">
        <f t="shared" ca="1" si="272"/>
        <v>8.0642871448395947</v>
      </c>
      <c r="H614" s="307">
        <f t="shared" ca="1" si="273"/>
        <v>-107.28227504580305</v>
      </c>
      <c r="I614" s="304">
        <f t="shared" ca="1" si="274"/>
        <v>107.58493977391892</v>
      </c>
      <c r="J614" s="306">
        <f t="shared" ca="1" si="275"/>
        <v>669.82609207074745</v>
      </c>
      <c r="K614" s="307">
        <f t="shared" ca="1" si="276"/>
        <v>-8.1340998605935848</v>
      </c>
      <c r="L614" s="304">
        <f t="shared" ca="1" si="261"/>
        <v>669.875478875971</v>
      </c>
      <c r="M614" s="306">
        <f t="shared" ca="1" si="277"/>
        <v>-1.4957685580184221</v>
      </c>
      <c r="N614" s="304">
        <f t="shared" ca="1" si="278"/>
        <v>-85.701225502824599</v>
      </c>
      <c r="P614" s="310">
        <f t="shared" ca="1" si="279"/>
        <v>23</v>
      </c>
      <c r="Q614" s="304">
        <f t="shared" ca="1" si="280"/>
        <v>0</v>
      </c>
      <c r="R614" s="306">
        <f t="shared" ca="1" si="281"/>
        <v>0</v>
      </c>
      <c r="S614" s="307">
        <f t="shared" ca="1" si="282"/>
        <v>5.0810000000000022</v>
      </c>
      <c r="T614" s="304">
        <f t="shared" ca="1" si="262"/>
        <v>49.844610000000024</v>
      </c>
      <c r="U614" s="311">
        <f t="shared" ca="1" si="263"/>
        <v>0</v>
      </c>
      <c r="V614" s="306">
        <f t="shared" ca="1" si="264"/>
        <v>1.2259968326497386</v>
      </c>
      <c r="W614" s="304">
        <f t="shared" ca="1" si="265"/>
        <v>43.570821546250841</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1.2071844965869385</v>
      </c>
      <c r="AH614" s="304">
        <f t="shared" ca="1" si="289"/>
        <v>-8.5752168909946356</v>
      </c>
    </row>
    <row r="615" spans="1:34" x14ac:dyDescent="0.2">
      <c r="A615" s="347">
        <f t="shared" ca="1" si="267"/>
        <v>1E-4</v>
      </c>
      <c r="B615" s="304">
        <f t="shared" ca="1" si="268"/>
        <v>30.221900000000112</v>
      </c>
      <c r="D615" s="306">
        <f t="shared" ca="1" si="269"/>
        <v>-0.64277807714353818</v>
      </c>
      <c r="E615" s="307">
        <f t="shared" ca="1" si="270"/>
        <v>-1.2588790854064964</v>
      </c>
      <c r="F615" s="304">
        <f t="shared" ca="1" si="271"/>
        <v>1.4134851283725065</v>
      </c>
      <c r="G615" s="306">
        <f t="shared" ca="1" si="272"/>
        <v>8.0642228670318801</v>
      </c>
      <c r="H615" s="307">
        <f t="shared" ca="1" si="273"/>
        <v>-107.28240093371159</v>
      </c>
      <c r="I615" s="304">
        <f t="shared" ca="1" si="274"/>
        <v>107.58506048959958</v>
      </c>
      <c r="J615" s="306">
        <f t="shared" ca="1" si="275"/>
        <v>669.82609207074745</v>
      </c>
      <c r="K615" s="307">
        <f t="shared" ca="1" si="276"/>
        <v>-8.1448280943925599</v>
      </c>
      <c r="L615" s="304">
        <f t="shared" ca="1" si="261"/>
        <v>669.87560923163687</v>
      </c>
      <c r="M615" s="306">
        <f t="shared" ca="1" si="277"/>
        <v>-1.4957692415074406</v>
      </c>
      <c r="N615" s="304">
        <f t="shared" ca="1" si="278"/>
        <v>-85.701264663860698</v>
      </c>
      <c r="P615" s="310">
        <f t="shared" ca="1" si="279"/>
        <v>23</v>
      </c>
      <c r="Q615" s="304">
        <f t="shared" ca="1" si="280"/>
        <v>0</v>
      </c>
      <c r="R615" s="306">
        <f t="shared" ca="1" si="281"/>
        <v>0</v>
      </c>
      <c r="S615" s="307">
        <f t="shared" ca="1" si="282"/>
        <v>5.0810000000000022</v>
      </c>
      <c r="T615" s="304">
        <f t="shared" ca="1" si="262"/>
        <v>49.844610000000024</v>
      </c>
      <c r="U615" s="311">
        <f t="shared" ca="1" si="263"/>
        <v>0</v>
      </c>
      <c r="V615" s="306">
        <f t="shared" ca="1" si="264"/>
        <v>1.2259981479287276</v>
      </c>
      <c r="W615" s="304">
        <f t="shared" ca="1" si="265"/>
        <v>43.570966067519258</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1.207156555354409</v>
      </c>
      <c r="AH615" s="304">
        <f t="shared" ca="1" si="289"/>
        <v>-8.5752453348259827</v>
      </c>
    </row>
    <row r="616" spans="1:34" x14ac:dyDescent="0.2">
      <c r="A616" s="347">
        <f t="shared" ca="1" si="267"/>
        <v>1E-4</v>
      </c>
      <c r="B616" s="304">
        <f t="shared" ca="1" si="268"/>
        <v>30.222000000000111</v>
      </c>
      <c r="D616" s="306">
        <f t="shared" ca="1" si="269"/>
        <v>-0.64277436457522186</v>
      </c>
      <c r="E616" s="307">
        <f t="shared" ca="1" si="270"/>
        <v>-1.2588502826247616</v>
      </c>
      <c r="F616" s="304">
        <f t="shared" ca="1" si="271"/>
        <v>1.4134577877741954</v>
      </c>
      <c r="G616" s="306">
        <f t="shared" ca="1" si="272"/>
        <v>8.0641585895954222</v>
      </c>
      <c r="H616" s="307">
        <f t="shared" ca="1" si="273"/>
        <v>-107.28252681873985</v>
      </c>
      <c r="I616" s="304">
        <f t="shared" ca="1" si="274"/>
        <v>107.58518120248615</v>
      </c>
      <c r="J616" s="306">
        <f t="shared" ca="1" si="275"/>
        <v>669.82609207074745</v>
      </c>
      <c r="K616" s="307">
        <f t="shared" ca="1" si="276"/>
        <v>-8.1555563407801817</v>
      </c>
      <c r="L616" s="304">
        <f t="shared" ca="1" si="261"/>
        <v>669.87573975924602</v>
      </c>
      <c r="M616" s="306">
        <f t="shared" ca="1" si="277"/>
        <v>-1.4957699249894776</v>
      </c>
      <c r="N616" s="304">
        <f t="shared" ca="1" si="278"/>
        <v>-85.70130382449679</v>
      </c>
      <c r="P616" s="310">
        <f t="shared" ca="1" si="279"/>
        <v>23</v>
      </c>
      <c r="Q616" s="304">
        <f t="shared" ca="1" si="280"/>
        <v>0</v>
      </c>
      <c r="R616" s="306">
        <f t="shared" ca="1" si="281"/>
        <v>0</v>
      </c>
      <c r="S616" s="307">
        <f t="shared" ca="1" si="282"/>
        <v>5.0810000000000022</v>
      </c>
      <c r="T616" s="304">
        <f t="shared" ca="1" si="262"/>
        <v>49.844610000000024</v>
      </c>
      <c r="U616" s="311">
        <f t="shared" ca="1" si="263"/>
        <v>0</v>
      </c>
      <c r="V616" s="306">
        <f t="shared" ca="1" si="264"/>
        <v>1.2259994632106721</v>
      </c>
      <c r="W616" s="304">
        <f t="shared" ca="1" si="265"/>
        <v>43.571110586949054</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1.2071286144740423</v>
      </c>
      <c r="AH616" s="304">
        <f t="shared" ca="1" si="289"/>
        <v>-8.5752737782954611</v>
      </c>
    </row>
    <row r="617" spans="1:34" x14ac:dyDescent="0.2">
      <c r="A617" s="347">
        <f t="shared" ca="1" si="267"/>
        <v>1E-4</v>
      </c>
      <c r="B617" s="304">
        <f t="shared" ca="1" si="268"/>
        <v>30.222100000000111</v>
      </c>
      <c r="D617" s="306">
        <f t="shared" ca="1" si="269"/>
        <v>-0.64277065200040984</v>
      </c>
      <c r="E617" s="307">
        <f t="shared" ca="1" si="270"/>
        <v>-1.2588214802094377</v>
      </c>
      <c r="F617" s="304">
        <f t="shared" ca="1" si="271"/>
        <v>1.4134304475670927</v>
      </c>
      <c r="G617" s="306">
        <f t="shared" ca="1" si="272"/>
        <v>8.0640943125302229</v>
      </c>
      <c r="H617" s="307">
        <f t="shared" ca="1" si="273"/>
        <v>-107.28265270088788</v>
      </c>
      <c r="I617" s="304">
        <f t="shared" ca="1" si="274"/>
        <v>107.58530191257869</v>
      </c>
      <c r="J617" s="306">
        <f t="shared" ca="1" si="275"/>
        <v>669.82609207074745</v>
      </c>
      <c r="K617" s="307">
        <f t="shared" ca="1" si="276"/>
        <v>-8.1662845997561622</v>
      </c>
      <c r="L617" s="304">
        <f t="shared" ca="1" si="261"/>
        <v>669.875870458799</v>
      </c>
      <c r="M617" s="306">
        <f t="shared" ca="1" si="277"/>
        <v>-1.4957706084645328</v>
      </c>
      <c r="N617" s="304">
        <f t="shared" ca="1" si="278"/>
        <v>-85.701342984732861</v>
      </c>
      <c r="P617" s="310">
        <f t="shared" ca="1" si="279"/>
        <v>23</v>
      </c>
      <c r="Q617" s="304">
        <f t="shared" ca="1" si="280"/>
        <v>0</v>
      </c>
      <c r="R617" s="306">
        <f t="shared" ca="1" si="281"/>
        <v>0</v>
      </c>
      <c r="S617" s="307">
        <f t="shared" ca="1" si="282"/>
        <v>5.0810000000000022</v>
      </c>
      <c r="T617" s="304">
        <f t="shared" ca="1" si="262"/>
        <v>49.844610000000024</v>
      </c>
      <c r="U617" s="311">
        <f t="shared" ca="1" si="263"/>
        <v>0</v>
      </c>
      <c r="V617" s="306">
        <f t="shared" ca="1" si="264"/>
        <v>1.2260007784955711</v>
      </c>
      <c r="W617" s="304">
        <f t="shared" ca="1" si="265"/>
        <v>43.571255104540207</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1.2071006739458348</v>
      </c>
      <c r="AH617" s="304">
        <f t="shared" ca="1" si="289"/>
        <v>-8.5753022214030779</v>
      </c>
    </row>
    <row r="618" spans="1:34" x14ac:dyDescent="0.2">
      <c r="A618" s="347">
        <f t="shared" ca="1" si="267"/>
        <v>1E-4</v>
      </c>
      <c r="B618" s="304">
        <f t="shared" ca="1" si="268"/>
        <v>30.222200000000111</v>
      </c>
      <c r="D618" s="306">
        <f t="shared" ca="1" si="269"/>
        <v>-0.64276693941910445</v>
      </c>
      <c r="E618" s="307">
        <f t="shared" ca="1" si="270"/>
        <v>-1.2587926781605319</v>
      </c>
      <c r="F618" s="304">
        <f t="shared" ca="1" si="271"/>
        <v>1.4134031077512059</v>
      </c>
      <c r="G618" s="306">
        <f t="shared" ca="1" si="272"/>
        <v>8.0640300358362804</v>
      </c>
      <c r="H618" s="307">
        <f t="shared" ca="1" si="273"/>
        <v>-107.28277858015569</v>
      </c>
      <c r="I618" s="304">
        <f t="shared" ca="1" si="274"/>
        <v>107.58542261987719</v>
      </c>
      <c r="J618" s="306">
        <f t="shared" ca="1" si="275"/>
        <v>669.82609207074745</v>
      </c>
      <c r="K618" s="307">
        <f t="shared" ca="1" si="276"/>
        <v>-8.1770128713202137</v>
      </c>
      <c r="L618" s="304">
        <f t="shared" ca="1" si="261"/>
        <v>669.87600133029628</v>
      </c>
      <c r="M618" s="306">
        <f t="shared" ca="1" si="277"/>
        <v>-1.4957712919326065</v>
      </c>
      <c r="N618" s="304">
        <f t="shared" ca="1" si="278"/>
        <v>-85.70138214456891</v>
      </c>
      <c r="P618" s="310">
        <f t="shared" ca="1" si="279"/>
        <v>23</v>
      </c>
      <c r="Q618" s="304">
        <f t="shared" ca="1" si="280"/>
        <v>0</v>
      </c>
      <c r="R618" s="306">
        <f t="shared" ca="1" si="281"/>
        <v>0</v>
      </c>
      <c r="S618" s="307">
        <f t="shared" ca="1" si="282"/>
        <v>5.0810000000000022</v>
      </c>
      <c r="T618" s="304">
        <f t="shared" ca="1" si="262"/>
        <v>49.844610000000024</v>
      </c>
      <c r="U618" s="311">
        <f t="shared" ca="1" si="263"/>
        <v>0</v>
      </c>
      <c r="V618" s="306">
        <f t="shared" ca="1" si="264"/>
        <v>1.2260020937834253</v>
      </c>
      <c r="W618" s="304">
        <f t="shared" ca="1" si="265"/>
        <v>43.571399620292752</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1.2070727337697917</v>
      </c>
      <c r="AH618" s="304">
        <f t="shared" ca="1" si="289"/>
        <v>-8.5753306641488258</v>
      </c>
    </row>
    <row r="619" spans="1:34" x14ac:dyDescent="0.2">
      <c r="A619" s="347">
        <f t="shared" ca="1" si="267"/>
        <v>1E-4</v>
      </c>
      <c r="B619" s="304">
        <f t="shared" ca="1" si="268"/>
        <v>30.222300000000111</v>
      </c>
      <c r="D619" s="306">
        <f t="shared" ca="1" si="269"/>
        <v>-0.64276322683130627</v>
      </c>
      <c r="E619" s="307">
        <f t="shared" ca="1" si="270"/>
        <v>-1.2587638764780333</v>
      </c>
      <c r="F619" s="304">
        <f t="shared" ca="1" si="271"/>
        <v>1.4133757683265264</v>
      </c>
      <c r="G619" s="306">
        <f t="shared" ca="1" si="272"/>
        <v>8.0639657595135965</v>
      </c>
      <c r="H619" s="307">
        <f t="shared" ca="1" si="273"/>
        <v>-107.28290445654333</v>
      </c>
      <c r="I619" s="304">
        <f t="shared" ca="1" si="274"/>
        <v>107.5855433243817</v>
      </c>
      <c r="J619" s="306">
        <f t="shared" ca="1" si="275"/>
        <v>669.82609207074745</v>
      </c>
      <c r="K619" s="307">
        <f t="shared" ca="1" si="276"/>
        <v>-8.1877411554720485</v>
      </c>
      <c r="L619" s="304">
        <f t="shared" ca="1" si="261"/>
        <v>669.87613237373853</v>
      </c>
      <c r="M619" s="306">
        <f t="shared" ca="1" si="277"/>
        <v>-1.4957719753936991</v>
      </c>
      <c r="N619" s="304">
        <f t="shared" ca="1" si="278"/>
        <v>-85.701421304004981</v>
      </c>
      <c r="P619" s="310">
        <f t="shared" ca="1" si="279"/>
        <v>23</v>
      </c>
      <c r="Q619" s="304">
        <f t="shared" ca="1" si="280"/>
        <v>0</v>
      </c>
      <c r="R619" s="306">
        <f t="shared" ca="1" si="281"/>
        <v>0</v>
      </c>
      <c r="S619" s="307">
        <f t="shared" ca="1" si="282"/>
        <v>5.0810000000000022</v>
      </c>
      <c r="T619" s="304">
        <f t="shared" ca="1" si="262"/>
        <v>49.844610000000024</v>
      </c>
      <c r="U619" s="311">
        <f t="shared" ca="1" si="263"/>
        <v>0</v>
      </c>
      <c r="V619" s="306">
        <f t="shared" ca="1" si="264"/>
        <v>1.226003409074234</v>
      </c>
      <c r="W619" s="304">
        <f t="shared" ca="1" si="265"/>
        <v>43.571544134206668</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1.2070447939459026</v>
      </c>
      <c r="AH619" s="304">
        <f t="shared" ca="1" si="289"/>
        <v>-8.5753591065327175</v>
      </c>
    </row>
    <row r="620" spans="1:34" x14ac:dyDescent="0.2">
      <c r="A620" s="347">
        <f t="shared" ca="1" si="267"/>
        <v>1E-4</v>
      </c>
      <c r="B620" s="304">
        <f t="shared" ca="1" si="268"/>
        <v>30.222400000000111</v>
      </c>
      <c r="D620" s="306">
        <f t="shared" ca="1" si="269"/>
        <v>-0.64275951423701205</v>
      </c>
      <c r="E620" s="307">
        <f t="shared" ca="1" si="270"/>
        <v>-1.2587350751619475</v>
      </c>
      <c r="F620" s="304">
        <f t="shared" ca="1" si="271"/>
        <v>1.4133484292930576</v>
      </c>
      <c r="G620" s="306">
        <f t="shared" ca="1" si="272"/>
        <v>8.063901483562173</v>
      </c>
      <c r="H620" s="307">
        <f t="shared" ca="1" si="273"/>
        <v>-107.28303033005085</v>
      </c>
      <c r="I620" s="304">
        <f t="shared" ca="1" si="274"/>
        <v>107.58566402609227</v>
      </c>
      <c r="J620" s="306">
        <f t="shared" ca="1" si="275"/>
        <v>669.82609207074745</v>
      </c>
      <c r="K620" s="307">
        <f t="shared" ca="1" si="276"/>
        <v>-8.1984694522113788</v>
      </c>
      <c r="L620" s="304">
        <f t="shared" ca="1" si="261"/>
        <v>669.8762635891261</v>
      </c>
      <c r="M620" s="306">
        <f t="shared" ca="1" si="277"/>
        <v>-1.4957726588478102</v>
      </c>
      <c r="N620" s="304">
        <f t="shared" ca="1" si="278"/>
        <v>-85.70146046304103</v>
      </c>
      <c r="P620" s="310">
        <f t="shared" ca="1" si="279"/>
        <v>23</v>
      </c>
      <c r="Q620" s="304">
        <f t="shared" ca="1" si="280"/>
        <v>0</v>
      </c>
      <c r="R620" s="306">
        <f t="shared" ca="1" si="281"/>
        <v>0</v>
      </c>
      <c r="S620" s="307">
        <f t="shared" ca="1" si="282"/>
        <v>5.0810000000000022</v>
      </c>
      <c r="T620" s="304">
        <f t="shared" ca="1" si="262"/>
        <v>49.844610000000024</v>
      </c>
      <c r="U620" s="311">
        <f t="shared" ca="1" si="263"/>
        <v>0</v>
      </c>
      <c r="V620" s="306">
        <f t="shared" ca="1" si="264"/>
        <v>1.2260047243679979</v>
      </c>
      <c r="W620" s="304">
        <f t="shared" ca="1" si="265"/>
        <v>43.571688646282034</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1.2070168544741744</v>
      </c>
      <c r="AH620" s="304">
        <f t="shared" ca="1" si="289"/>
        <v>-8.5753875485547439</v>
      </c>
    </row>
    <row r="621" spans="1:34" x14ac:dyDescent="0.2">
      <c r="A621" s="347">
        <f t="shared" ca="1" si="267"/>
        <v>1E-4</v>
      </c>
      <c r="B621" s="304">
        <f t="shared" ca="1" si="268"/>
        <v>30.22250000000011</v>
      </c>
      <c r="D621" s="306">
        <f t="shared" ca="1" si="269"/>
        <v>-0.64275580163622836</v>
      </c>
      <c r="E621" s="307">
        <f t="shared" ca="1" si="270"/>
        <v>-1.2587062742122637</v>
      </c>
      <c r="F621" s="304">
        <f t="shared" ca="1" si="271"/>
        <v>1.4133210906507936</v>
      </c>
      <c r="G621" s="306">
        <f t="shared" ca="1" si="272"/>
        <v>8.0638372079820098</v>
      </c>
      <c r="H621" s="307">
        <f t="shared" ca="1" si="273"/>
        <v>-107.28315620067826</v>
      </c>
      <c r="I621" s="304">
        <f t="shared" ca="1" si="274"/>
        <v>107.58578472500893</v>
      </c>
      <c r="J621" s="306">
        <f t="shared" ca="1" si="275"/>
        <v>669.82609207074745</v>
      </c>
      <c r="K621" s="307">
        <f t="shared" ca="1" si="276"/>
        <v>-8.209197761537915</v>
      </c>
      <c r="L621" s="304">
        <f t="shared" ca="1" si="261"/>
        <v>669.87639497645944</v>
      </c>
      <c r="M621" s="306">
        <f t="shared" ca="1" si="277"/>
        <v>-1.4957733422949402</v>
      </c>
      <c r="N621" s="304">
        <f t="shared" ca="1" si="278"/>
        <v>-85.701499621677101</v>
      </c>
      <c r="P621" s="310">
        <f t="shared" ca="1" si="279"/>
        <v>23</v>
      </c>
      <c r="Q621" s="304">
        <f t="shared" ca="1" si="280"/>
        <v>0</v>
      </c>
      <c r="R621" s="306">
        <f t="shared" ca="1" si="281"/>
        <v>0</v>
      </c>
      <c r="S621" s="307">
        <f t="shared" ca="1" si="282"/>
        <v>5.0810000000000022</v>
      </c>
      <c r="T621" s="304">
        <f t="shared" ca="1" si="262"/>
        <v>49.844610000000024</v>
      </c>
      <c r="U621" s="311">
        <f t="shared" ca="1" si="263"/>
        <v>0</v>
      </c>
      <c r="V621" s="306">
        <f t="shared" ca="1" si="264"/>
        <v>1.2260060396647168</v>
      </c>
      <c r="W621" s="304">
        <f t="shared" ca="1" si="265"/>
        <v>43.571833156518828</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1.2069889153545947</v>
      </c>
      <c r="AH621" s="304">
        <f t="shared" ca="1" si="289"/>
        <v>-8.5754159902149212</v>
      </c>
    </row>
    <row r="622" spans="1:34" x14ac:dyDescent="0.2">
      <c r="A622" s="347">
        <f t="shared" ca="1" si="267"/>
        <v>1E-4</v>
      </c>
      <c r="B622" s="304">
        <f t="shared" ca="1" si="268"/>
        <v>30.22260000000011</v>
      </c>
      <c r="D622" s="306">
        <f t="shared" ca="1" si="269"/>
        <v>-0.64275208902895231</v>
      </c>
      <c r="E622" s="307">
        <f t="shared" ca="1" si="270"/>
        <v>-1.2586774736289783</v>
      </c>
      <c r="F622" s="304">
        <f t="shared" ca="1" si="271"/>
        <v>1.41329375239973</v>
      </c>
      <c r="G622" s="306">
        <f t="shared" ca="1" si="272"/>
        <v>8.0637729327731069</v>
      </c>
      <c r="H622" s="307">
        <f t="shared" ca="1" si="273"/>
        <v>-107.28328206842562</v>
      </c>
      <c r="I622" s="304">
        <f t="shared" ca="1" si="274"/>
        <v>107.58590542113171</v>
      </c>
      <c r="J622" s="306">
        <f t="shared" ca="1" si="275"/>
        <v>669.82609207074745</v>
      </c>
      <c r="K622" s="307">
        <f t="shared" ca="1" si="276"/>
        <v>-8.2199260834513694</v>
      </c>
      <c r="L622" s="304">
        <f t="shared" ca="1" si="261"/>
        <v>669.87652653573912</v>
      </c>
      <c r="M622" s="306">
        <f t="shared" ca="1" si="277"/>
        <v>-1.4957740257350891</v>
      </c>
      <c r="N622" s="304">
        <f t="shared" ca="1" si="278"/>
        <v>-85.701538779913193</v>
      </c>
      <c r="P622" s="310">
        <f t="shared" ca="1" si="279"/>
        <v>23</v>
      </c>
      <c r="Q622" s="304">
        <f t="shared" ca="1" si="280"/>
        <v>0</v>
      </c>
      <c r="R622" s="306">
        <f t="shared" ca="1" si="281"/>
        <v>0</v>
      </c>
      <c r="S622" s="307">
        <f t="shared" ca="1" si="282"/>
        <v>5.0810000000000022</v>
      </c>
      <c r="T622" s="304">
        <f t="shared" ca="1" si="262"/>
        <v>49.844610000000024</v>
      </c>
      <c r="U622" s="311">
        <f t="shared" ca="1" si="263"/>
        <v>0</v>
      </c>
      <c r="V622" s="306">
        <f t="shared" ca="1" si="264"/>
        <v>1.2260073549643906</v>
      </c>
      <c r="W622" s="304">
        <f t="shared" ca="1" si="265"/>
        <v>43.571977664917057</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1.2069609765871618</v>
      </c>
      <c r="AH622" s="304">
        <f t="shared" ca="1" si="289"/>
        <v>-8.5754444315132474</v>
      </c>
    </row>
    <row r="623" spans="1:34" x14ac:dyDescent="0.2">
      <c r="A623" s="347">
        <f t="shared" ca="1" si="267"/>
        <v>1E-4</v>
      </c>
      <c r="B623" s="304">
        <f t="shared" ca="1" si="268"/>
        <v>30.22270000000011</v>
      </c>
      <c r="D623" s="306">
        <f t="shared" ca="1" si="269"/>
        <v>-0.64274837641518545</v>
      </c>
      <c r="E623" s="307">
        <f t="shared" ca="1" si="270"/>
        <v>-1.258648673412095</v>
      </c>
      <c r="F623" s="304">
        <f t="shared" ca="1" si="271"/>
        <v>1.4132664145398715</v>
      </c>
      <c r="G623" s="306">
        <f t="shared" ca="1" si="272"/>
        <v>8.0637086579354662</v>
      </c>
      <c r="H623" s="307">
        <f t="shared" ca="1" si="273"/>
        <v>-107.28340793329296</v>
      </c>
      <c r="I623" s="304">
        <f t="shared" ca="1" si="274"/>
        <v>107.58602611446065</v>
      </c>
      <c r="J623" s="306">
        <f t="shared" ca="1" si="275"/>
        <v>669.82609207074745</v>
      </c>
      <c r="K623" s="307">
        <f t="shared" ca="1" si="276"/>
        <v>-8.230654417951456</v>
      </c>
      <c r="L623" s="304">
        <f t="shared" ca="1" si="261"/>
        <v>669.87665826696571</v>
      </c>
      <c r="M623" s="306">
        <f t="shared" ca="1" si="277"/>
        <v>-1.4957747091682569</v>
      </c>
      <c r="N623" s="304">
        <f t="shared" ca="1" si="278"/>
        <v>-85.701577937749292</v>
      </c>
      <c r="P623" s="310">
        <f t="shared" ca="1" si="279"/>
        <v>23</v>
      </c>
      <c r="Q623" s="304">
        <f t="shared" ca="1" si="280"/>
        <v>0</v>
      </c>
      <c r="R623" s="306">
        <f t="shared" ca="1" si="281"/>
        <v>0</v>
      </c>
      <c r="S623" s="307">
        <f t="shared" ca="1" si="282"/>
        <v>5.0810000000000022</v>
      </c>
      <c r="T623" s="304">
        <f t="shared" ca="1" si="262"/>
        <v>49.844610000000024</v>
      </c>
      <c r="U623" s="311">
        <f t="shared" ca="1" si="263"/>
        <v>0</v>
      </c>
      <c r="V623" s="306">
        <f t="shared" ca="1" si="264"/>
        <v>1.2260086702670185</v>
      </c>
      <c r="W623" s="304">
        <f t="shared" ca="1" si="265"/>
        <v>43.572122171476714</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1.2069330381718775</v>
      </c>
      <c r="AH623" s="304">
        <f t="shared" ca="1" si="289"/>
        <v>-8.5754728724497227</v>
      </c>
    </row>
    <row r="624" spans="1:34" x14ac:dyDescent="0.2">
      <c r="A624" s="347">
        <f t="shared" ca="1" si="267"/>
        <v>1E-4</v>
      </c>
      <c r="B624" s="304">
        <f t="shared" ca="1" si="268"/>
        <v>30.22280000000011</v>
      </c>
      <c r="D624" s="306">
        <f t="shared" ca="1" si="269"/>
        <v>-0.64274466379492889</v>
      </c>
      <c r="E624" s="307">
        <f t="shared" ca="1" si="270"/>
        <v>-1.2586198735616136</v>
      </c>
      <c r="F624" s="304">
        <f t="shared" ca="1" si="271"/>
        <v>1.4132390770712182</v>
      </c>
      <c r="G624" s="306">
        <f t="shared" ca="1" si="272"/>
        <v>8.0636443834690859</v>
      </c>
      <c r="H624" s="307">
        <f t="shared" ca="1" si="273"/>
        <v>-107.28353379528032</v>
      </c>
      <c r="I624" s="304">
        <f t="shared" ca="1" si="274"/>
        <v>107.58614680499579</v>
      </c>
      <c r="J624" s="306">
        <f t="shared" ca="1" si="275"/>
        <v>669.82609207074745</v>
      </c>
      <c r="K624" s="307">
        <f t="shared" ca="1" si="276"/>
        <v>-8.2413827650378852</v>
      </c>
      <c r="L624" s="304">
        <f t="shared" ca="1" si="261"/>
        <v>669.87679017013966</v>
      </c>
      <c r="M624" s="306">
        <f t="shared" ca="1" si="277"/>
        <v>-1.4957753925944441</v>
      </c>
      <c r="N624" s="304">
        <f t="shared" ca="1" si="278"/>
        <v>-85.701617095185426</v>
      </c>
      <c r="P624" s="310">
        <f t="shared" ca="1" si="279"/>
        <v>23</v>
      </c>
      <c r="Q624" s="304">
        <f t="shared" ca="1" si="280"/>
        <v>0</v>
      </c>
      <c r="R624" s="306">
        <f t="shared" ca="1" si="281"/>
        <v>0</v>
      </c>
      <c r="S624" s="307">
        <f t="shared" ca="1" si="282"/>
        <v>5.0810000000000022</v>
      </c>
      <c r="T624" s="304">
        <f t="shared" ca="1" si="262"/>
        <v>49.844610000000024</v>
      </c>
      <c r="U624" s="311">
        <f t="shared" ca="1" si="263"/>
        <v>0</v>
      </c>
      <c r="V624" s="306">
        <f t="shared" ca="1" si="264"/>
        <v>1.2260099855726019</v>
      </c>
      <c r="W624" s="304">
        <f t="shared" ca="1" si="265"/>
        <v>43.572266676197891</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1.2069051001087434</v>
      </c>
      <c r="AH624" s="304">
        <f t="shared" ca="1" si="289"/>
        <v>-8.5755013130243452</v>
      </c>
    </row>
    <row r="625" spans="1:34" x14ac:dyDescent="0.2">
      <c r="A625" s="347">
        <f t="shared" ca="1" si="267"/>
        <v>1E-4</v>
      </c>
      <c r="B625" s="304">
        <f t="shared" ca="1" si="268"/>
        <v>30.222900000000109</v>
      </c>
      <c r="D625" s="306">
        <f t="shared" ca="1" si="269"/>
        <v>-0.64274095116818164</v>
      </c>
      <c r="E625" s="307">
        <f t="shared" ca="1" si="270"/>
        <v>-1.2585910740775166</v>
      </c>
      <c r="F625" s="304">
        <f t="shared" ca="1" si="271"/>
        <v>1.4132117399937547</v>
      </c>
      <c r="G625" s="306">
        <f t="shared" ca="1" si="272"/>
        <v>8.0635801093739694</v>
      </c>
      <c r="H625" s="307">
        <f t="shared" ca="1" si="273"/>
        <v>-107.28365965438773</v>
      </c>
      <c r="I625" s="304">
        <f t="shared" ca="1" si="274"/>
        <v>107.58626749273716</v>
      </c>
      <c r="J625" s="306">
        <f t="shared" ca="1" si="275"/>
        <v>669.82609207074745</v>
      </c>
      <c r="K625" s="307">
        <f t="shared" ca="1" si="276"/>
        <v>-8.2521111247103693</v>
      </c>
      <c r="L625" s="304">
        <f t="shared" ca="1" si="261"/>
        <v>669.87692224526143</v>
      </c>
      <c r="M625" s="306">
        <f t="shared" ca="1" si="277"/>
        <v>-1.4957760760136505</v>
      </c>
      <c r="N625" s="304">
        <f t="shared" ca="1" si="278"/>
        <v>-85.701656252221582</v>
      </c>
      <c r="P625" s="310">
        <f t="shared" ca="1" si="279"/>
        <v>23</v>
      </c>
      <c r="Q625" s="304">
        <f t="shared" ca="1" si="280"/>
        <v>0</v>
      </c>
      <c r="R625" s="306">
        <f t="shared" ca="1" si="281"/>
        <v>0</v>
      </c>
      <c r="S625" s="307">
        <f t="shared" ca="1" si="282"/>
        <v>5.0810000000000022</v>
      </c>
      <c r="T625" s="304">
        <f t="shared" ca="1" si="262"/>
        <v>49.844610000000024</v>
      </c>
      <c r="U625" s="311">
        <f t="shared" ca="1" si="263"/>
        <v>0</v>
      </c>
      <c r="V625" s="306">
        <f t="shared" ca="1" si="264"/>
        <v>1.2260113008811397</v>
      </c>
      <c r="W625" s="304">
        <f t="shared" ca="1" si="265"/>
        <v>43.572411179080525</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1.2068771623977455</v>
      </c>
      <c r="AH625" s="304">
        <f t="shared" ca="1" si="289"/>
        <v>-8.5755297532371326</v>
      </c>
    </row>
    <row r="626" spans="1:34" x14ac:dyDescent="0.2">
      <c r="A626" s="347">
        <f t="shared" ca="1" si="267"/>
        <v>1E-4</v>
      </c>
      <c r="B626" s="304">
        <f t="shared" ca="1" si="268"/>
        <v>30.223000000000109</v>
      </c>
      <c r="D626" s="306">
        <f t="shared" ca="1" si="269"/>
        <v>-0.64273723853494591</v>
      </c>
      <c r="E626" s="307">
        <f t="shared" ca="1" si="270"/>
        <v>-1.2585622749598144</v>
      </c>
      <c r="F626" s="304">
        <f t="shared" ca="1" si="271"/>
        <v>1.4131844033074916</v>
      </c>
      <c r="G626" s="306">
        <f t="shared" ca="1" si="272"/>
        <v>8.0635158356501151</v>
      </c>
      <c r="H626" s="307">
        <f t="shared" ca="1" si="273"/>
        <v>-107.28378551061523</v>
      </c>
      <c r="I626" s="304">
        <f t="shared" ca="1" si="274"/>
        <v>107.5863881776848</v>
      </c>
      <c r="J626" s="306">
        <f t="shared" ca="1" si="275"/>
        <v>669.82609207074745</v>
      </c>
      <c r="K626" s="307">
        <f t="shared" ca="1" si="276"/>
        <v>-8.2628394969686187</v>
      </c>
      <c r="L626" s="304">
        <f t="shared" ca="1" si="261"/>
        <v>669.87705449233158</v>
      </c>
      <c r="M626" s="306">
        <f t="shared" ca="1" si="277"/>
        <v>-1.495776759425876</v>
      </c>
      <c r="N626" s="304">
        <f t="shared" ca="1" si="278"/>
        <v>-85.701695408857773</v>
      </c>
      <c r="P626" s="310">
        <f t="shared" ca="1" si="279"/>
        <v>23</v>
      </c>
      <c r="Q626" s="304">
        <f t="shared" ca="1" si="280"/>
        <v>0</v>
      </c>
      <c r="R626" s="306">
        <f t="shared" ca="1" si="281"/>
        <v>0</v>
      </c>
      <c r="S626" s="307">
        <f t="shared" ca="1" si="282"/>
        <v>5.0810000000000022</v>
      </c>
      <c r="T626" s="304">
        <f t="shared" ca="1" si="262"/>
        <v>49.844610000000024</v>
      </c>
      <c r="U626" s="311">
        <f t="shared" ca="1" si="263"/>
        <v>0</v>
      </c>
      <c r="V626" s="306">
        <f t="shared" ca="1" si="264"/>
        <v>1.2260126161926324</v>
      </c>
      <c r="W626" s="304">
        <f t="shared" ca="1" si="265"/>
        <v>43.572555680124665</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1.2068492250388871</v>
      </c>
      <c r="AH626" s="304">
        <f t="shared" ca="1" si="289"/>
        <v>-8.5755581930880744</v>
      </c>
    </row>
    <row r="627" spans="1:34" x14ac:dyDescent="0.2">
      <c r="A627" s="347">
        <f t="shared" ca="1" si="267"/>
        <v>1E-4</v>
      </c>
      <c r="B627" s="304">
        <f t="shared" ca="1" si="268"/>
        <v>30.223100000000109</v>
      </c>
      <c r="D627" s="306">
        <f t="shared" ca="1" si="269"/>
        <v>-0.64273352589522392</v>
      </c>
      <c r="E627" s="307">
        <f t="shared" ca="1" si="270"/>
        <v>-1.2585334762085001</v>
      </c>
      <c r="F627" s="304">
        <f t="shared" ca="1" si="271"/>
        <v>1.4131570670124245</v>
      </c>
      <c r="G627" s="306">
        <f t="shared" ca="1" si="272"/>
        <v>8.0634515622975247</v>
      </c>
      <c r="H627" s="307">
        <f t="shared" ca="1" si="273"/>
        <v>-107.28391136396286</v>
      </c>
      <c r="I627" s="304">
        <f t="shared" ca="1" si="274"/>
        <v>107.58650885983873</v>
      </c>
      <c r="J627" s="306">
        <f t="shared" ca="1" si="275"/>
        <v>669.82609207074745</v>
      </c>
      <c r="K627" s="307">
        <f t="shared" ca="1" si="276"/>
        <v>-8.2735678818123475</v>
      </c>
      <c r="L627" s="304">
        <f t="shared" ca="1" si="261"/>
        <v>669.87718691135046</v>
      </c>
      <c r="M627" s="306">
        <f t="shared" ca="1" si="277"/>
        <v>-1.495777442831121</v>
      </c>
      <c r="N627" s="304">
        <f t="shared" ca="1" si="278"/>
        <v>-85.701734565094014</v>
      </c>
      <c r="P627" s="310">
        <f t="shared" ca="1" si="279"/>
        <v>23</v>
      </c>
      <c r="Q627" s="304">
        <f t="shared" ca="1" si="280"/>
        <v>0</v>
      </c>
      <c r="R627" s="306">
        <f t="shared" ca="1" si="281"/>
        <v>0</v>
      </c>
      <c r="S627" s="307">
        <f t="shared" ca="1" si="282"/>
        <v>5.0810000000000022</v>
      </c>
      <c r="T627" s="304">
        <f t="shared" ca="1" si="262"/>
        <v>49.844610000000024</v>
      </c>
      <c r="U627" s="311">
        <f t="shared" ca="1" si="263"/>
        <v>0</v>
      </c>
      <c r="V627" s="306">
        <f t="shared" ca="1" si="264"/>
        <v>1.2260139315070799</v>
      </c>
      <c r="W627" s="304">
        <f t="shared" ca="1" si="265"/>
        <v>43.572700179330326</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1.2068212880321667</v>
      </c>
      <c r="AH627" s="304">
        <f t="shared" ca="1" si="289"/>
        <v>-8.5755866325771795</v>
      </c>
    </row>
    <row r="628" spans="1:34" x14ac:dyDescent="0.2">
      <c r="A628" s="347">
        <f t="shared" ca="1" si="267"/>
        <v>1E-4</v>
      </c>
      <c r="B628" s="304">
        <f t="shared" ca="1" si="268"/>
        <v>30.223200000000109</v>
      </c>
      <c r="D628" s="306">
        <f t="shared" ca="1" si="269"/>
        <v>-0.64272981324901335</v>
      </c>
      <c r="E628" s="307">
        <f t="shared" ca="1" si="270"/>
        <v>-1.2585046778235682</v>
      </c>
      <c r="F628" s="304">
        <f t="shared" ca="1" si="271"/>
        <v>1.4131297311085471</v>
      </c>
      <c r="G628" s="306">
        <f t="shared" ca="1" si="272"/>
        <v>8.0633872893162</v>
      </c>
      <c r="H628" s="307">
        <f t="shared" ca="1" si="273"/>
        <v>-107.28403721443064</v>
      </c>
      <c r="I628" s="304">
        <f t="shared" ca="1" si="274"/>
        <v>107.58662953919898</v>
      </c>
      <c r="J628" s="306">
        <f t="shared" ca="1" si="275"/>
        <v>669.82609207074745</v>
      </c>
      <c r="K628" s="307">
        <f t="shared" ca="1" si="276"/>
        <v>-8.2842962792412678</v>
      </c>
      <c r="L628" s="304">
        <f t="shared" ca="1" si="261"/>
        <v>669.87731950231887</v>
      </c>
      <c r="M628" s="306">
        <f t="shared" ca="1" si="277"/>
        <v>-1.4957781262293857</v>
      </c>
      <c r="N628" s="304">
        <f t="shared" ca="1" si="278"/>
        <v>-85.701773720930305</v>
      </c>
      <c r="P628" s="310">
        <f t="shared" ca="1" si="279"/>
        <v>23</v>
      </c>
      <c r="Q628" s="304">
        <f t="shared" ca="1" si="280"/>
        <v>0</v>
      </c>
      <c r="R628" s="306">
        <f t="shared" ca="1" si="281"/>
        <v>0</v>
      </c>
      <c r="S628" s="307">
        <f t="shared" ca="1" si="282"/>
        <v>5.0810000000000022</v>
      </c>
      <c r="T628" s="304">
        <f t="shared" ca="1" si="262"/>
        <v>49.844610000000024</v>
      </c>
      <c r="U628" s="311">
        <f t="shared" ca="1" si="263"/>
        <v>0</v>
      </c>
      <c r="V628" s="306">
        <f t="shared" ca="1" si="264"/>
        <v>1.2260152468244816</v>
      </c>
      <c r="W628" s="304">
        <f t="shared" ca="1" si="265"/>
        <v>43.572844676697478</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1.2067933513775788</v>
      </c>
      <c r="AH628" s="304">
        <f t="shared" ca="1" si="289"/>
        <v>-8.5756150717044495</v>
      </c>
    </row>
    <row r="629" spans="1:34" x14ac:dyDescent="0.2">
      <c r="A629" s="347">
        <f t="shared" ca="1" si="267"/>
        <v>1E-4</v>
      </c>
      <c r="B629" s="304">
        <f t="shared" ca="1" si="268"/>
        <v>30.223300000000108</v>
      </c>
      <c r="D629" s="306">
        <f t="shared" ca="1" si="269"/>
        <v>-0.64272610059631496</v>
      </c>
      <c r="E629" s="307">
        <f t="shared" ca="1" si="270"/>
        <v>-1.2584758798050277</v>
      </c>
      <c r="F629" s="304">
        <f t="shared" ca="1" si="271"/>
        <v>1.4131023955958686</v>
      </c>
      <c r="G629" s="306">
        <f t="shared" ca="1" si="272"/>
        <v>8.0633230167061409</v>
      </c>
      <c r="H629" s="307">
        <f t="shared" ca="1" si="273"/>
        <v>-107.28416306201862</v>
      </c>
      <c r="I629" s="304">
        <f t="shared" ca="1" si="274"/>
        <v>107.58675021576562</v>
      </c>
      <c r="J629" s="306">
        <f t="shared" ca="1" si="275"/>
        <v>669.82609207074745</v>
      </c>
      <c r="K629" s="307">
        <f t="shared" ca="1" si="276"/>
        <v>-8.2950246892550901</v>
      </c>
      <c r="L629" s="304">
        <f t="shared" ca="1" si="261"/>
        <v>669.87745226523691</v>
      </c>
      <c r="M629" s="306">
        <f t="shared" ca="1" si="277"/>
        <v>-1.4957788096206697</v>
      </c>
      <c r="N629" s="304">
        <f t="shared" ca="1" si="278"/>
        <v>-85.701812876366631</v>
      </c>
      <c r="P629" s="310">
        <f t="shared" ca="1" si="279"/>
        <v>23</v>
      </c>
      <c r="Q629" s="304">
        <f t="shared" ca="1" si="280"/>
        <v>0</v>
      </c>
      <c r="R629" s="306">
        <f t="shared" ca="1" si="281"/>
        <v>0</v>
      </c>
      <c r="S629" s="307">
        <f t="shared" ca="1" si="282"/>
        <v>5.0810000000000022</v>
      </c>
      <c r="T629" s="304">
        <f t="shared" ca="1" si="262"/>
        <v>49.844610000000024</v>
      </c>
      <c r="U629" s="311">
        <f t="shared" ca="1" si="263"/>
        <v>0</v>
      </c>
      <c r="V629" s="306">
        <f t="shared" ca="1" si="264"/>
        <v>1.2260165621448382</v>
      </c>
      <c r="W629" s="304">
        <f t="shared" ca="1" si="265"/>
        <v>43.572989172226194</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1.2067654150751324</v>
      </c>
      <c r="AH629" s="304">
        <f t="shared" ca="1" si="289"/>
        <v>-8.5756435104698792</v>
      </c>
    </row>
    <row r="630" spans="1:34" x14ac:dyDescent="0.2">
      <c r="A630" s="347">
        <f t="shared" ca="1" si="267"/>
        <v>1E-4</v>
      </c>
      <c r="B630" s="304">
        <f t="shared" ca="1" si="268"/>
        <v>30.223400000000108</v>
      </c>
      <c r="D630" s="306">
        <f t="shared" ca="1" si="269"/>
        <v>-0.64272238793713343</v>
      </c>
      <c r="E630" s="307">
        <f t="shared" ca="1" si="270"/>
        <v>-1.2584470821528608</v>
      </c>
      <c r="F630" s="304">
        <f t="shared" ca="1" si="271"/>
        <v>1.4130750604743756</v>
      </c>
      <c r="G630" s="306">
        <f t="shared" ca="1" si="272"/>
        <v>8.0632587444673476</v>
      </c>
      <c r="H630" s="307">
        <f t="shared" ca="1" si="273"/>
        <v>-107.28428890672684</v>
      </c>
      <c r="I630" s="304">
        <f t="shared" ca="1" si="274"/>
        <v>107.58687088953866</v>
      </c>
      <c r="J630" s="306">
        <f t="shared" ca="1" si="275"/>
        <v>669.82609207074745</v>
      </c>
      <c r="K630" s="307">
        <f t="shared" ca="1" si="276"/>
        <v>-8.3057531118535266</v>
      </c>
      <c r="L630" s="304">
        <f t="shared" ca="1" si="261"/>
        <v>669.87758520010539</v>
      </c>
      <c r="M630" s="306">
        <f t="shared" ca="1" si="277"/>
        <v>-1.4957794930049735</v>
      </c>
      <c r="N630" s="304">
        <f t="shared" ca="1" si="278"/>
        <v>-85.701852031403021</v>
      </c>
      <c r="P630" s="310">
        <f t="shared" ca="1" si="279"/>
        <v>23</v>
      </c>
      <c r="Q630" s="304">
        <f t="shared" ca="1" si="280"/>
        <v>0</v>
      </c>
      <c r="R630" s="306">
        <f t="shared" ca="1" si="281"/>
        <v>0</v>
      </c>
      <c r="S630" s="307">
        <f t="shared" ca="1" si="282"/>
        <v>5.0810000000000022</v>
      </c>
      <c r="T630" s="304">
        <f t="shared" ca="1" si="262"/>
        <v>49.844610000000024</v>
      </c>
      <c r="U630" s="311">
        <f t="shared" ca="1" si="263"/>
        <v>0</v>
      </c>
      <c r="V630" s="306">
        <f t="shared" ca="1" si="264"/>
        <v>1.2260178774681496</v>
      </c>
      <c r="W630" s="304">
        <f t="shared" ca="1" si="265"/>
        <v>43.573133665916458</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1.206737479124806</v>
      </c>
      <c r="AH630" s="304">
        <f t="shared" ca="1" si="289"/>
        <v>-8.5756719488734845</v>
      </c>
    </row>
    <row r="631" spans="1:34" x14ac:dyDescent="0.2">
      <c r="A631" s="347">
        <f t="shared" ca="1" si="267"/>
        <v>1E-4</v>
      </c>
      <c r="B631" s="304">
        <f t="shared" ca="1" si="268"/>
        <v>30.223500000000108</v>
      </c>
      <c r="D631" s="306">
        <f t="shared" ca="1" si="269"/>
        <v>-0.64271867527146564</v>
      </c>
      <c r="E631" s="307">
        <f t="shared" ca="1" si="270"/>
        <v>-1.2584182848670711</v>
      </c>
      <c r="F631" s="304">
        <f t="shared" ca="1" si="271"/>
        <v>1.4130477257440699</v>
      </c>
      <c r="G631" s="306">
        <f t="shared" ca="1" si="272"/>
        <v>8.0631944725998199</v>
      </c>
      <c r="H631" s="307">
        <f t="shared" ca="1" si="273"/>
        <v>-107.28441474855533</v>
      </c>
      <c r="I631" s="304">
        <f t="shared" ca="1" si="274"/>
        <v>107.58699156051814</v>
      </c>
      <c r="J631" s="306">
        <f t="shared" ca="1" si="275"/>
        <v>669.82609207074745</v>
      </c>
      <c r="K631" s="307">
        <f t="shared" ca="1" si="276"/>
        <v>-8.3164815470362914</v>
      </c>
      <c r="L631" s="304">
        <f t="shared" ca="1" si="261"/>
        <v>669.87771830692475</v>
      </c>
      <c r="M631" s="306">
        <f t="shared" ca="1" si="277"/>
        <v>-1.4957801763822971</v>
      </c>
      <c r="N631" s="304">
        <f t="shared" ca="1" si="278"/>
        <v>-85.701891186039475</v>
      </c>
      <c r="P631" s="310">
        <f t="shared" ca="1" si="279"/>
        <v>23</v>
      </c>
      <c r="Q631" s="304">
        <f t="shared" ca="1" si="280"/>
        <v>0</v>
      </c>
      <c r="R631" s="306">
        <f t="shared" ca="1" si="281"/>
        <v>0</v>
      </c>
      <c r="S631" s="307">
        <f t="shared" ca="1" si="282"/>
        <v>5.0810000000000022</v>
      </c>
      <c r="T631" s="304">
        <f t="shared" ca="1" si="262"/>
        <v>49.844610000000024</v>
      </c>
      <c r="U631" s="311">
        <f t="shared" ca="1" si="263"/>
        <v>0</v>
      </c>
      <c r="V631" s="306">
        <f t="shared" ca="1" si="264"/>
        <v>1.2260191927944155</v>
      </c>
      <c r="W631" s="304">
        <f t="shared" ca="1" si="265"/>
        <v>43.573278157768286</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1.2067095435266104</v>
      </c>
      <c r="AH631" s="304">
        <f t="shared" ca="1" si="289"/>
        <v>-8.5757003869152602</v>
      </c>
    </row>
    <row r="632" spans="1:34" x14ac:dyDescent="0.2">
      <c r="A632" s="347">
        <f t="shared" ca="1" si="267"/>
        <v>1E-4</v>
      </c>
      <c r="B632" s="304">
        <f t="shared" ca="1" si="268"/>
        <v>30.223600000000108</v>
      </c>
      <c r="D632" s="306">
        <f t="shared" ca="1" si="269"/>
        <v>-0.64271496259931349</v>
      </c>
      <c r="E632" s="307">
        <f t="shared" ca="1" si="270"/>
        <v>-1.2583894879476585</v>
      </c>
      <c r="F632" s="304">
        <f t="shared" ca="1" si="271"/>
        <v>1.4130203914049531</v>
      </c>
      <c r="G632" s="306">
        <f t="shared" ca="1" si="272"/>
        <v>8.0631302011035597</v>
      </c>
      <c r="H632" s="307">
        <f t="shared" ca="1" si="273"/>
        <v>-107.28454058750413</v>
      </c>
      <c r="I632" s="304">
        <f t="shared" ca="1" si="274"/>
        <v>107.58711222870409</v>
      </c>
      <c r="J632" s="306">
        <f t="shared" ca="1" si="275"/>
        <v>669.82609207074745</v>
      </c>
      <c r="K632" s="307">
        <f t="shared" ca="1" si="276"/>
        <v>-8.3272099948030949</v>
      </c>
      <c r="L632" s="304">
        <f t="shared" ca="1" si="261"/>
        <v>669.87785158569545</v>
      </c>
      <c r="M632" s="306">
        <f t="shared" ca="1" si="277"/>
        <v>-1.4957808597526405</v>
      </c>
      <c r="N632" s="304">
        <f t="shared" ca="1" si="278"/>
        <v>-85.701930340276007</v>
      </c>
      <c r="P632" s="310">
        <f t="shared" ca="1" si="279"/>
        <v>23</v>
      </c>
      <c r="Q632" s="304">
        <f t="shared" ca="1" si="280"/>
        <v>0</v>
      </c>
      <c r="R632" s="306">
        <f t="shared" ca="1" si="281"/>
        <v>0</v>
      </c>
      <c r="S632" s="307">
        <f t="shared" ca="1" si="282"/>
        <v>5.0810000000000022</v>
      </c>
      <c r="T632" s="304">
        <f t="shared" ca="1" si="262"/>
        <v>49.844610000000024</v>
      </c>
      <c r="U632" s="311">
        <f t="shared" ca="1" si="263"/>
        <v>0</v>
      </c>
      <c r="V632" s="306">
        <f t="shared" ca="1" si="264"/>
        <v>1.2260205081236359</v>
      </c>
      <c r="W632" s="304">
        <f t="shared" ca="1" si="265"/>
        <v>43.57342264778169</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1.2066816082805385</v>
      </c>
      <c r="AH632" s="304">
        <f t="shared" ca="1" si="289"/>
        <v>-8.5757288245952115</v>
      </c>
    </row>
    <row r="633" spans="1:34" x14ac:dyDescent="0.2">
      <c r="A633" s="347">
        <f t="shared" ca="1" si="267"/>
        <v>1E-4</v>
      </c>
      <c r="B633" s="304">
        <f t="shared" ca="1" si="268"/>
        <v>30.223700000000107</v>
      </c>
      <c r="D633" s="306">
        <f t="shared" ca="1" si="269"/>
        <v>-0.6427112499206783</v>
      </c>
      <c r="E633" s="307">
        <f t="shared" ca="1" si="270"/>
        <v>-1.2583606913946159</v>
      </c>
      <c r="F633" s="304">
        <f t="shared" ca="1" si="271"/>
        <v>1.4129930574570198</v>
      </c>
      <c r="G633" s="306">
        <f t="shared" ca="1" si="272"/>
        <v>8.063065929978567</v>
      </c>
      <c r="H633" s="307">
        <f t="shared" ca="1" si="273"/>
        <v>-107.28466642357327</v>
      </c>
      <c r="I633" s="304">
        <f t="shared" ca="1" si="274"/>
        <v>107.58723289409656</v>
      </c>
      <c r="J633" s="306">
        <f t="shared" ca="1" si="275"/>
        <v>669.82609207074745</v>
      </c>
      <c r="K633" s="307">
        <f t="shared" ca="1" si="276"/>
        <v>-8.3379384551536493</v>
      </c>
      <c r="L633" s="304">
        <f t="shared" ca="1" si="261"/>
        <v>669.87798503641795</v>
      </c>
      <c r="M633" s="306">
        <f t="shared" ca="1" si="277"/>
        <v>-1.4957815431160042</v>
      </c>
      <c r="N633" s="304">
        <f t="shared" ca="1" si="278"/>
        <v>-85.701969494112618</v>
      </c>
      <c r="P633" s="310">
        <f t="shared" ca="1" si="279"/>
        <v>23</v>
      </c>
      <c r="Q633" s="304">
        <f t="shared" ca="1" si="280"/>
        <v>0</v>
      </c>
      <c r="R633" s="306">
        <f t="shared" ca="1" si="281"/>
        <v>0</v>
      </c>
      <c r="S633" s="307">
        <f t="shared" ca="1" si="282"/>
        <v>5.0810000000000022</v>
      </c>
      <c r="T633" s="304">
        <f t="shared" ca="1" si="262"/>
        <v>49.844610000000024</v>
      </c>
      <c r="U633" s="311">
        <f t="shared" ca="1" si="263"/>
        <v>0</v>
      </c>
      <c r="V633" s="306">
        <f t="shared" ca="1" si="264"/>
        <v>1.2260218234558109</v>
      </c>
      <c r="W633" s="304">
        <f t="shared" ca="1" si="265"/>
        <v>43.573567135956701</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1.2066536733865902</v>
      </c>
      <c r="AH633" s="304">
        <f t="shared" ca="1" si="289"/>
        <v>-8.5757572619133384</v>
      </c>
    </row>
    <row r="634" spans="1:34" x14ac:dyDescent="0.2">
      <c r="A634" s="347">
        <f t="shared" ca="1" si="267"/>
        <v>1E-4</v>
      </c>
      <c r="B634" s="304">
        <f t="shared" ca="1" si="268"/>
        <v>30.223800000000107</v>
      </c>
      <c r="D634" s="306">
        <f t="shared" ca="1" si="269"/>
        <v>-0.64270753723555829</v>
      </c>
      <c r="E634" s="307">
        <f t="shared" ca="1" si="270"/>
        <v>-1.2583318952079416</v>
      </c>
      <c r="F634" s="304">
        <f t="shared" ca="1" si="271"/>
        <v>1.4129657239002673</v>
      </c>
      <c r="G634" s="306">
        <f t="shared" ca="1" si="272"/>
        <v>8.0630016592248435</v>
      </c>
      <c r="H634" s="307">
        <f t="shared" ca="1" si="273"/>
        <v>-107.28479225676278</v>
      </c>
      <c r="I634" s="304">
        <f t="shared" ca="1" si="274"/>
        <v>107.58735355669555</v>
      </c>
      <c r="J634" s="306">
        <f t="shared" ca="1" si="275"/>
        <v>669.82609207074745</v>
      </c>
      <c r="K634" s="307">
        <f t="shared" ca="1" si="276"/>
        <v>-8.3486669280876669</v>
      </c>
      <c r="L634" s="304">
        <f t="shared" ca="1" si="261"/>
        <v>669.87811865909282</v>
      </c>
      <c r="M634" s="306">
        <f t="shared" ca="1" si="277"/>
        <v>-1.4957822264723877</v>
      </c>
      <c r="N634" s="304">
        <f t="shared" ca="1" si="278"/>
        <v>-85.702008647549292</v>
      </c>
      <c r="P634" s="310">
        <f t="shared" ca="1" si="279"/>
        <v>23</v>
      </c>
      <c r="Q634" s="304">
        <f t="shared" ca="1" si="280"/>
        <v>0</v>
      </c>
      <c r="R634" s="306">
        <f t="shared" ca="1" si="281"/>
        <v>0</v>
      </c>
      <c r="S634" s="307">
        <f t="shared" ca="1" si="282"/>
        <v>5.0810000000000022</v>
      </c>
      <c r="T634" s="304">
        <f t="shared" ca="1" si="262"/>
        <v>49.844610000000024</v>
      </c>
      <c r="U634" s="311">
        <f t="shared" ca="1" si="263"/>
        <v>0</v>
      </c>
      <c r="V634" s="306">
        <f t="shared" ca="1" si="264"/>
        <v>1.2260231387909402</v>
      </c>
      <c r="W634" s="304">
        <f t="shared" ca="1" si="265"/>
        <v>43.573711622293281</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1.2066257388447603</v>
      </c>
      <c r="AH634" s="304">
        <f t="shared" ca="1" si="289"/>
        <v>-8.5757856988696481</v>
      </c>
    </row>
    <row r="635" spans="1:34" x14ac:dyDescent="0.2">
      <c r="A635" s="347">
        <f t="shared" ca="1" si="267"/>
        <v>1E-4</v>
      </c>
      <c r="B635" s="304">
        <f t="shared" ca="1" si="268"/>
        <v>30.223900000000107</v>
      </c>
      <c r="D635" s="306">
        <f t="shared" ca="1" si="269"/>
        <v>-0.64270382454395769</v>
      </c>
      <c r="E635" s="307">
        <f t="shared" ca="1" si="270"/>
        <v>-1.2583030993876427</v>
      </c>
      <c r="F635" s="304">
        <f t="shared" ca="1" si="271"/>
        <v>1.4129383907347051</v>
      </c>
      <c r="G635" s="306">
        <f t="shared" ca="1" si="272"/>
        <v>8.0629373888423892</v>
      </c>
      <c r="H635" s="307">
        <f t="shared" ca="1" si="273"/>
        <v>-107.28491808707273</v>
      </c>
      <c r="I635" s="304">
        <f t="shared" ca="1" si="274"/>
        <v>107.58747421650114</v>
      </c>
      <c r="J635" s="306">
        <f t="shared" ca="1" si="275"/>
        <v>669.82609207074745</v>
      </c>
      <c r="K635" s="307">
        <f t="shared" ca="1" si="276"/>
        <v>-8.359395413604858</v>
      </c>
      <c r="L635" s="304">
        <f t="shared" ca="1" si="261"/>
        <v>669.87825245372051</v>
      </c>
      <c r="M635" s="306">
        <f t="shared" ca="1" si="277"/>
        <v>-1.4957829098217914</v>
      </c>
      <c r="N635" s="304">
        <f t="shared" ca="1" si="278"/>
        <v>-85.702047800586058</v>
      </c>
      <c r="P635" s="310">
        <f t="shared" ca="1" si="279"/>
        <v>23</v>
      </c>
      <c r="Q635" s="304">
        <f t="shared" ca="1" si="280"/>
        <v>0</v>
      </c>
      <c r="R635" s="306">
        <f t="shared" ca="1" si="281"/>
        <v>0</v>
      </c>
      <c r="S635" s="307">
        <f t="shared" ca="1" si="282"/>
        <v>5.0810000000000022</v>
      </c>
      <c r="T635" s="304">
        <f t="shared" ca="1" si="262"/>
        <v>49.844610000000024</v>
      </c>
      <c r="U635" s="311">
        <f t="shared" ca="1" si="263"/>
        <v>0</v>
      </c>
      <c r="V635" s="306">
        <f t="shared" ca="1" si="264"/>
        <v>1.2260244541290242</v>
      </c>
      <c r="W635" s="304">
        <f t="shared" ca="1" si="265"/>
        <v>43.57385610679151</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1.2065978046550523</v>
      </c>
      <c r="AH635" s="304">
        <f t="shared" ca="1" si="289"/>
        <v>-8.5758141354641335</v>
      </c>
    </row>
    <row r="636" spans="1:34" x14ac:dyDescent="0.2">
      <c r="A636" s="347">
        <f t="shared" ca="1" si="267"/>
        <v>1E-4</v>
      </c>
      <c r="B636" s="304">
        <f t="shared" ca="1" si="268"/>
        <v>30.224000000000107</v>
      </c>
      <c r="D636" s="306">
        <f t="shared" ca="1" si="269"/>
        <v>-0.64270011184587561</v>
      </c>
      <c r="E636" s="307">
        <f t="shared" ca="1" si="270"/>
        <v>-1.2582743039336997</v>
      </c>
      <c r="F636" s="304">
        <f t="shared" ca="1" si="271"/>
        <v>1.4129110579603152</v>
      </c>
      <c r="G636" s="306">
        <f t="shared" ca="1" si="272"/>
        <v>8.0628731188312042</v>
      </c>
      <c r="H636" s="307">
        <f t="shared" ca="1" si="273"/>
        <v>-107.28504391450312</v>
      </c>
      <c r="I636" s="304">
        <f t="shared" ca="1" si="274"/>
        <v>107.58759487351334</v>
      </c>
      <c r="J636" s="306">
        <f t="shared" ca="1" si="275"/>
        <v>669.82609207074745</v>
      </c>
      <c r="K636" s="307">
        <f t="shared" ca="1" si="276"/>
        <v>-8.3701239117049369</v>
      </c>
      <c r="L636" s="304">
        <f t="shared" ca="1" si="261"/>
        <v>669.87838642030147</v>
      </c>
      <c r="M636" s="306">
        <f t="shared" ca="1" si="277"/>
        <v>-1.4957835931642156</v>
      </c>
      <c r="N636" s="304">
        <f t="shared" ca="1" si="278"/>
        <v>-85.702086953222931</v>
      </c>
      <c r="P636" s="310">
        <f t="shared" ca="1" si="279"/>
        <v>23</v>
      </c>
      <c r="Q636" s="304">
        <f t="shared" ca="1" si="280"/>
        <v>0</v>
      </c>
      <c r="R636" s="306">
        <f t="shared" ca="1" si="281"/>
        <v>0</v>
      </c>
      <c r="S636" s="307">
        <f t="shared" ca="1" si="282"/>
        <v>5.0810000000000022</v>
      </c>
      <c r="T636" s="304">
        <f t="shared" ca="1" si="262"/>
        <v>49.844610000000024</v>
      </c>
      <c r="U636" s="311">
        <f t="shared" ca="1" si="263"/>
        <v>0</v>
      </c>
      <c r="V636" s="306">
        <f t="shared" ca="1" si="264"/>
        <v>1.2260257694700623</v>
      </c>
      <c r="W636" s="304">
        <f t="shared" ca="1" si="265"/>
        <v>43.574000589451359</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1.2065698708174555</v>
      </c>
      <c r="AH636" s="304">
        <f t="shared" ca="1" si="289"/>
        <v>-8.5758425716968105</v>
      </c>
    </row>
    <row r="637" spans="1:34" x14ac:dyDescent="0.2">
      <c r="A637" s="347">
        <f t="shared" ca="1" si="267"/>
        <v>1E-4</v>
      </c>
      <c r="B637" s="304">
        <f t="shared" ca="1" si="268"/>
        <v>30.224100000000107</v>
      </c>
      <c r="D637" s="306">
        <f t="shared" ca="1" si="269"/>
        <v>-0.64269639914131083</v>
      </c>
      <c r="E637" s="307">
        <f t="shared" ca="1" si="270"/>
        <v>-1.2582455088461213</v>
      </c>
      <c r="F637" s="304">
        <f t="shared" ca="1" si="271"/>
        <v>1.4128837255771056</v>
      </c>
      <c r="G637" s="306">
        <f t="shared" ca="1" si="272"/>
        <v>8.0628088491912902</v>
      </c>
      <c r="H637" s="307">
        <f t="shared" ca="1" si="273"/>
        <v>-107.285169739054</v>
      </c>
      <c r="I637" s="304">
        <f t="shared" ca="1" si="274"/>
        <v>107.58771552773219</v>
      </c>
      <c r="J637" s="306">
        <f t="shared" ca="1" si="275"/>
        <v>669.82609207074745</v>
      </c>
      <c r="K637" s="307">
        <f t="shared" ca="1" si="276"/>
        <v>-8.3808524223876155</v>
      </c>
      <c r="L637" s="304">
        <f t="shared" ca="1" si="261"/>
        <v>669.87852055883639</v>
      </c>
      <c r="M637" s="306">
        <f t="shared" ca="1" si="277"/>
        <v>-1.4957842764996598</v>
      </c>
      <c r="N637" s="304">
        <f t="shared" ca="1" si="278"/>
        <v>-85.702126105459868</v>
      </c>
      <c r="P637" s="310">
        <f t="shared" ca="1" si="279"/>
        <v>23</v>
      </c>
      <c r="Q637" s="304">
        <f t="shared" ca="1" si="280"/>
        <v>0</v>
      </c>
      <c r="R637" s="306">
        <f t="shared" ca="1" si="281"/>
        <v>0</v>
      </c>
      <c r="S637" s="307">
        <f t="shared" ca="1" si="282"/>
        <v>5.0810000000000022</v>
      </c>
      <c r="T637" s="304">
        <f t="shared" ca="1" si="262"/>
        <v>49.844610000000024</v>
      </c>
      <c r="U637" s="311">
        <f t="shared" ca="1" si="263"/>
        <v>0</v>
      </c>
      <c r="V637" s="306">
        <f t="shared" ca="1" si="264"/>
        <v>1.2260270848140551</v>
      </c>
      <c r="W637" s="304">
        <f t="shared" ca="1" si="265"/>
        <v>43.574145070272863</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1.2065419373319735</v>
      </c>
      <c r="AH637" s="304">
        <f t="shared" ca="1" si="289"/>
        <v>-8.5758710075676721</v>
      </c>
    </row>
    <row r="638" spans="1:34" x14ac:dyDescent="0.2">
      <c r="A638" s="347">
        <f t="shared" ca="1" si="267"/>
        <v>1E-4</v>
      </c>
      <c r="B638" s="304">
        <f t="shared" ca="1" si="268"/>
        <v>30.224200000000106</v>
      </c>
      <c r="D638" s="306">
        <f t="shared" ca="1" si="269"/>
        <v>-0.64269268643026889</v>
      </c>
      <c r="E638" s="307">
        <f t="shared" ca="1" si="270"/>
        <v>-1.2582167141249005</v>
      </c>
      <c r="F638" s="304">
        <f t="shared" ca="1" si="271"/>
        <v>1.4128563935850726</v>
      </c>
      <c r="G638" s="306">
        <f t="shared" ca="1" si="272"/>
        <v>8.0627445799226471</v>
      </c>
      <c r="H638" s="307">
        <f t="shared" ca="1" si="273"/>
        <v>-107.28529556072542</v>
      </c>
      <c r="I638" s="304">
        <f t="shared" ca="1" si="274"/>
        <v>107.58783617915772</v>
      </c>
      <c r="J638" s="306">
        <f t="shared" ca="1" si="275"/>
        <v>669.82609207074745</v>
      </c>
      <c r="K638" s="307">
        <f t="shared" ca="1" si="276"/>
        <v>-8.3915809456526045</v>
      </c>
      <c r="L638" s="304">
        <f t="shared" ca="1" si="261"/>
        <v>669.87865486932549</v>
      </c>
      <c r="M638" s="306">
        <f t="shared" ca="1" si="277"/>
        <v>-1.4957849598281248</v>
      </c>
      <c r="N638" s="304">
        <f t="shared" ca="1" si="278"/>
        <v>-85.70216525729694</v>
      </c>
      <c r="P638" s="310">
        <f t="shared" ca="1" si="279"/>
        <v>23</v>
      </c>
      <c r="Q638" s="304">
        <f t="shared" ca="1" si="280"/>
        <v>0</v>
      </c>
      <c r="R638" s="306">
        <f t="shared" ca="1" si="281"/>
        <v>0</v>
      </c>
      <c r="S638" s="307">
        <f t="shared" ca="1" si="282"/>
        <v>5.0810000000000022</v>
      </c>
      <c r="T638" s="304">
        <f t="shared" ca="1" si="262"/>
        <v>49.844610000000024</v>
      </c>
      <c r="U638" s="311">
        <f t="shared" ca="1" si="263"/>
        <v>0</v>
      </c>
      <c r="V638" s="306">
        <f t="shared" ca="1" si="264"/>
        <v>1.2260284001610022</v>
      </c>
      <c r="W638" s="304">
        <f t="shared" ca="1" si="265"/>
        <v>43.574289549256022</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1.2065140041986009</v>
      </c>
      <c r="AH638" s="304">
        <f t="shared" ca="1" si="289"/>
        <v>-8.5758994430767252</v>
      </c>
    </row>
    <row r="639" spans="1:34" x14ac:dyDescent="0.2">
      <c r="A639" s="347">
        <f t="shared" ca="1" si="267"/>
        <v>1E-4</v>
      </c>
      <c r="B639" s="304">
        <f t="shared" ca="1" si="268"/>
        <v>30.224300000000106</v>
      </c>
      <c r="D639" s="306">
        <f t="shared" ca="1" si="269"/>
        <v>-0.64268897371274591</v>
      </c>
      <c r="E639" s="307">
        <f t="shared" ca="1" si="270"/>
        <v>-1.2581879197700356</v>
      </c>
      <c r="F639" s="304">
        <f t="shared" ca="1" si="271"/>
        <v>1.4128290619842134</v>
      </c>
      <c r="G639" s="306">
        <f t="shared" ca="1" si="272"/>
        <v>8.0626803110252752</v>
      </c>
      <c r="H639" s="307">
        <f t="shared" ca="1" si="273"/>
        <v>-107.28542137951739</v>
      </c>
      <c r="I639" s="304">
        <f t="shared" ca="1" si="274"/>
        <v>107.58795682778998</v>
      </c>
      <c r="J639" s="306">
        <f t="shared" ca="1" si="275"/>
        <v>669.82609207074745</v>
      </c>
      <c r="K639" s="307">
        <f t="shared" ca="1" si="276"/>
        <v>-8.402309481499616</v>
      </c>
      <c r="L639" s="304">
        <f t="shared" ca="1" si="261"/>
        <v>669.87878935176946</v>
      </c>
      <c r="M639" s="306">
        <f t="shared" ca="1" si="277"/>
        <v>-1.4957856431496104</v>
      </c>
      <c r="N639" s="304">
        <f t="shared" ca="1" si="278"/>
        <v>-85.702204408734119</v>
      </c>
      <c r="P639" s="310">
        <f t="shared" ca="1" si="279"/>
        <v>23</v>
      </c>
      <c r="Q639" s="304">
        <f t="shared" ca="1" si="280"/>
        <v>0</v>
      </c>
      <c r="R639" s="306">
        <f t="shared" ca="1" si="281"/>
        <v>0</v>
      </c>
      <c r="S639" s="307">
        <f t="shared" ca="1" si="282"/>
        <v>5.0810000000000022</v>
      </c>
      <c r="T639" s="304">
        <f t="shared" ca="1" si="262"/>
        <v>49.844610000000024</v>
      </c>
      <c r="U639" s="311">
        <f t="shared" ca="1" si="263"/>
        <v>0</v>
      </c>
      <c r="V639" s="306">
        <f t="shared" ca="1" si="264"/>
        <v>1.2260297155109037</v>
      </c>
      <c r="W639" s="304">
        <f t="shared" ca="1" si="265"/>
        <v>43.574434026400866</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1.206486071417336</v>
      </c>
      <c r="AH639" s="304">
        <f t="shared" ca="1" si="289"/>
        <v>-8.5759278782239718</v>
      </c>
    </row>
    <row r="640" spans="1:34" x14ac:dyDescent="0.2">
      <c r="A640" s="347">
        <f t="shared" ca="1" si="267"/>
        <v>1E-4</v>
      </c>
      <c r="B640" s="304">
        <f t="shared" ca="1" si="268"/>
        <v>30.224400000000106</v>
      </c>
      <c r="D640" s="306">
        <f t="shared" ca="1" si="269"/>
        <v>-0.64268526098874323</v>
      </c>
      <c r="E640" s="307">
        <f t="shared" ca="1" si="270"/>
        <v>-1.2581591257815194</v>
      </c>
      <c r="F640" s="304">
        <f t="shared" ca="1" si="271"/>
        <v>1.4128017307745224</v>
      </c>
      <c r="G640" s="306">
        <f t="shared" ca="1" si="272"/>
        <v>8.062616042499176</v>
      </c>
      <c r="H640" s="307">
        <f t="shared" ca="1" si="273"/>
        <v>-107.28554719542997</v>
      </c>
      <c r="I640" s="304">
        <f t="shared" ca="1" si="274"/>
        <v>107.588077473629</v>
      </c>
      <c r="J640" s="306">
        <f t="shared" ca="1" si="275"/>
        <v>669.82609207074745</v>
      </c>
      <c r="K640" s="307">
        <f t="shared" ca="1" si="276"/>
        <v>-8.413038029928364</v>
      </c>
      <c r="L640" s="304">
        <f t="shared" ca="1" si="261"/>
        <v>669.87892400616875</v>
      </c>
      <c r="M640" s="306">
        <f t="shared" ca="1" si="277"/>
        <v>-1.4957863264641165</v>
      </c>
      <c r="N640" s="304">
        <f t="shared" ca="1" si="278"/>
        <v>-85.702243559771389</v>
      </c>
      <c r="P640" s="310">
        <f t="shared" ca="1" si="279"/>
        <v>23</v>
      </c>
      <c r="Q640" s="304">
        <f t="shared" ca="1" si="280"/>
        <v>0</v>
      </c>
      <c r="R640" s="306">
        <f t="shared" ca="1" si="281"/>
        <v>0</v>
      </c>
      <c r="S640" s="307">
        <f t="shared" ca="1" si="282"/>
        <v>5.0810000000000022</v>
      </c>
      <c r="T640" s="304">
        <f t="shared" ca="1" si="262"/>
        <v>49.844610000000024</v>
      </c>
      <c r="U640" s="311">
        <f t="shared" ca="1" si="263"/>
        <v>0</v>
      </c>
      <c r="V640" s="306">
        <f t="shared" ca="1" si="264"/>
        <v>1.2260310308637596</v>
      </c>
      <c r="W640" s="304">
        <f t="shared" ca="1" si="265"/>
        <v>43.574578501707407</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1.2064581389881734</v>
      </c>
      <c r="AH640" s="304">
        <f t="shared" ca="1" si="289"/>
        <v>-8.5759563130094172</v>
      </c>
    </row>
    <row r="641" spans="1:34" x14ac:dyDescent="0.2">
      <c r="A641" s="347">
        <f t="shared" ca="1" si="267"/>
        <v>1E-4</v>
      </c>
      <c r="B641" s="304">
        <f t="shared" ca="1" si="268"/>
        <v>30.224500000000106</v>
      </c>
      <c r="D641" s="306">
        <f t="shared" ca="1" si="269"/>
        <v>-0.6426815482582644</v>
      </c>
      <c r="E641" s="307">
        <f t="shared" ca="1" si="270"/>
        <v>-1.2581303321593555</v>
      </c>
      <c r="F641" s="304">
        <f t="shared" ca="1" si="271"/>
        <v>1.4127743999560052</v>
      </c>
      <c r="G641" s="306">
        <f t="shared" ca="1" si="272"/>
        <v>8.0625517743443496</v>
      </c>
      <c r="H641" s="307">
        <f t="shared" ca="1" si="273"/>
        <v>-107.28567300846319</v>
      </c>
      <c r="I641" s="304">
        <f t="shared" ca="1" si="274"/>
        <v>107.58819811667482</v>
      </c>
      <c r="J641" s="306">
        <f t="shared" ca="1" si="275"/>
        <v>669.82609207074745</v>
      </c>
      <c r="K641" s="307">
        <f t="shared" ca="1" si="276"/>
        <v>-8.4237665909385591</v>
      </c>
      <c r="L641" s="304">
        <f t="shared" ca="1" si="261"/>
        <v>669.87905883252392</v>
      </c>
      <c r="M641" s="306">
        <f t="shared" ca="1" si="277"/>
        <v>-1.4957870097716433</v>
      </c>
      <c r="N641" s="304">
        <f t="shared" ca="1" si="278"/>
        <v>-85.702282710408781</v>
      </c>
      <c r="P641" s="310">
        <f t="shared" ca="1" si="279"/>
        <v>23</v>
      </c>
      <c r="Q641" s="304">
        <f t="shared" ca="1" si="280"/>
        <v>0</v>
      </c>
      <c r="R641" s="306">
        <f t="shared" ca="1" si="281"/>
        <v>0</v>
      </c>
      <c r="S641" s="307">
        <f t="shared" ca="1" si="282"/>
        <v>5.0810000000000022</v>
      </c>
      <c r="T641" s="304">
        <f t="shared" ca="1" si="262"/>
        <v>49.844610000000024</v>
      </c>
      <c r="U641" s="311">
        <f t="shared" ca="1" si="263"/>
        <v>0</v>
      </c>
      <c r="V641" s="306">
        <f t="shared" ca="1" si="264"/>
        <v>1.2260323462195697</v>
      </c>
      <c r="W641" s="304">
        <f t="shared" ca="1" si="265"/>
        <v>43.574722975175639</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1.2064302069111132</v>
      </c>
      <c r="AH641" s="304">
        <f t="shared" ca="1" si="289"/>
        <v>-8.5759847474330613</v>
      </c>
    </row>
    <row r="642" spans="1:34" x14ac:dyDescent="0.2">
      <c r="A642" s="347">
        <f t="shared" ca="1" si="267"/>
        <v>1E-4</v>
      </c>
      <c r="B642" s="304">
        <f t="shared" ca="1" si="268"/>
        <v>30.224600000000105</v>
      </c>
      <c r="D642" s="306">
        <f t="shared" ca="1" si="269"/>
        <v>-0.64267783552130886</v>
      </c>
      <c r="E642" s="307">
        <f t="shared" ca="1" si="270"/>
        <v>-1.2581015389035386</v>
      </c>
      <c r="F642" s="304">
        <f t="shared" ca="1" si="271"/>
        <v>1.4127470695286566</v>
      </c>
      <c r="G642" s="306">
        <f t="shared" ca="1" si="272"/>
        <v>8.0624875065607977</v>
      </c>
      <c r="H642" s="307">
        <f t="shared" ca="1" si="273"/>
        <v>-107.28579881861708</v>
      </c>
      <c r="I642" s="304">
        <f t="shared" ca="1" si="274"/>
        <v>107.58831875692745</v>
      </c>
      <c r="J642" s="306">
        <f t="shared" ca="1" si="275"/>
        <v>669.82609207074745</v>
      </c>
      <c r="K642" s="307">
        <f t="shared" ca="1" si="276"/>
        <v>-8.4344951645299133</v>
      </c>
      <c r="L642" s="304">
        <f t="shared" ca="1" si="261"/>
        <v>669.87919383083545</v>
      </c>
      <c r="M642" s="306">
        <f t="shared" ca="1" si="277"/>
        <v>-1.4957876930721909</v>
      </c>
      <c r="N642" s="304">
        <f t="shared" ca="1" si="278"/>
        <v>-85.702321860646308</v>
      </c>
      <c r="P642" s="310">
        <f t="shared" ca="1" si="279"/>
        <v>23</v>
      </c>
      <c r="Q642" s="304">
        <f t="shared" ca="1" si="280"/>
        <v>0</v>
      </c>
      <c r="R642" s="306">
        <f t="shared" ca="1" si="281"/>
        <v>0</v>
      </c>
      <c r="S642" s="307">
        <f t="shared" ca="1" si="282"/>
        <v>5.0810000000000022</v>
      </c>
      <c r="T642" s="304">
        <f t="shared" ca="1" si="262"/>
        <v>49.844610000000024</v>
      </c>
      <c r="U642" s="311">
        <f t="shared" ca="1" si="263"/>
        <v>0</v>
      </c>
      <c r="V642" s="306">
        <f t="shared" ca="1" si="264"/>
        <v>1.226033661578334</v>
      </c>
      <c r="W642" s="304">
        <f t="shared" ca="1" si="265"/>
        <v>43.574867446805577</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1.2064022751861554</v>
      </c>
      <c r="AH642" s="304">
        <f t="shared" ca="1" si="289"/>
        <v>-8.5760131814949059</v>
      </c>
    </row>
    <row r="643" spans="1:34" x14ac:dyDescent="0.2">
      <c r="A643" s="347">
        <f t="shared" ca="1" si="267"/>
        <v>1E-4</v>
      </c>
      <c r="B643" s="304">
        <f t="shared" ca="1" si="268"/>
        <v>30.224700000000105</v>
      </c>
      <c r="D643" s="306">
        <f t="shared" ca="1" si="269"/>
        <v>-0.64267412277787617</v>
      </c>
      <c r="E643" s="307">
        <f t="shared" ca="1" si="270"/>
        <v>-1.2580727460140704</v>
      </c>
      <c r="F643" s="304">
        <f t="shared" ca="1" si="271"/>
        <v>1.4127197394924784</v>
      </c>
      <c r="G643" s="306">
        <f t="shared" ca="1" si="272"/>
        <v>8.0624232391485204</v>
      </c>
      <c r="H643" s="307">
        <f t="shared" ca="1" si="273"/>
        <v>-107.28592462589168</v>
      </c>
      <c r="I643" s="304">
        <f t="shared" ca="1" si="274"/>
        <v>107.58843939438695</v>
      </c>
      <c r="J643" s="306">
        <f t="shared" ca="1" si="275"/>
        <v>669.82609207074745</v>
      </c>
      <c r="K643" s="307">
        <f t="shared" ca="1" si="276"/>
        <v>-8.445223750702139</v>
      </c>
      <c r="L643" s="304">
        <f t="shared" ca="1" si="261"/>
        <v>669.87932900110366</v>
      </c>
      <c r="M643" s="306">
        <f t="shared" ca="1" si="277"/>
        <v>-1.4957883763657598</v>
      </c>
      <c r="N643" s="304">
        <f t="shared" ca="1" si="278"/>
        <v>-85.702361010483969</v>
      </c>
      <c r="P643" s="310">
        <f t="shared" ca="1" si="279"/>
        <v>23</v>
      </c>
      <c r="Q643" s="304">
        <f t="shared" ca="1" si="280"/>
        <v>0</v>
      </c>
      <c r="R643" s="306">
        <f t="shared" ca="1" si="281"/>
        <v>0</v>
      </c>
      <c r="S643" s="307">
        <f t="shared" ca="1" si="282"/>
        <v>5.0810000000000022</v>
      </c>
      <c r="T643" s="304">
        <f t="shared" ca="1" si="262"/>
        <v>49.844610000000024</v>
      </c>
      <c r="U643" s="311">
        <f t="shared" ca="1" si="263"/>
        <v>0</v>
      </c>
      <c r="V643" s="306">
        <f t="shared" ca="1" si="264"/>
        <v>1.2260349769400531</v>
      </c>
      <c r="W643" s="304">
        <f t="shared" ca="1" si="265"/>
        <v>43.575011916597276</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1.2063743438132963</v>
      </c>
      <c r="AH643" s="304">
        <f t="shared" ca="1" si="289"/>
        <v>-8.5760416151949528</v>
      </c>
    </row>
    <row r="644" spans="1:34" x14ac:dyDescent="0.2">
      <c r="A644" s="347">
        <f t="shared" ca="1" si="267"/>
        <v>1E-4</v>
      </c>
      <c r="B644" s="304">
        <f t="shared" ca="1" si="268"/>
        <v>30.224800000000105</v>
      </c>
      <c r="D644" s="306">
        <f t="shared" ca="1" si="269"/>
        <v>-0.64267041002796654</v>
      </c>
      <c r="E644" s="307">
        <f t="shared" ca="1" si="270"/>
        <v>-1.2580439534909367</v>
      </c>
      <c r="F644" s="304">
        <f t="shared" ca="1" si="271"/>
        <v>1.4126924098474589</v>
      </c>
      <c r="G644" s="306">
        <f t="shared" ca="1" si="272"/>
        <v>8.0623589721075177</v>
      </c>
      <c r="H644" s="307">
        <f t="shared" ca="1" si="273"/>
        <v>-107.28605043028703</v>
      </c>
      <c r="I644" s="304">
        <f t="shared" ca="1" si="274"/>
        <v>107.58856002905334</v>
      </c>
      <c r="J644" s="306">
        <f t="shared" ca="1" si="275"/>
        <v>669.82609207074745</v>
      </c>
      <c r="K644" s="307">
        <f t="shared" ca="1" si="276"/>
        <v>-8.4559523494549484</v>
      </c>
      <c r="L644" s="304">
        <f t="shared" ref="L644:L707" ca="1" si="290">SQRT(pos_x^2+pos_z^2)</f>
        <v>669.87946434332923</v>
      </c>
      <c r="M644" s="306">
        <f t="shared" ca="1" si="277"/>
        <v>-1.4957890596523495</v>
      </c>
      <c r="N644" s="304">
        <f t="shared" ca="1" si="278"/>
        <v>-85.702400159921766</v>
      </c>
      <c r="P644" s="310">
        <f t="shared" ca="1" si="279"/>
        <v>23</v>
      </c>
      <c r="Q644" s="304">
        <f t="shared" ca="1" si="280"/>
        <v>0</v>
      </c>
      <c r="R644" s="306">
        <f t="shared" ca="1" si="281"/>
        <v>0</v>
      </c>
      <c r="S644" s="307">
        <f t="shared" ca="1" si="282"/>
        <v>5.0810000000000022</v>
      </c>
      <c r="T644" s="304">
        <f t="shared" ref="T644:T707" ca="1" si="291">m*g</f>
        <v>49.844610000000024</v>
      </c>
      <c r="U644" s="311">
        <f t="shared" ref="U644:U707" ca="1" si="292">IF(pos_xz&lt;L_rampe,Poids*COS(Beta),0)</f>
        <v>0</v>
      </c>
      <c r="V644" s="306">
        <f t="shared" ref="V644:V707" ca="1" si="293">Rho_moyen*(20000-Alt_rampe-pos_z)/(20000+Alt_rampe+pos_z)</f>
        <v>1.2260362923047257</v>
      </c>
      <c r="W644" s="304">
        <f t="shared" ref="W644:W707" ca="1" si="294">1/2*Rho*Sref*Cx*vit_xz^2</f>
        <v>43.575156384550681</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1.2063464127925254</v>
      </c>
      <c r="AH644" s="304">
        <f t="shared" ca="1" si="289"/>
        <v>-8.5760700485332126</v>
      </c>
    </row>
    <row r="645" spans="1:34" x14ac:dyDescent="0.2">
      <c r="A645" s="347">
        <f t="shared" ref="A645:A708" ca="1" si="296">IF(B644+0.01&lt;=T_ini+ROUNDUP(Temps_fin_propu,0), 0.01, IF(K644&gt;0, 0.1, 0.0001))</f>
        <v>1E-4</v>
      </c>
      <c r="B645" s="304">
        <f t="shared" ref="B645:B708" ca="1" si="297">B644+pas</f>
        <v>30.224900000000105</v>
      </c>
      <c r="D645" s="306">
        <f t="shared" ref="D645:D708" ca="1" si="298">IF(AND(L644&lt;L_rampe,Poussee&lt;Poids*SIN(M644)),0,(-W644+Poussee)/m*COS(M644)-U644/m*SIN(M644))</f>
        <v>-0.64266669727158265</v>
      </c>
      <c r="E645" s="307">
        <f t="shared" ref="E645:E708" ca="1" si="299">IF(AND(L644&lt;L_rampe,Poussee&lt;Poids*SIN(M644)),0,(-W644+Poussee)/m*SIN(M644)+U644/m*COS(M644)-Poids/m)</f>
        <v>-1.2580151613341499</v>
      </c>
      <c r="F645" s="304">
        <f t="shared" ref="F645:F708" ca="1" si="300">SQRT(acc_x^2+acc_z^2)</f>
        <v>1.4126650805936103</v>
      </c>
      <c r="G645" s="306">
        <f t="shared" ref="G645:G708" ca="1" si="301">G644+acc_x*pas</f>
        <v>8.0622947054377914</v>
      </c>
      <c r="H645" s="307">
        <f t="shared" ref="H645:H708" ca="1" si="302">H644+acc_z*pas</f>
        <v>-107.28617623180317</v>
      </c>
      <c r="I645" s="304">
        <f t="shared" ref="I645:I708" ca="1" si="303">SQRT(vit_x^2+vit_z^2)</f>
        <v>107.58868066092667</v>
      </c>
      <c r="J645" s="306">
        <f t="shared" ref="J645:J708" ca="1" si="304">J644+0.5*(vit_x+G644)*pas*(K644&gt;=0)</f>
        <v>669.82609207074745</v>
      </c>
      <c r="K645" s="307">
        <f t="shared" ref="K645:K708" ca="1" si="305">K644+0.5*(vit_z+H644)*pas</f>
        <v>-8.4666809607880538</v>
      </c>
      <c r="L645" s="304">
        <f t="shared" ca="1" si="290"/>
        <v>669.87959985751263</v>
      </c>
      <c r="M645" s="306">
        <f t="shared" ref="M645:M708" ca="1" si="306">IF(AND(L644&gt;L_rampe,G645&gt;0),ATAN2(G645,H645),$M$4)</f>
        <v>-1.4957897429319604</v>
      </c>
      <c r="N645" s="304">
        <f t="shared" ref="N645:N708" ca="1" si="307">DEGREES(Beta)</f>
        <v>-85.702439308959697</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5.0810000000000022</v>
      </c>
      <c r="T645" s="304">
        <f t="shared" ca="1" si="291"/>
        <v>49.844610000000024</v>
      </c>
      <c r="U645" s="311">
        <f t="shared" ca="1" si="292"/>
        <v>0</v>
      </c>
      <c r="V645" s="306">
        <f t="shared" ca="1" si="293"/>
        <v>1.2260376076723529</v>
      </c>
      <c r="W645" s="304">
        <f t="shared" ca="1" si="294"/>
        <v>43.575300850665869</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1.2063184821238568</v>
      </c>
      <c r="AH645" s="304">
        <f t="shared" ref="AH645:AH708" ca="1" si="318">IF(AND(L644&lt;L_rampe,Poussee&lt;Poids*SIN(M644)), g*SIN(M644), (-W644+Poussee)/m)</f>
        <v>-8.5760984815096748</v>
      </c>
    </row>
    <row r="646" spans="1:34" x14ac:dyDescent="0.2">
      <c r="A646" s="347">
        <f t="shared" ca="1" si="296"/>
        <v>1E-4</v>
      </c>
      <c r="B646" s="304">
        <f t="shared" ca="1" si="297"/>
        <v>30.225000000000104</v>
      </c>
      <c r="D646" s="306">
        <f t="shared" ca="1" si="298"/>
        <v>-0.64266298450872483</v>
      </c>
      <c r="E646" s="307">
        <f t="shared" ca="1" si="299"/>
        <v>-1.2579863695436924</v>
      </c>
      <c r="F646" s="304">
        <f t="shared" ca="1" si="300"/>
        <v>1.4126377517309174</v>
      </c>
      <c r="G646" s="306">
        <f t="shared" ca="1" si="301"/>
        <v>8.0622304391393413</v>
      </c>
      <c r="H646" s="307">
        <f t="shared" ca="1" si="302"/>
        <v>-107.28630203044013</v>
      </c>
      <c r="I646" s="304">
        <f t="shared" ca="1" si="303"/>
        <v>107.58880129000697</v>
      </c>
      <c r="J646" s="306">
        <f t="shared" ca="1" si="304"/>
        <v>669.82609207074745</v>
      </c>
      <c r="K646" s="307">
        <f t="shared" ca="1" si="305"/>
        <v>-8.4774095847011655</v>
      </c>
      <c r="L646" s="304">
        <f t="shared" ca="1" si="290"/>
        <v>669.87973554365431</v>
      </c>
      <c r="M646" s="306">
        <f t="shared" ca="1" si="306"/>
        <v>-1.4957904262045925</v>
      </c>
      <c r="N646" s="304">
        <f t="shared" ca="1" si="307"/>
        <v>-85.702478457597763</v>
      </c>
      <c r="P646" s="310">
        <f t="shared" ca="1" si="308"/>
        <v>23</v>
      </c>
      <c r="Q646" s="304">
        <f t="shared" ca="1" si="309"/>
        <v>0</v>
      </c>
      <c r="R646" s="306">
        <f t="shared" ca="1" si="310"/>
        <v>0</v>
      </c>
      <c r="S646" s="307">
        <f t="shared" ca="1" si="311"/>
        <v>5.0810000000000022</v>
      </c>
      <c r="T646" s="304">
        <f t="shared" ca="1" si="291"/>
        <v>49.844610000000024</v>
      </c>
      <c r="U646" s="311">
        <f t="shared" ca="1" si="292"/>
        <v>0</v>
      </c>
      <c r="V646" s="306">
        <f t="shared" ca="1" si="293"/>
        <v>1.2260389230429343</v>
      </c>
      <c r="W646" s="304">
        <f t="shared" ca="1" si="294"/>
        <v>43.575445314942826</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1.2062905518072693</v>
      </c>
      <c r="AH646" s="304">
        <f t="shared" ca="1" si="318"/>
        <v>-8.5761269141243552</v>
      </c>
    </row>
    <row r="647" spans="1:34" x14ac:dyDescent="0.2">
      <c r="A647" s="347">
        <f t="shared" ca="1" si="296"/>
        <v>1E-4</v>
      </c>
      <c r="B647" s="304">
        <f t="shared" ca="1" si="297"/>
        <v>30.225100000000104</v>
      </c>
      <c r="D647" s="306">
        <f t="shared" ca="1" si="298"/>
        <v>-0.6426592717393943</v>
      </c>
      <c r="E647" s="307">
        <f t="shared" ca="1" si="299"/>
        <v>-1.2579575781195711</v>
      </c>
      <c r="F647" s="304">
        <f t="shared" ca="1" si="300"/>
        <v>1.4126104232593875</v>
      </c>
      <c r="G647" s="306">
        <f t="shared" ca="1" si="301"/>
        <v>8.0621661732121677</v>
      </c>
      <c r="H647" s="307">
        <f t="shared" ca="1" si="302"/>
        <v>-107.28642782619794</v>
      </c>
      <c r="I647" s="304">
        <f t="shared" ca="1" si="303"/>
        <v>107.58892191629427</v>
      </c>
      <c r="J647" s="306">
        <f t="shared" ca="1" si="304"/>
        <v>669.82609207074745</v>
      </c>
      <c r="K647" s="307">
        <f t="shared" ca="1" si="305"/>
        <v>-8.4881382211939975</v>
      </c>
      <c r="L647" s="304">
        <f t="shared" ca="1" si="290"/>
        <v>669.87987140175483</v>
      </c>
      <c r="M647" s="306">
        <f t="shared" ca="1" si="306"/>
        <v>-1.4957911094702458</v>
      </c>
      <c r="N647" s="304">
        <f t="shared" ca="1" si="307"/>
        <v>-85.702517605835993</v>
      </c>
      <c r="P647" s="310">
        <f t="shared" ca="1" si="308"/>
        <v>23</v>
      </c>
      <c r="Q647" s="304">
        <f t="shared" ca="1" si="309"/>
        <v>0</v>
      </c>
      <c r="R647" s="306">
        <f t="shared" ca="1" si="310"/>
        <v>0</v>
      </c>
      <c r="S647" s="307">
        <f t="shared" ca="1" si="311"/>
        <v>5.0810000000000022</v>
      </c>
      <c r="T647" s="304">
        <f t="shared" ca="1" si="291"/>
        <v>49.844610000000024</v>
      </c>
      <c r="U647" s="311">
        <f t="shared" ca="1" si="292"/>
        <v>0</v>
      </c>
      <c r="V647" s="306">
        <f t="shared" ca="1" si="293"/>
        <v>1.2260402384164693</v>
      </c>
      <c r="W647" s="304">
        <f t="shared" ca="1" si="294"/>
        <v>43.575589777381545</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1.2062626218427717</v>
      </c>
      <c r="AH647" s="304">
        <f t="shared" ca="1" si="318"/>
        <v>-8.5761553463772504</v>
      </c>
    </row>
    <row r="648" spans="1:34" x14ac:dyDescent="0.2">
      <c r="A648" s="347">
        <f t="shared" ca="1" si="296"/>
        <v>1E-4</v>
      </c>
      <c r="B648" s="304">
        <f t="shared" ca="1" si="297"/>
        <v>30.225200000000104</v>
      </c>
      <c r="D648" s="306">
        <f t="shared" ca="1" si="298"/>
        <v>-0.64265555896359039</v>
      </c>
      <c r="E648" s="307">
        <f t="shared" ca="1" si="299"/>
        <v>-1.2579287870617843</v>
      </c>
      <c r="F648" s="304">
        <f t="shared" ca="1" si="300"/>
        <v>1.4125830951790188</v>
      </c>
      <c r="G648" s="306">
        <f t="shared" ca="1" si="301"/>
        <v>8.0621019076562721</v>
      </c>
      <c r="H648" s="307">
        <f t="shared" ca="1" si="302"/>
        <v>-107.28655361907664</v>
      </c>
      <c r="I648" s="304">
        <f t="shared" ca="1" si="303"/>
        <v>107.58904253978861</v>
      </c>
      <c r="J648" s="306">
        <f t="shared" ca="1" si="304"/>
        <v>669.82609207074745</v>
      </c>
      <c r="K648" s="307">
        <f t="shared" ca="1" si="305"/>
        <v>-8.4988668702662604</v>
      </c>
      <c r="L648" s="304">
        <f t="shared" ca="1" si="290"/>
        <v>669.88000743181465</v>
      </c>
      <c r="M648" s="306">
        <f t="shared" ca="1" si="306"/>
        <v>-1.4957917927289208</v>
      </c>
      <c r="N648" s="304">
        <f t="shared" ca="1" si="307"/>
        <v>-85.702556753674386</v>
      </c>
      <c r="P648" s="310">
        <f t="shared" ca="1" si="308"/>
        <v>23</v>
      </c>
      <c r="Q648" s="304">
        <f t="shared" ca="1" si="309"/>
        <v>0</v>
      </c>
      <c r="R648" s="306">
        <f t="shared" ca="1" si="310"/>
        <v>0</v>
      </c>
      <c r="S648" s="307">
        <f t="shared" ca="1" si="311"/>
        <v>5.0810000000000022</v>
      </c>
      <c r="T648" s="304">
        <f t="shared" ca="1" si="291"/>
        <v>49.844610000000024</v>
      </c>
      <c r="U648" s="311">
        <f t="shared" ca="1" si="292"/>
        <v>0</v>
      </c>
      <c r="V648" s="306">
        <f t="shared" ca="1" si="293"/>
        <v>1.2260415537929588</v>
      </c>
      <c r="W648" s="304">
        <f t="shared" ca="1" si="294"/>
        <v>43.575734237982076</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1.2062346922303639</v>
      </c>
      <c r="AH648" s="304">
        <f t="shared" ca="1" si="318"/>
        <v>-8.5761837782683585</v>
      </c>
    </row>
    <row r="649" spans="1:34" x14ac:dyDescent="0.2">
      <c r="A649" s="347">
        <f t="shared" ca="1" si="296"/>
        <v>1E-4</v>
      </c>
      <c r="B649" s="304">
        <f t="shared" ca="1" si="297"/>
        <v>30.225300000000104</v>
      </c>
      <c r="D649" s="306">
        <f t="shared" ca="1" si="298"/>
        <v>-0.64265184618131321</v>
      </c>
      <c r="E649" s="307">
        <f t="shared" ca="1" si="299"/>
        <v>-1.257899996370325</v>
      </c>
      <c r="F649" s="304">
        <f t="shared" ca="1" si="300"/>
        <v>1.4125557674898057</v>
      </c>
      <c r="G649" s="306">
        <f t="shared" ca="1" si="301"/>
        <v>8.0620376424716547</v>
      </c>
      <c r="H649" s="307">
        <f t="shared" ca="1" si="302"/>
        <v>-107.28667940907629</v>
      </c>
      <c r="I649" s="304">
        <f t="shared" ca="1" si="303"/>
        <v>107.58916316049003</v>
      </c>
      <c r="J649" s="306">
        <f t="shared" ca="1" si="304"/>
        <v>669.82609207074745</v>
      </c>
      <c r="K649" s="307">
        <f t="shared" ca="1" si="305"/>
        <v>-8.5095955319176682</v>
      </c>
      <c r="L649" s="304">
        <f t="shared" ca="1" si="290"/>
        <v>669.88014363383422</v>
      </c>
      <c r="M649" s="306">
        <f t="shared" ca="1" si="306"/>
        <v>-1.4957924759806174</v>
      </c>
      <c r="N649" s="304">
        <f t="shared" ca="1" si="307"/>
        <v>-85.702595901112943</v>
      </c>
      <c r="P649" s="310">
        <f t="shared" ca="1" si="308"/>
        <v>23</v>
      </c>
      <c r="Q649" s="304">
        <f t="shared" ca="1" si="309"/>
        <v>0</v>
      </c>
      <c r="R649" s="306">
        <f t="shared" ca="1" si="310"/>
        <v>0</v>
      </c>
      <c r="S649" s="307">
        <f t="shared" ca="1" si="311"/>
        <v>5.0810000000000022</v>
      </c>
      <c r="T649" s="304">
        <f t="shared" ca="1" si="291"/>
        <v>49.844610000000024</v>
      </c>
      <c r="U649" s="311">
        <f t="shared" ca="1" si="292"/>
        <v>0</v>
      </c>
      <c r="V649" s="306">
        <f t="shared" ca="1" si="293"/>
        <v>1.2260428691724026</v>
      </c>
      <c r="W649" s="304">
        <f t="shared" ca="1" si="294"/>
        <v>43.575878696744432</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1.2062067629700373</v>
      </c>
      <c r="AH649" s="304">
        <f t="shared" ca="1" si="318"/>
        <v>-8.5762122097976885</v>
      </c>
    </row>
    <row r="650" spans="1:34" x14ac:dyDescent="0.2">
      <c r="A650" s="347">
        <f t="shared" ca="1" si="296"/>
        <v>1E-4</v>
      </c>
      <c r="B650" s="304">
        <f t="shared" ca="1" si="297"/>
        <v>30.225400000000104</v>
      </c>
      <c r="D650" s="306">
        <f t="shared" ca="1" si="298"/>
        <v>-0.64264813339256444</v>
      </c>
      <c r="E650" s="307">
        <f t="shared" ca="1" si="299"/>
        <v>-1.2578712060451878</v>
      </c>
      <c r="F650" s="304">
        <f t="shared" ca="1" si="300"/>
        <v>1.4125284401917444</v>
      </c>
      <c r="G650" s="306">
        <f t="shared" ca="1" si="301"/>
        <v>8.0619733776583153</v>
      </c>
      <c r="H650" s="307">
        <f t="shared" ca="1" si="302"/>
        <v>-107.28680519619689</v>
      </c>
      <c r="I650" s="304">
        <f t="shared" ca="1" si="303"/>
        <v>107.58928377839855</v>
      </c>
      <c r="J650" s="306">
        <f t="shared" ca="1" si="304"/>
        <v>669.82609207074745</v>
      </c>
      <c r="K650" s="307">
        <f t="shared" ca="1" si="305"/>
        <v>-8.5203242061479312</v>
      </c>
      <c r="L650" s="304">
        <f t="shared" ca="1" si="290"/>
        <v>669.88028000781401</v>
      </c>
      <c r="M650" s="306">
        <f t="shared" ca="1" si="306"/>
        <v>-1.4957931592253353</v>
      </c>
      <c r="N650" s="304">
        <f t="shared" ca="1" si="307"/>
        <v>-85.702635048151649</v>
      </c>
      <c r="P650" s="310">
        <f t="shared" ca="1" si="308"/>
        <v>23</v>
      </c>
      <c r="Q650" s="304">
        <f t="shared" ca="1" si="309"/>
        <v>0</v>
      </c>
      <c r="R650" s="306">
        <f t="shared" ca="1" si="310"/>
        <v>0</v>
      </c>
      <c r="S650" s="307">
        <f t="shared" ca="1" si="311"/>
        <v>5.0810000000000022</v>
      </c>
      <c r="T650" s="304">
        <f t="shared" ca="1" si="291"/>
        <v>49.844610000000024</v>
      </c>
      <c r="U650" s="311">
        <f t="shared" ca="1" si="292"/>
        <v>0</v>
      </c>
      <c r="V650" s="306">
        <f t="shared" ca="1" si="293"/>
        <v>1.2260441845548</v>
      </c>
      <c r="W650" s="304">
        <f t="shared" ca="1" si="294"/>
        <v>43.576023153668601</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1.2061788340617863</v>
      </c>
      <c r="AH650" s="304">
        <f t="shared" ca="1" si="318"/>
        <v>-8.5762406409652456</v>
      </c>
    </row>
    <row r="651" spans="1:34" x14ac:dyDescent="0.2">
      <c r="A651" s="347">
        <f t="shared" ca="1" si="296"/>
        <v>1E-4</v>
      </c>
      <c r="B651" s="304">
        <f t="shared" ca="1" si="297"/>
        <v>30.225500000000103</v>
      </c>
      <c r="D651" s="306">
        <f t="shared" ca="1" si="298"/>
        <v>-0.64264442059734717</v>
      </c>
      <c r="E651" s="307">
        <f t="shared" ca="1" si="299"/>
        <v>-1.2578424160863744</v>
      </c>
      <c r="F651" s="304">
        <f t="shared" ca="1" si="300"/>
        <v>1.4125011132848384</v>
      </c>
      <c r="G651" s="306">
        <f t="shared" ca="1" si="301"/>
        <v>8.0619091132162559</v>
      </c>
      <c r="H651" s="307">
        <f t="shared" ca="1" si="302"/>
        <v>-107.2869309804385</v>
      </c>
      <c r="I651" s="304">
        <f t="shared" ca="1" si="303"/>
        <v>107.5894043935142</v>
      </c>
      <c r="J651" s="306">
        <f t="shared" ca="1" si="304"/>
        <v>669.82609207074745</v>
      </c>
      <c r="K651" s="307">
        <f t="shared" ca="1" si="305"/>
        <v>-8.5310528929567635</v>
      </c>
      <c r="L651" s="304">
        <f t="shared" ca="1" si="290"/>
        <v>669.88041655375469</v>
      </c>
      <c r="M651" s="306">
        <f t="shared" ca="1" si="306"/>
        <v>-1.4957938424630752</v>
      </c>
      <c r="N651" s="304">
        <f t="shared" ca="1" si="307"/>
        <v>-85.702674194790546</v>
      </c>
      <c r="P651" s="310">
        <f t="shared" ca="1" si="308"/>
        <v>23</v>
      </c>
      <c r="Q651" s="304">
        <f t="shared" ca="1" si="309"/>
        <v>0</v>
      </c>
      <c r="R651" s="306">
        <f t="shared" ca="1" si="310"/>
        <v>0</v>
      </c>
      <c r="S651" s="307">
        <f t="shared" ca="1" si="311"/>
        <v>5.0810000000000022</v>
      </c>
      <c r="T651" s="304">
        <f t="shared" ca="1" si="291"/>
        <v>49.844610000000024</v>
      </c>
      <c r="U651" s="311">
        <f t="shared" ca="1" si="292"/>
        <v>0</v>
      </c>
      <c r="V651" s="306">
        <f t="shared" ca="1" si="293"/>
        <v>1.226045499940152</v>
      </c>
      <c r="W651" s="304">
        <f t="shared" ca="1" si="294"/>
        <v>43.576167608754609</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1.2061509055056145</v>
      </c>
      <c r="AH651" s="304">
        <f t="shared" ca="1" si="318"/>
        <v>-8.5762690717710264</v>
      </c>
    </row>
    <row r="652" spans="1:34" x14ac:dyDescent="0.2">
      <c r="A652" s="347">
        <f t="shared" ca="1" si="296"/>
        <v>1E-4</v>
      </c>
      <c r="B652" s="304">
        <f t="shared" ca="1" si="297"/>
        <v>30.225600000000103</v>
      </c>
      <c r="D652" s="306">
        <f t="shared" ca="1" si="298"/>
        <v>-0.64264070779565707</v>
      </c>
      <c r="E652" s="307">
        <f t="shared" ca="1" si="299"/>
        <v>-1.2578136264938831</v>
      </c>
      <c r="F652" s="304">
        <f t="shared" ca="1" si="300"/>
        <v>1.4124737867690842</v>
      </c>
      <c r="G652" s="306">
        <f t="shared" ca="1" si="301"/>
        <v>8.0618448491454764</v>
      </c>
      <c r="H652" s="307">
        <f t="shared" ca="1" si="302"/>
        <v>-107.28705676180115</v>
      </c>
      <c r="I652" s="304">
        <f t="shared" ca="1" si="303"/>
        <v>107.58952500583705</v>
      </c>
      <c r="J652" s="306">
        <f t="shared" ca="1" si="304"/>
        <v>669.82609207074745</v>
      </c>
      <c r="K652" s="307">
        <f t="shared" ca="1" si="305"/>
        <v>-8.5417815923438756</v>
      </c>
      <c r="L652" s="304">
        <f t="shared" ca="1" si="290"/>
        <v>669.88055327165659</v>
      </c>
      <c r="M652" s="306">
        <f t="shared" ca="1" si="306"/>
        <v>-1.4957945256938368</v>
      </c>
      <c r="N652" s="304">
        <f t="shared" ca="1" si="307"/>
        <v>-85.702713341029622</v>
      </c>
      <c r="P652" s="310">
        <f t="shared" ca="1" si="308"/>
        <v>23</v>
      </c>
      <c r="Q652" s="304">
        <f t="shared" ca="1" si="309"/>
        <v>0</v>
      </c>
      <c r="R652" s="306">
        <f t="shared" ca="1" si="310"/>
        <v>0</v>
      </c>
      <c r="S652" s="307">
        <f t="shared" ca="1" si="311"/>
        <v>5.0810000000000022</v>
      </c>
      <c r="T652" s="304">
        <f t="shared" ca="1" si="291"/>
        <v>49.844610000000024</v>
      </c>
      <c r="U652" s="311">
        <f t="shared" ca="1" si="292"/>
        <v>0</v>
      </c>
      <c r="V652" s="306">
        <f t="shared" ca="1" si="293"/>
        <v>1.2260468153284574</v>
      </c>
      <c r="W652" s="304">
        <f t="shared" ca="1" si="294"/>
        <v>43.576312062002465</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1.2061229773015203</v>
      </c>
      <c r="AH652" s="304">
        <f t="shared" ca="1" si="318"/>
        <v>-8.5762975022150343</v>
      </c>
    </row>
    <row r="653" spans="1:34" x14ac:dyDescent="0.2">
      <c r="A653" s="347">
        <f t="shared" ca="1" si="296"/>
        <v>1E-4</v>
      </c>
      <c r="B653" s="304">
        <f t="shared" ca="1" si="297"/>
        <v>30.225700000000103</v>
      </c>
      <c r="D653" s="306">
        <f t="shared" ca="1" si="298"/>
        <v>-0.64263699498749993</v>
      </c>
      <c r="E653" s="307">
        <f t="shared" ca="1" si="299"/>
        <v>-1.2577848372677085</v>
      </c>
      <c r="F653" s="304">
        <f t="shared" ca="1" si="300"/>
        <v>1.4124464606444804</v>
      </c>
      <c r="G653" s="306">
        <f t="shared" ca="1" si="301"/>
        <v>8.0617805854459768</v>
      </c>
      <c r="H653" s="307">
        <f t="shared" ca="1" si="302"/>
        <v>-107.28718254028487</v>
      </c>
      <c r="I653" s="304">
        <f t="shared" ca="1" si="303"/>
        <v>107.5896456153671</v>
      </c>
      <c r="J653" s="306">
        <f t="shared" ca="1" si="304"/>
        <v>669.82609207074745</v>
      </c>
      <c r="K653" s="307">
        <f t="shared" ca="1" si="305"/>
        <v>-8.5525103043089796</v>
      </c>
      <c r="L653" s="304">
        <f t="shared" ca="1" si="290"/>
        <v>669.88069016152031</v>
      </c>
      <c r="M653" s="306">
        <f t="shared" ca="1" si="306"/>
        <v>-1.4957952089176203</v>
      </c>
      <c r="N653" s="304">
        <f t="shared" ca="1" si="307"/>
        <v>-85.702752486868889</v>
      </c>
      <c r="P653" s="310">
        <f t="shared" ca="1" si="308"/>
        <v>23</v>
      </c>
      <c r="Q653" s="304">
        <f t="shared" ca="1" si="309"/>
        <v>0</v>
      </c>
      <c r="R653" s="306">
        <f t="shared" ca="1" si="310"/>
        <v>0</v>
      </c>
      <c r="S653" s="307">
        <f t="shared" ca="1" si="311"/>
        <v>5.0810000000000022</v>
      </c>
      <c r="T653" s="304">
        <f t="shared" ca="1" si="291"/>
        <v>49.844610000000024</v>
      </c>
      <c r="U653" s="311">
        <f t="shared" ca="1" si="292"/>
        <v>0</v>
      </c>
      <c r="V653" s="306">
        <f t="shared" ca="1" si="293"/>
        <v>1.2260481307197169</v>
      </c>
      <c r="W653" s="304">
        <f t="shared" ca="1" si="294"/>
        <v>43.57645651341219</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1.2060950494495</v>
      </c>
      <c r="AH653" s="304">
        <f t="shared" ca="1" si="318"/>
        <v>-8.5763259322972729</v>
      </c>
    </row>
    <row r="654" spans="1:34" x14ac:dyDescent="0.2">
      <c r="A654" s="347">
        <f t="shared" ca="1" si="296"/>
        <v>1E-4</v>
      </c>
      <c r="B654" s="304">
        <f t="shared" ca="1" si="297"/>
        <v>30.225800000000103</v>
      </c>
      <c r="D654" s="306">
        <f t="shared" ca="1" si="298"/>
        <v>-0.64263328217287319</v>
      </c>
      <c r="E654" s="307">
        <f t="shared" ca="1" si="299"/>
        <v>-1.2577560484078489</v>
      </c>
      <c r="F654" s="304">
        <f t="shared" ca="1" si="300"/>
        <v>1.4124191349110244</v>
      </c>
      <c r="G654" s="306">
        <f t="shared" ca="1" si="301"/>
        <v>8.0617163221177588</v>
      </c>
      <c r="H654" s="307">
        <f t="shared" ca="1" si="302"/>
        <v>-107.28730831588972</v>
      </c>
      <c r="I654" s="304">
        <f t="shared" ca="1" si="303"/>
        <v>107.5897662221044</v>
      </c>
      <c r="J654" s="306">
        <f t="shared" ca="1" si="304"/>
        <v>669.82609207074745</v>
      </c>
      <c r="K654" s="307">
        <f t="shared" ca="1" si="305"/>
        <v>-8.5632390288517879</v>
      </c>
      <c r="L654" s="304">
        <f t="shared" ca="1" si="290"/>
        <v>669.88082722334627</v>
      </c>
      <c r="M654" s="306">
        <f t="shared" ca="1" si="306"/>
        <v>-1.4957958921344259</v>
      </c>
      <c r="N654" s="304">
        <f t="shared" ca="1" si="307"/>
        <v>-85.702791632308333</v>
      </c>
      <c r="P654" s="310">
        <f t="shared" ca="1" si="308"/>
        <v>23</v>
      </c>
      <c r="Q654" s="304">
        <f t="shared" ca="1" si="309"/>
        <v>0</v>
      </c>
      <c r="R654" s="306">
        <f t="shared" ca="1" si="310"/>
        <v>0</v>
      </c>
      <c r="S654" s="307">
        <f t="shared" ca="1" si="311"/>
        <v>5.0810000000000022</v>
      </c>
      <c r="T654" s="304">
        <f t="shared" ca="1" si="291"/>
        <v>49.844610000000024</v>
      </c>
      <c r="U654" s="311">
        <f t="shared" ca="1" si="292"/>
        <v>0</v>
      </c>
      <c r="V654" s="306">
        <f t="shared" ca="1" si="293"/>
        <v>1.2260494461139306</v>
      </c>
      <c r="W654" s="304">
        <f t="shared" ca="1" si="294"/>
        <v>43.576600962983804</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1.2060671219495482</v>
      </c>
      <c r="AH654" s="304">
        <f t="shared" ca="1" si="318"/>
        <v>-8.5763543620177458</v>
      </c>
    </row>
    <row r="655" spans="1:34" x14ac:dyDescent="0.2">
      <c r="A655" s="347">
        <f t="shared" ca="1" si="296"/>
        <v>1E-4</v>
      </c>
      <c r="B655" s="304">
        <f t="shared" ca="1" si="297"/>
        <v>30.225900000000102</v>
      </c>
      <c r="D655" s="306">
        <f t="shared" ca="1" si="298"/>
        <v>-0.64262956935177873</v>
      </c>
      <c r="E655" s="307">
        <f t="shared" ca="1" si="299"/>
        <v>-1.257727259914299</v>
      </c>
      <c r="F655" s="304">
        <f t="shared" ca="1" si="300"/>
        <v>1.4123918095687129</v>
      </c>
      <c r="G655" s="306">
        <f t="shared" ca="1" si="301"/>
        <v>8.0616520591608243</v>
      </c>
      <c r="H655" s="307">
        <f t="shared" ca="1" si="302"/>
        <v>-107.28743408861571</v>
      </c>
      <c r="I655" s="304">
        <f t="shared" ca="1" si="303"/>
        <v>107.58988682604901</v>
      </c>
      <c r="J655" s="306">
        <f t="shared" ca="1" si="304"/>
        <v>669.82609207074745</v>
      </c>
      <c r="K655" s="307">
        <f t="shared" ca="1" si="305"/>
        <v>-8.5739677659720126</v>
      </c>
      <c r="L655" s="304">
        <f t="shared" ca="1" si="290"/>
        <v>669.88096445713506</v>
      </c>
      <c r="M655" s="306">
        <f t="shared" ca="1" si="306"/>
        <v>-1.4957965753442537</v>
      </c>
      <c r="N655" s="304">
        <f t="shared" ca="1" si="307"/>
        <v>-85.702830777347984</v>
      </c>
      <c r="P655" s="310">
        <f t="shared" ca="1" si="308"/>
        <v>23</v>
      </c>
      <c r="Q655" s="304">
        <f t="shared" ca="1" si="309"/>
        <v>0</v>
      </c>
      <c r="R655" s="306">
        <f t="shared" ca="1" si="310"/>
        <v>0</v>
      </c>
      <c r="S655" s="307">
        <f t="shared" ca="1" si="311"/>
        <v>5.0810000000000022</v>
      </c>
      <c r="T655" s="304">
        <f t="shared" ca="1" si="291"/>
        <v>49.844610000000024</v>
      </c>
      <c r="U655" s="311">
        <f t="shared" ca="1" si="292"/>
        <v>0</v>
      </c>
      <c r="V655" s="306">
        <f t="shared" ca="1" si="293"/>
        <v>1.2260507615110983</v>
      </c>
      <c r="W655" s="304">
        <f t="shared" ca="1" si="294"/>
        <v>43.576745410717322</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1.2060391948016616</v>
      </c>
      <c r="AH655" s="304">
        <f t="shared" ca="1" si="318"/>
        <v>-8.5763827913764583</v>
      </c>
    </row>
    <row r="656" spans="1:34" x14ac:dyDescent="0.2">
      <c r="A656" s="347">
        <f t="shared" ca="1" si="296"/>
        <v>1E-4</v>
      </c>
      <c r="B656" s="304">
        <f t="shared" ca="1" si="297"/>
        <v>30.226000000000102</v>
      </c>
      <c r="D656" s="306">
        <f t="shared" ca="1" si="298"/>
        <v>-0.64262585652421611</v>
      </c>
      <c r="E656" s="307">
        <f t="shared" ca="1" si="299"/>
        <v>-1.2576984717870552</v>
      </c>
      <c r="F656" s="304">
        <f t="shared" ca="1" si="300"/>
        <v>1.4123644846175425</v>
      </c>
      <c r="G656" s="306">
        <f t="shared" ca="1" si="301"/>
        <v>8.0615877965751714</v>
      </c>
      <c r="H656" s="307">
        <f t="shared" ca="1" si="302"/>
        <v>-107.28755985846288</v>
      </c>
      <c r="I656" s="304">
        <f t="shared" ca="1" si="303"/>
        <v>107.5900074272009</v>
      </c>
      <c r="J656" s="306">
        <f t="shared" ca="1" si="304"/>
        <v>669.82609207074745</v>
      </c>
      <c r="K656" s="307">
        <f t="shared" ca="1" si="305"/>
        <v>-8.584696515669366</v>
      </c>
      <c r="L656" s="304">
        <f t="shared" ca="1" si="290"/>
        <v>669.88110186288702</v>
      </c>
      <c r="M656" s="306">
        <f t="shared" ca="1" si="306"/>
        <v>-1.4957972585471035</v>
      </c>
      <c r="N656" s="304">
        <f t="shared" ca="1" si="307"/>
        <v>-85.70286992198784</v>
      </c>
      <c r="P656" s="310">
        <f t="shared" ca="1" si="308"/>
        <v>23</v>
      </c>
      <c r="Q656" s="304">
        <f t="shared" ca="1" si="309"/>
        <v>0</v>
      </c>
      <c r="R656" s="306">
        <f t="shared" ca="1" si="310"/>
        <v>0</v>
      </c>
      <c r="S656" s="307">
        <f t="shared" ca="1" si="311"/>
        <v>5.0810000000000022</v>
      </c>
      <c r="T656" s="304">
        <f t="shared" ca="1" si="291"/>
        <v>49.844610000000024</v>
      </c>
      <c r="U656" s="311">
        <f t="shared" ca="1" si="292"/>
        <v>0</v>
      </c>
      <c r="V656" s="306">
        <f t="shared" ca="1" si="293"/>
        <v>1.2260520769112193</v>
      </c>
      <c r="W656" s="304">
        <f t="shared" ca="1" si="294"/>
        <v>43.576889856612709</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1.2060112680058381</v>
      </c>
      <c r="AH656" s="304">
        <f t="shared" ca="1" si="318"/>
        <v>-8.5764112203734122</v>
      </c>
    </row>
    <row r="657" spans="1:34" x14ac:dyDescent="0.2">
      <c r="A657" s="347">
        <f t="shared" ca="1" si="296"/>
        <v>1E-4</v>
      </c>
      <c r="B657" s="304">
        <f t="shared" ca="1" si="297"/>
        <v>30.226100000000102</v>
      </c>
      <c r="D657" s="306">
        <f t="shared" ca="1" si="298"/>
        <v>-0.642622143690188</v>
      </c>
      <c r="E657" s="307">
        <f t="shared" ca="1" si="299"/>
        <v>-1.2576696840261281</v>
      </c>
      <c r="F657" s="304">
        <f t="shared" ca="1" si="300"/>
        <v>1.4123371600575245</v>
      </c>
      <c r="G657" s="306">
        <f t="shared" ca="1" si="301"/>
        <v>8.061523534360802</v>
      </c>
      <c r="H657" s="307">
        <f t="shared" ca="1" si="302"/>
        <v>-107.28768562543129</v>
      </c>
      <c r="I657" s="304">
        <f t="shared" ca="1" si="303"/>
        <v>107.59012802556018</v>
      </c>
      <c r="J657" s="306">
        <f t="shared" ca="1" si="304"/>
        <v>669.82609207074745</v>
      </c>
      <c r="K657" s="307">
        <f t="shared" ca="1" si="305"/>
        <v>-8.5954252779435603</v>
      </c>
      <c r="L657" s="304">
        <f t="shared" ca="1" si="290"/>
        <v>669.88123944060271</v>
      </c>
      <c r="M657" s="306">
        <f t="shared" ca="1" si="306"/>
        <v>-1.4957979417429756</v>
      </c>
      <c r="N657" s="304">
        <f t="shared" ca="1" si="307"/>
        <v>-85.702909066227889</v>
      </c>
      <c r="P657" s="310">
        <f t="shared" ca="1" si="308"/>
        <v>23</v>
      </c>
      <c r="Q657" s="304">
        <f t="shared" ca="1" si="309"/>
        <v>0</v>
      </c>
      <c r="R657" s="306">
        <f t="shared" ca="1" si="310"/>
        <v>0</v>
      </c>
      <c r="S657" s="307">
        <f t="shared" ca="1" si="311"/>
        <v>5.0810000000000022</v>
      </c>
      <c r="T657" s="304">
        <f t="shared" ca="1" si="291"/>
        <v>49.844610000000024</v>
      </c>
      <c r="U657" s="311">
        <f t="shared" ca="1" si="292"/>
        <v>0</v>
      </c>
      <c r="V657" s="306">
        <f t="shared" ca="1" si="293"/>
        <v>1.2260533923142947</v>
      </c>
      <c r="W657" s="304">
        <f t="shared" ca="1" si="294"/>
        <v>43.57703430067005</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1.2059833415620869</v>
      </c>
      <c r="AH657" s="304">
        <f t="shared" ca="1" si="318"/>
        <v>-8.5764396490085986</v>
      </c>
    </row>
    <row r="658" spans="1:34" x14ac:dyDescent="0.2">
      <c r="A658" s="347">
        <f t="shared" ca="1" si="296"/>
        <v>1E-4</v>
      </c>
      <c r="B658" s="304">
        <f t="shared" ca="1" si="297"/>
        <v>30.226200000000102</v>
      </c>
      <c r="D658" s="306">
        <f t="shared" ca="1" si="298"/>
        <v>-0.64261843084969517</v>
      </c>
      <c r="E658" s="307">
        <f t="shared" ca="1" si="299"/>
        <v>-1.2576408966314965</v>
      </c>
      <c r="F658" s="304">
        <f t="shared" ca="1" si="300"/>
        <v>1.4123098358886406</v>
      </c>
      <c r="G658" s="306">
        <f t="shared" ca="1" si="301"/>
        <v>8.0614592725177179</v>
      </c>
      <c r="H658" s="307">
        <f t="shared" ca="1" si="302"/>
        <v>-107.28781138952095</v>
      </c>
      <c r="I658" s="304">
        <f t="shared" ca="1" si="303"/>
        <v>107.59024862112683</v>
      </c>
      <c r="J658" s="306">
        <f t="shared" ca="1" si="304"/>
        <v>669.82609207074745</v>
      </c>
      <c r="K658" s="307">
        <f t="shared" ca="1" si="305"/>
        <v>-8.6061540527943077</v>
      </c>
      <c r="L658" s="304">
        <f t="shared" ca="1" si="290"/>
        <v>669.88137719028282</v>
      </c>
      <c r="M658" s="306">
        <f t="shared" ca="1" si="306"/>
        <v>-1.4957986249318702</v>
      </c>
      <c r="N658" s="304">
        <f t="shared" ca="1" si="307"/>
        <v>-85.702948210068158</v>
      </c>
      <c r="P658" s="310">
        <f t="shared" ca="1" si="308"/>
        <v>23</v>
      </c>
      <c r="Q658" s="304">
        <f t="shared" ca="1" si="309"/>
        <v>0</v>
      </c>
      <c r="R658" s="306">
        <f t="shared" ca="1" si="310"/>
        <v>0</v>
      </c>
      <c r="S658" s="307">
        <f t="shared" ca="1" si="311"/>
        <v>5.0810000000000022</v>
      </c>
      <c r="T658" s="304">
        <f t="shared" ca="1" si="291"/>
        <v>49.844610000000024</v>
      </c>
      <c r="U658" s="311">
        <f t="shared" ca="1" si="292"/>
        <v>0</v>
      </c>
      <c r="V658" s="306">
        <f t="shared" ca="1" si="293"/>
        <v>1.2260547077203237</v>
      </c>
      <c r="W658" s="304">
        <f t="shared" ca="1" si="294"/>
        <v>43.577178742889316</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1.20595541547039</v>
      </c>
      <c r="AH658" s="304">
        <f t="shared" ca="1" si="318"/>
        <v>-8.576468077282037</v>
      </c>
    </row>
    <row r="659" spans="1:34" x14ac:dyDescent="0.2">
      <c r="A659" s="347">
        <f t="shared" ca="1" si="296"/>
        <v>1E-4</v>
      </c>
      <c r="B659" s="304">
        <f t="shared" ca="1" si="297"/>
        <v>30.226300000000101</v>
      </c>
      <c r="D659" s="306">
        <f t="shared" ca="1" si="298"/>
        <v>-0.64261471800273684</v>
      </c>
      <c r="E659" s="307">
        <f t="shared" ca="1" si="299"/>
        <v>-1.2576121096031674</v>
      </c>
      <c r="F659" s="304">
        <f t="shared" ca="1" si="300"/>
        <v>1.4122825121108971</v>
      </c>
      <c r="G659" s="306">
        <f t="shared" ca="1" si="301"/>
        <v>8.0613950110459172</v>
      </c>
      <c r="H659" s="307">
        <f t="shared" ca="1" si="302"/>
        <v>-107.28793715073192</v>
      </c>
      <c r="I659" s="304">
        <f t="shared" ca="1" si="303"/>
        <v>107.59036921390091</v>
      </c>
      <c r="J659" s="306">
        <f t="shared" ca="1" si="304"/>
        <v>669.82609207074745</v>
      </c>
      <c r="K659" s="307">
        <f t="shared" ca="1" si="305"/>
        <v>-8.6168828402213204</v>
      </c>
      <c r="L659" s="304">
        <f t="shared" ca="1" si="290"/>
        <v>669.88151511192746</v>
      </c>
      <c r="M659" s="306">
        <f t="shared" ca="1" si="306"/>
        <v>-1.4957993081137873</v>
      </c>
      <c r="N659" s="304">
        <f t="shared" ca="1" si="307"/>
        <v>-85.702987353508647</v>
      </c>
      <c r="P659" s="310">
        <f t="shared" ca="1" si="308"/>
        <v>23</v>
      </c>
      <c r="Q659" s="304">
        <f t="shared" ca="1" si="309"/>
        <v>0</v>
      </c>
      <c r="R659" s="306">
        <f t="shared" ca="1" si="310"/>
        <v>0</v>
      </c>
      <c r="S659" s="307">
        <f t="shared" ca="1" si="311"/>
        <v>5.0810000000000022</v>
      </c>
      <c r="T659" s="304">
        <f t="shared" ca="1" si="291"/>
        <v>49.844610000000024</v>
      </c>
      <c r="U659" s="311">
        <f t="shared" ca="1" si="292"/>
        <v>0</v>
      </c>
      <c r="V659" s="306">
        <f t="shared" ca="1" si="293"/>
        <v>1.2260560231293063</v>
      </c>
      <c r="W659" s="304">
        <f t="shared" ca="1" si="294"/>
        <v>43.577323183270522</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1.2059274897307493</v>
      </c>
      <c r="AH659" s="304">
        <f t="shared" ca="1" si="318"/>
        <v>-8.5764965051937221</v>
      </c>
    </row>
    <row r="660" spans="1:34" x14ac:dyDescent="0.2">
      <c r="A660" s="347">
        <f t="shared" ca="1" si="296"/>
        <v>1E-4</v>
      </c>
      <c r="B660" s="304">
        <f t="shared" ca="1" si="297"/>
        <v>30.226400000000101</v>
      </c>
      <c r="D660" s="306">
        <f t="shared" ca="1" si="298"/>
        <v>-0.64261100514931424</v>
      </c>
      <c r="E660" s="307">
        <f t="shared" ca="1" si="299"/>
        <v>-1.2575833229411391</v>
      </c>
      <c r="F660" s="304">
        <f t="shared" ca="1" si="300"/>
        <v>1.4122551887242933</v>
      </c>
      <c r="G660" s="306">
        <f t="shared" ca="1" si="301"/>
        <v>8.0613307499454017</v>
      </c>
      <c r="H660" s="307">
        <f t="shared" ca="1" si="302"/>
        <v>-107.28806290906421</v>
      </c>
      <c r="I660" s="304">
        <f t="shared" ca="1" si="303"/>
        <v>107.59048980388245</v>
      </c>
      <c r="J660" s="306">
        <f t="shared" ca="1" si="304"/>
        <v>669.82609207074745</v>
      </c>
      <c r="K660" s="307">
        <f t="shared" ca="1" si="305"/>
        <v>-8.6276116402243108</v>
      </c>
      <c r="L660" s="304">
        <f t="shared" ca="1" si="290"/>
        <v>669.88165320553742</v>
      </c>
      <c r="M660" s="306">
        <f t="shared" ca="1" si="306"/>
        <v>-1.495799991288727</v>
      </c>
      <c r="N660" s="304">
        <f t="shared" ca="1" si="307"/>
        <v>-85.703026496549356</v>
      </c>
      <c r="P660" s="310">
        <f t="shared" ca="1" si="308"/>
        <v>23</v>
      </c>
      <c r="Q660" s="304">
        <f t="shared" ca="1" si="309"/>
        <v>0</v>
      </c>
      <c r="R660" s="306">
        <f t="shared" ca="1" si="310"/>
        <v>0</v>
      </c>
      <c r="S660" s="307">
        <f t="shared" ca="1" si="311"/>
        <v>5.0810000000000022</v>
      </c>
      <c r="T660" s="304">
        <f t="shared" ca="1" si="291"/>
        <v>49.844610000000024</v>
      </c>
      <c r="U660" s="311">
        <f t="shared" ca="1" si="292"/>
        <v>0</v>
      </c>
      <c r="V660" s="306">
        <f t="shared" ca="1" si="293"/>
        <v>1.226057338541243</v>
      </c>
      <c r="W660" s="304">
        <f t="shared" ca="1" si="294"/>
        <v>43.577467621813696</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1.2058995643431683</v>
      </c>
      <c r="AH660" s="304">
        <f t="shared" ca="1" si="318"/>
        <v>-8.5765249327436539</v>
      </c>
    </row>
    <row r="661" spans="1:34" x14ac:dyDescent="0.2">
      <c r="A661" s="347">
        <f t="shared" ca="1" si="296"/>
        <v>1E-4</v>
      </c>
      <c r="B661" s="304">
        <f t="shared" ca="1" si="297"/>
        <v>30.226500000000101</v>
      </c>
      <c r="D661" s="306">
        <f t="shared" ca="1" si="298"/>
        <v>-0.64260729228942726</v>
      </c>
      <c r="E661" s="307">
        <f t="shared" ca="1" si="299"/>
        <v>-1.2575545366454062</v>
      </c>
      <c r="F661" s="304">
        <f t="shared" ca="1" si="300"/>
        <v>1.4122278657288247</v>
      </c>
      <c r="G661" s="306">
        <f t="shared" ca="1" si="301"/>
        <v>8.0612664892161732</v>
      </c>
      <c r="H661" s="307">
        <f t="shared" ca="1" si="302"/>
        <v>-107.28818866451788</v>
      </c>
      <c r="I661" s="304">
        <f t="shared" ca="1" si="303"/>
        <v>107.59061039107149</v>
      </c>
      <c r="J661" s="306">
        <f t="shared" ca="1" si="304"/>
        <v>669.82609207074745</v>
      </c>
      <c r="K661" s="307">
        <f t="shared" ca="1" si="305"/>
        <v>-8.6383404528029892</v>
      </c>
      <c r="L661" s="304">
        <f t="shared" ca="1" si="290"/>
        <v>669.88179147111316</v>
      </c>
      <c r="M661" s="306">
        <f t="shared" ca="1" si="306"/>
        <v>-1.4958006744566894</v>
      </c>
      <c r="N661" s="304">
        <f t="shared" ca="1" si="307"/>
        <v>-85.703065639190299</v>
      </c>
      <c r="P661" s="310">
        <f t="shared" ca="1" si="308"/>
        <v>23</v>
      </c>
      <c r="Q661" s="304">
        <f t="shared" ca="1" si="309"/>
        <v>0</v>
      </c>
      <c r="R661" s="306">
        <f t="shared" ca="1" si="310"/>
        <v>0</v>
      </c>
      <c r="S661" s="307">
        <f t="shared" ca="1" si="311"/>
        <v>5.0810000000000022</v>
      </c>
      <c r="T661" s="304">
        <f t="shared" ca="1" si="291"/>
        <v>49.844610000000024</v>
      </c>
      <c r="U661" s="311">
        <f t="shared" ca="1" si="292"/>
        <v>0</v>
      </c>
      <c r="V661" s="306">
        <f t="shared" ca="1" si="293"/>
        <v>1.2260586539561331</v>
      </c>
      <c r="W661" s="304">
        <f t="shared" ca="1" si="294"/>
        <v>43.577612058518845</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1.2058716393076381</v>
      </c>
      <c r="AH661" s="304">
        <f t="shared" ca="1" si="318"/>
        <v>-8.5765533599318395</v>
      </c>
    </row>
    <row r="662" spans="1:34" x14ac:dyDescent="0.2">
      <c r="A662" s="347">
        <f t="shared" ca="1" si="296"/>
        <v>1E-4</v>
      </c>
      <c r="B662" s="304">
        <f t="shared" ca="1" si="297"/>
        <v>30.226600000000101</v>
      </c>
      <c r="D662" s="306">
        <f t="shared" ca="1" si="298"/>
        <v>-0.64260357942307744</v>
      </c>
      <c r="E662" s="307">
        <f t="shared" ca="1" si="299"/>
        <v>-1.257525750715967</v>
      </c>
      <c r="F662" s="304">
        <f t="shared" ca="1" si="300"/>
        <v>1.4122005431244911</v>
      </c>
      <c r="G662" s="306">
        <f t="shared" ca="1" si="301"/>
        <v>8.0612022288582317</v>
      </c>
      <c r="H662" s="307">
        <f t="shared" ca="1" si="302"/>
        <v>-107.28831441709295</v>
      </c>
      <c r="I662" s="304">
        <f t="shared" ca="1" si="303"/>
        <v>107.59073097546808</v>
      </c>
      <c r="J662" s="306">
        <f t="shared" ca="1" si="304"/>
        <v>669.82609207074745</v>
      </c>
      <c r="K662" s="307">
        <f t="shared" ca="1" si="305"/>
        <v>-8.6490692779570697</v>
      </c>
      <c r="L662" s="304">
        <f t="shared" ca="1" si="290"/>
        <v>669.88192990865514</v>
      </c>
      <c r="M662" s="306">
        <f t="shared" ca="1" si="306"/>
        <v>-1.4958013576176745</v>
      </c>
      <c r="N662" s="304">
        <f t="shared" ca="1" si="307"/>
        <v>-85.703104781431477</v>
      </c>
      <c r="P662" s="310">
        <f t="shared" ca="1" si="308"/>
        <v>23</v>
      </c>
      <c r="Q662" s="304">
        <f t="shared" ca="1" si="309"/>
        <v>0</v>
      </c>
      <c r="R662" s="306">
        <f t="shared" ca="1" si="310"/>
        <v>0</v>
      </c>
      <c r="S662" s="307">
        <f t="shared" ca="1" si="311"/>
        <v>5.0810000000000022</v>
      </c>
      <c r="T662" s="304">
        <f t="shared" ca="1" si="291"/>
        <v>49.844610000000024</v>
      </c>
      <c r="U662" s="311">
        <f t="shared" ca="1" si="292"/>
        <v>0</v>
      </c>
      <c r="V662" s="306">
        <f t="shared" ca="1" si="293"/>
        <v>1.2260599693739771</v>
      </c>
      <c r="W662" s="304">
        <f t="shared" ca="1" si="294"/>
        <v>43.577756493386005</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1.2058437146241587</v>
      </c>
      <c r="AH662" s="304">
        <f t="shared" ca="1" si="318"/>
        <v>-8.5765817867582808</v>
      </c>
    </row>
    <row r="663" spans="1:34" x14ac:dyDescent="0.2">
      <c r="A663" s="347">
        <f t="shared" ca="1" si="296"/>
        <v>1E-4</v>
      </c>
      <c r="B663" s="304">
        <f t="shared" ca="1" si="297"/>
        <v>30.2267000000001</v>
      </c>
      <c r="D663" s="306">
        <f t="shared" ca="1" si="298"/>
        <v>-0.64259986655026669</v>
      </c>
      <c r="E663" s="307">
        <f t="shared" ca="1" si="299"/>
        <v>-1.2574969651528107</v>
      </c>
      <c r="F663" s="304">
        <f t="shared" ca="1" si="300"/>
        <v>1.4121732209112838</v>
      </c>
      <c r="G663" s="306">
        <f t="shared" ca="1" si="301"/>
        <v>8.0611379688715772</v>
      </c>
      <c r="H663" s="307">
        <f t="shared" ca="1" si="302"/>
        <v>-107.28844016678947</v>
      </c>
      <c r="I663" s="304">
        <f t="shared" ca="1" si="303"/>
        <v>107.59085155707221</v>
      </c>
      <c r="J663" s="306">
        <f t="shared" ca="1" si="304"/>
        <v>669.82609207074745</v>
      </c>
      <c r="K663" s="307">
        <f t="shared" ca="1" si="305"/>
        <v>-8.6597981156862645</v>
      </c>
      <c r="L663" s="304">
        <f t="shared" ca="1" si="290"/>
        <v>669.88206851816381</v>
      </c>
      <c r="M663" s="306">
        <f t="shared" ca="1" si="306"/>
        <v>-1.4958020407716826</v>
      </c>
      <c r="N663" s="304">
        <f t="shared" ca="1" si="307"/>
        <v>-85.703143923272904</v>
      </c>
      <c r="P663" s="310">
        <f t="shared" ca="1" si="308"/>
        <v>23</v>
      </c>
      <c r="Q663" s="304">
        <f t="shared" ca="1" si="309"/>
        <v>0</v>
      </c>
      <c r="R663" s="306">
        <f t="shared" ca="1" si="310"/>
        <v>0</v>
      </c>
      <c r="S663" s="307">
        <f t="shared" ca="1" si="311"/>
        <v>5.0810000000000022</v>
      </c>
      <c r="T663" s="304">
        <f t="shared" ca="1" si="291"/>
        <v>49.844610000000024</v>
      </c>
      <c r="U663" s="311">
        <f t="shared" ca="1" si="292"/>
        <v>0</v>
      </c>
      <c r="V663" s="306">
        <f t="shared" ca="1" si="293"/>
        <v>1.2260612847947747</v>
      </c>
      <c r="W663" s="304">
        <f t="shared" ca="1" si="294"/>
        <v>43.57790092641514</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1.2058157902927249</v>
      </c>
      <c r="AH663" s="304">
        <f t="shared" ca="1" si="318"/>
        <v>-8.5766102132229847</v>
      </c>
    </row>
    <row r="664" spans="1:34" x14ac:dyDescent="0.2">
      <c r="A664" s="347">
        <f t="shared" ca="1" si="296"/>
        <v>1E-4</v>
      </c>
      <c r="B664" s="304">
        <f t="shared" ca="1" si="297"/>
        <v>30.2268000000001</v>
      </c>
      <c r="D664" s="306">
        <f t="shared" ca="1" si="298"/>
        <v>-0.64259615367099399</v>
      </c>
      <c r="E664" s="307">
        <f t="shared" ca="1" si="299"/>
        <v>-1.2574681799559482</v>
      </c>
      <c r="F664" s="304">
        <f t="shared" ca="1" si="300"/>
        <v>1.4121458990892126</v>
      </c>
      <c r="G664" s="306">
        <f t="shared" ca="1" si="301"/>
        <v>8.0610737092562097</v>
      </c>
      <c r="H664" s="307">
        <f t="shared" ca="1" si="302"/>
        <v>-107.28856591360747</v>
      </c>
      <c r="I664" s="304">
        <f t="shared" ca="1" si="303"/>
        <v>107.59097213588394</v>
      </c>
      <c r="J664" s="306">
        <f t="shared" ca="1" si="304"/>
        <v>669.82609207074745</v>
      </c>
      <c r="K664" s="307">
        <f t="shared" ca="1" si="305"/>
        <v>-8.6705269659902839</v>
      </c>
      <c r="L664" s="304">
        <f t="shared" ca="1" si="290"/>
        <v>669.88220729963962</v>
      </c>
      <c r="M664" s="306">
        <f t="shared" ca="1" si="306"/>
        <v>-1.4958027239187137</v>
      </c>
      <c r="N664" s="304">
        <f t="shared" ca="1" si="307"/>
        <v>-85.703183064714565</v>
      </c>
      <c r="P664" s="310">
        <f t="shared" ca="1" si="308"/>
        <v>23</v>
      </c>
      <c r="Q664" s="304">
        <f t="shared" ca="1" si="309"/>
        <v>0</v>
      </c>
      <c r="R664" s="306">
        <f t="shared" ca="1" si="310"/>
        <v>0</v>
      </c>
      <c r="S664" s="307">
        <f t="shared" ca="1" si="311"/>
        <v>5.0810000000000022</v>
      </c>
      <c r="T664" s="304">
        <f t="shared" ca="1" si="291"/>
        <v>49.844610000000024</v>
      </c>
      <c r="U664" s="311">
        <f t="shared" ca="1" si="292"/>
        <v>0</v>
      </c>
      <c r="V664" s="306">
        <f t="shared" ca="1" si="293"/>
        <v>1.2260626002185264</v>
      </c>
      <c r="W664" s="304">
        <f t="shared" ca="1" si="294"/>
        <v>43.578045357606307</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1.2057878663133383</v>
      </c>
      <c r="AH664" s="304">
        <f t="shared" ca="1" si="318"/>
        <v>-8.5766386393259442</v>
      </c>
    </row>
    <row r="665" spans="1:34" x14ac:dyDescent="0.2">
      <c r="A665" s="347">
        <f t="shared" ca="1" si="296"/>
        <v>1E-4</v>
      </c>
      <c r="B665" s="304">
        <f t="shared" ca="1" si="297"/>
        <v>30.2269000000001</v>
      </c>
      <c r="D665" s="306">
        <f t="shared" ca="1" si="298"/>
        <v>-0.64259244078525946</v>
      </c>
      <c r="E665" s="307">
        <f t="shared" ca="1" si="299"/>
        <v>-1.2574393951253668</v>
      </c>
      <c r="F665" s="304">
        <f t="shared" ca="1" si="300"/>
        <v>1.4121185776582665</v>
      </c>
      <c r="G665" s="306">
        <f t="shared" ca="1" si="301"/>
        <v>8.061009450012131</v>
      </c>
      <c r="H665" s="307">
        <f t="shared" ca="1" si="302"/>
        <v>-107.28869165754698</v>
      </c>
      <c r="I665" s="304">
        <f t="shared" ca="1" si="303"/>
        <v>107.59109271190331</v>
      </c>
      <c r="J665" s="306">
        <f t="shared" ca="1" si="304"/>
        <v>669.82609207074745</v>
      </c>
      <c r="K665" s="307">
        <f t="shared" ca="1" si="305"/>
        <v>-8.6812558288688422</v>
      </c>
      <c r="L665" s="304">
        <f t="shared" ca="1" si="290"/>
        <v>669.88234625308326</v>
      </c>
      <c r="M665" s="306">
        <f t="shared" ca="1" si="306"/>
        <v>-1.4958034070587678</v>
      </c>
      <c r="N665" s="304">
        <f t="shared" ca="1" si="307"/>
        <v>-85.703222205756489</v>
      </c>
      <c r="P665" s="310">
        <f t="shared" ca="1" si="308"/>
        <v>23</v>
      </c>
      <c r="Q665" s="304">
        <f t="shared" ca="1" si="309"/>
        <v>0</v>
      </c>
      <c r="R665" s="306">
        <f t="shared" ca="1" si="310"/>
        <v>0</v>
      </c>
      <c r="S665" s="307">
        <f t="shared" ca="1" si="311"/>
        <v>5.0810000000000022</v>
      </c>
      <c r="T665" s="304">
        <f t="shared" ca="1" si="291"/>
        <v>49.844610000000024</v>
      </c>
      <c r="U665" s="311">
        <f t="shared" ca="1" si="292"/>
        <v>0</v>
      </c>
      <c r="V665" s="306">
        <f t="shared" ca="1" si="293"/>
        <v>1.2260639156452315</v>
      </c>
      <c r="W665" s="304">
        <f t="shared" ca="1" si="294"/>
        <v>43.578189786959506</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1.2057599426859955</v>
      </c>
      <c r="AH665" s="304">
        <f t="shared" ca="1" si="318"/>
        <v>-8.5766670650671699</v>
      </c>
    </row>
    <row r="666" spans="1:34" x14ac:dyDescent="0.2">
      <c r="A666" s="347">
        <f t="shared" ca="1" si="296"/>
        <v>1E-4</v>
      </c>
      <c r="B666" s="304">
        <f t="shared" ca="1" si="297"/>
        <v>30.2270000000001</v>
      </c>
      <c r="D666" s="306">
        <f t="shared" ca="1" si="298"/>
        <v>-0.64258872789306631</v>
      </c>
      <c r="E666" s="307">
        <f t="shared" ca="1" si="299"/>
        <v>-1.2574106106610685</v>
      </c>
      <c r="F666" s="304">
        <f t="shared" ca="1" si="300"/>
        <v>1.4120912566184489</v>
      </c>
      <c r="G666" s="306">
        <f t="shared" ca="1" si="301"/>
        <v>8.060945191139341</v>
      </c>
      <c r="H666" s="307">
        <f t="shared" ca="1" si="302"/>
        <v>-107.28881739860805</v>
      </c>
      <c r="I666" s="304">
        <f t="shared" ca="1" si="303"/>
        <v>107.59121328513037</v>
      </c>
      <c r="J666" s="306">
        <f t="shared" ca="1" si="304"/>
        <v>669.82609207074745</v>
      </c>
      <c r="K666" s="307">
        <f t="shared" ca="1" si="305"/>
        <v>-8.6919847043216496</v>
      </c>
      <c r="L666" s="304">
        <f t="shared" ca="1" si="290"/>
        <v>669.88248537849506</v>
      </c>
      <c r="M666" s="306">
        <f t="shared" ca="1" si="306"/>
        <v>-1.495804090191845</v>
      </c>
      <c r="N666" s="304">
        <f t="shared" ca="1" si="307"/>
        <v>-85.703261346398662</v>
      </c>
      <c r="P666" s="310">
        <f t="shared" ca="1" si="308"/>
        <v>23</v>
      </c>
      <c r="Q666" s="304">
        <f t="shared" ca="1" si="309"/>
        <v>0</v>
      </c>
      <c r="R666" s="306">
        <f t="shared" ca="1" si="310"/>
        <v>0</v>
      </c>
      <c r="S666" s="307">
        <f t="shared" ca="1" si="311"/>
        <v>5.0810000000000022</v>
      </c>
      <c r="T666" s="304">
        <f t="shared" ca="1" si="291"/>
        <v>49.844610000000024</v>
      </c>
      <c r="U666" s="311">
        <f t="shared" ca="1" si="292"/>
        <v>0</v>
      </c>
      <c r="V666" s="306">
        <f t="shared" ca="1" si="293"/>
        <v>1.2260652310748898</v>
      </c>
      <c r="W666" s="304">
        <f t="shared" ca="1" si="294"/>
        <v>43.578334214474737</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1.2057320194106893</v>
      </c>
      <c r="AH666" s="304">
        <f t="shared" ca="1" si="318"/>
        <v>-8.5766954904466619</v>
      </c>
    </row>
    <row r="667" spans="1:34" x14ac:dyDescent="0.2">
      <c r="A667" s="347">
        <f t="shared" ca="1" si="296"/>
        <v>1E-4</v>
      </c>
      <c r="B667" s="304">
        <f t="shared" ca="1" si="297"/>
        <v>30.2271000000001</v>
      </c>
      <c r="D667" s="306">
        <f t="shared" ca="1" si="298"/>
        <v>-0.64258501499441412</v>
      </c>
      <c r="E667" s="307">
        <f t="shared" ca="1" si="299"/>
        <v>-1.2573818265630514</v>
      </c>
      <c r="F667" s="304">
        <f t="shared" ca="1" si="300"/>
        <v>1.4120639359697589</v>
      </c>
      <c r="G667" s="306">
        <f t="shared" ca="1" si="301"/>
        <v>8.0608809326378417</v>
      </c>
      <c r="H667" s="307">
        <f t="shared" ca="1" si="302"/>
        <v>-107.28894313679071</v>
      </c>
      <c r="I667" s="304">
        <f t="shared" ca="1" si="303"/>
        <v>107.59133385556513</v>
      </c>
      <c r="J667" s="306">
        <f t="shared" ca="1" si="304"/>
        <v>669.82609207074745</v>
      </c>
      <c r="K667" s="307">
        <f t="shared" ca="1" si="305"/>
        <v>-8.7027135923484202</v>
      </c>
      <c r="L667" s="304">
        <f t="shared" ca="1" si="290"/>
        <v>669.88262467587549</v>
      </c>
      <c r="M667" s="306">
        <f t="shared" ca="1" si="306"/>
        <v>-1.4958047733179456</v>
      </c>
      <c r="N667" s="304">
        <f t="shared" ca="1" si="307"/>
        <v>-85.703300486641098</v>
      </c>
      <c r="P667" s="310">
        <f t="shared" ca="1" si="308"/>
        <v>23</v>
      </c>
      <c r="Q667" s="304">
        <f t="shared" ca="1" si="309"/>
        <v>0</v>
      </c>
      <c r="R667" s="306">
        <f t="shared" ca="1" si="310"/>
        <v>0</v>
      </c>
      <c r="S667" s="307">
        <f t="shared" ca="1" si="311"/>
        <v>5.0810000000000022</v>
      </c>
      <c r="T667" s="304">
        <f t="shared" ca="1" si="291"/>
        <v>49.844610000000024</v>
      </c>
      <c r="U667" s="311">
        <f t="shared" ca="1" si="292"/>
        <v>0</v>
      </c>
      <c r="V667" s="306">
        <f t="shared" ca="1" si="293"/>
        <v>1.2260665465075022</v>
      </c>
      <c r="W667" s="304">
        <f t="shared" ca="1" si="294"/>
        <v>43.578478640152042</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1.2057040964874268</v>
      </c>
      <c r="AH667" s="304">
        <f t="shared" ca="1" si="318"/>
        <v>-8.5767239154644201</v>
      </c>
    </row>
    <row r="668" spans="1:34" x14ac:dyDescent="0.2">
      <c r="A668" s="347">
        <f t="shared" ca="1" si="296"/>
        <v>1E-4</v>
      </c>
      <c r="B668" s="304">
        <f t="shared" ca="1" si="297"/>
        <v>30.227200000000099</v>
      </c>
      <c r="D668" s="306">
        <f t="shared" ca="1" si="298"/>
        <v>-0.64258130208930297</v>
      </c>
      <c r="E668" s="307">
        <f t="shared" ca="1" si="299"/>
        <v>-1.2573530428313084</v>
      </c>
      <c r="F668" s="304">
        <f t="shared" ca="1" si="300"/>
        <v>1.4120366157121897</v>
      </c>
      <c r="G668" s="306">
        <f t="shared" ca="1" si="301"/>
        <v>8.0608166745076328</v>
      </c>
      <c r="H668" s="307">
        <f t="shared" ca="1" si="302"/>
        <v>-107.28906887209499</v>
      </c>
      <c r="I668" s="304">
        <f t="shared" ca="1" si="303"/>
        <v>107.59145442320762</v>
      </c>
      <c r="J668" s="306">
        <f t="shared" ca="1" si="304"/>
        <v>669.82609207074745</v>
      </c>
      <c r="K668" s="307">
        <f t="shared" ca="1" si="305"/>
        <v>-8.7134424929488645</v>
      </c>
      <c r="L668" s="304">
        <f t="shared" ca="1" si="290"/>
        <v>669.88276414522511</v>
      </c>
      <c r="M668" s="306">
        <f t="shared" ca="1" si="306"/>
        <v>-1.4958054564370695</v>
      </c>
      <c r="N668" s="304">
        <f t="shared" ca="1" si="307"/>
        <v>-85.703339626483796</v>
      </c>
      <c r="P668" s="310">
        <f t="shared" ca="1" si="308"/>
        <v>23</v>
      </c>
      <c r="Q668" s="304">
        <f t="shared" ca="1" si="309"/>
        <v>0</v>
      </c>
      <c r="R668" s="306">
        <f t="shared" ca="1" si="310"/>
        <v>0</v>
      </c>
      <c r="S668" s="307">
        <f t="shared" ca="1" si="311"/>
        <v>5.0810000000000022</v>
      </c>
      <c r="T668" s="304">
        <f t="shared" ca="1" si="291"/>
        <v>49.844610000000024</v>
      </c>
      <c r="U668" s="311">
        <f t="shared" ca="1" si="292"/>
        <v>0</v>
      </c>
      <c r="V668" s="306">
        <f t="shared" ca="1" si="293"/>
        <v>1.226067861943068</v>
      </c>
      <c r="W668" s="304">
        <f t="shared" ca="1" si="294"/>
        <v>43.578623063991422</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1.2056761739161956</v>
      </c>
      <c r="AH668" s="304">
        <f t="shared" ca="1" si="318"/>
        <v>-8.5767523401204535</v>
      </c>
    </row>
    <row r="669" spans="1:34" x14ac:dyDescent="0.2">
      <c r="A669" s="347">
        <f t="shared" ca="1" si="296"/>
        <v>1E-4</v>
      </c>
      <c r="B669" s="304">
        <f t="shared" ca="1" si="297"/>
        <v>30.227300000000099</v>
      </c>
      <c r="D669" s="306">
        <f t="shared" ca="1" si="298"/>
        <v>-0.64257758917773411</v>
      </c>
      <c r="E669" s="307">
        <f t="shared" ca="1" si="299"/>
        <v>-1.2573242594658378</v>
      </c>
      <c r="F669" s="304">
        <f t="shared" ca="1" si="300"/>
        <v>1.4120092958457413</v>
      </c>
      <c r="G669" s="306">
        <f t="shared" ca="1" si="301"/>
        <v>8.0607524167487146</v>
      </c>
      <c r="H669" s="307">
        <f t="shared" ca="1" si="302"/>
        <v>-107.28919460452093</v>
      </c>
      <c r="I669" s="304">
        <f t="shared" ca="1" si="303"/>
        <v>107.59157498805789</v>
      </c>
      <c r="J669" s="306">
        <f t="shared" ca="1" si="304"/>
        <v>669.82609207074745</v>
      </c>
      <c r="K669" s="307">
        <f t="shared" ca="1" si="305"/>
        <v>-8.7241714061226947</v>
      </c>
      <c r="L669" s="304">
        <f t="shared" ca="1" si="290"/>
        <v>669.88290378654449</v>
      </c>
      <c r="M669" s="306">
        <f t="shared" ca="1" si="306"/>
        <v>-1.4958061395492168</v>
      </c>
      <c r="N669" s="304">
        <f t="shared" ca="1" si="307"/>
        <v>-85.703378765926772</v>
      </c>
      <c r="P669" s="310">
        <f t="shared" ca="1" si="308"/>
        <v>23</v>
      </c>
      <c r="Q669" s="304">
        <f t="shared" ca="1" si="309"/>
        <v>0</v>
      </c>
      <c r="R669" s="306">
        <f t="shared" ca="1" si="310"/>
        <v>0</v>
      </c>
      <c r="S669" s="307">
        <f t="shared" ca="1" si="311"/>
        <v>5.0810000000000022</v>
      </c>
      <c r="T669" s="304">
        <f t="shared" ca="1" si="291"/>
        <v>49.844610000000024</v>
      </c>
      <c r="U669" s="311">
        <f t="shared" ca="1" si="292"/>
        <v>0</v>
      </c>
      <c r="V669" s="306">
        <f t="shared" ca="1" si="293"/>
        <v>1.2260691773815873</v>
      </c>
      <c r="W669" s="304">
        <f t="shared" ca="1" si="294"/>
        <v>43.578767485992863</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1.2056482516969957</v>
      </c>
      <c r="AH669" s="304">
        <f t="shared" ca="1" si="318"/>
        <v>-8.576780764414762</v>
      </c>
    </row>
    <row r="670" spans="1:34" x14ac:dyDescent="0.2">
      <c r="A670" s="347">
        <f t="shared" ca="1" si="296"/>
        <v>1E-4</v>
      </c>
      <c r="B670" s="304">
        <f t="shared" ca="1" si="297"/>
        <v>30.227400000000099</v>
      </c>
      <c r="D670" s="306">
        <f t="shared" ca="1" si="298"/>
        <v>-0.64257387625970863</v>
      </c>
      <c r="E670" s="307">
        <f t="shared" ca="1" si="299"/>
        <v>-1.2572954764666431</v>
      </c>
      <c r="F670" s="304">
        <f t="shared" ca="1" si="300"/>
        <v>1.4119819763704176</v>
      </c>
      <c r="G670" s="306">
        <f t="shared" ca="1" si="301"/>
        <v>8.0606881593610886</v>
      </c>
      <c r="H670" s="307">
        <f t="shared" ca="1" si="302"/>
        <v>-107.28932033406858</v>
      </c>
      <c r="I670" s="304">
        <f t="shared" ca="1" si="303"/>
        <v>107.59169555011597</v>
      </c>
      <c r="J670" s="306">
        <f t="shared" ca="1" si="304"/>
        <v>669.82609207074745</v>
      </c>
      <c r="K670" s="307">
        <f t="shared" ca="1" si="305"/>
        <v>-8.7349003318696248</v>
      </c>
      <c r="L670" s="304">
        <f t="shared" ca="1" si="290"/>
        <v>669.88304359983408</v>
      </c>
      <c r="M670" s="306">
        <f t="shared" ca="1" si="306"/>
        <v>-1.4958068226543879</v>
      </c>
      <c r="N670" s="304">
        <f t="shared" ca="1" si="307"/>
        <v>-85.703417904970038</v>
      </c>
      <c r="P670" s="310">
        <f t="shared" ca="1" si="308"/>
        <v>23</v>
      </c>
      <c r="Q670" s="304">
        <f t="shared" ca="1" si="309"/>
        <v>0</v>
      </c>
      <c r="R670" s="306">
        <f t="shared" ca="1" si="310"/>
        <v>0</v>
      </c>
      <c r="S670" s="307">
        <f t="shared" ca="1" si="311"/>
        <v>5.0810000000000022</v>
      </c>
      <c r="T670" s="304">
        <f t="shared" ca="1" si="291"/>
        <v>49.844610000000024</v>
      </c>
      <c r="U670" s="311">
        <f t="shared" ca="1" si="292"/>
        <v>0</v>
      </c>
      <c r="V670" s="306">
        <f t="shared" ca="1" si="293"/>
        <v>1.2260704928230599</v>
      </c>
      <c r="W670" s="304">
        <f t="shared" ca="1" si="294"/>
        <v>43.578911906156421</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1.2056203298298325</v>
      </c>
      <c r="AH670" s="304">
        <f t="shared" ca="1" si="318"/>
        <v>-8.5768091883473421</v>
      </c>
    </row>
    <row r="671" spans="1:34" x14ac:dyDescent="0.2">
      <c r="A671" s="347">
        <f t="shared" ca="1" si="296"/>
        <v>1E-4</v>
      </c>
      <c r="B671" s="304">
        <f t="shared" ca="1" si="297"/>
        <v>30.227500000000099</v>
      </c>
      <c r="D671" s="306">
        <f t="shared" ca="1" si="298"/>
        <v>-0.64257016333522499</v>
      </c>
      <c r="E671" s="307">
        <f t="shared" ca="1" si="299"/>
        <v>-1.2572666938337118</v>
      </c>
      <c r="F671" s="304">
        <f t="shared" ca="1" si="300"/>
        <v>1.4119546572862069</v>
      </c>
      <c r="G671" s="306">
        <f t="shared" ca="1" si="301"/>
        <v>8.060623902344755</v>
      </c>
      <c r="H671" s="307">
        <f t="shared" ca="1" si="302"/>
        <v>-107.28944606073796</v>
      </c>
      <c r="I671" s="304">
        <f t="shared" ca="1" si="303"/>
        <v>107.5918161093819</v>
      </c>
      <c r="J671" s="306">
        <f t="shared" ca="1" si="304"/>
        <v>669.82609207074745</v>
      </c>
      <c r="K671" s="307">
        <f t="shared" ca="1" si="305"/>
        <v>-8.7456292701893652</v>
      </c>
      <c r="L671" s="304">
        <f t="shared" ca="1" si="290"/>
        <v>669.88318358509423</v>
      </c>
      <c r="M671" s="306">
        <f t="shared" ca="1" si="306"/>
        <v>-1.4958075057525824</v>
      </c>
      <c r="N671" s="304">
        <f t="shared" ca="1" si="307"/>
        <v>-85.703457043613582</v>
      </c>
      <c r="P671" s="310">
        <f t="shared" ca="1" si="308"/>
        <v>23</v>
      </c>
      <c r="Q671" s="304">
        <f t="shared" ca="1" si="309"/>
        <v>0</v>
      </c>
      <c r="R671" s="306">
        <f t="shared" ca="1" si="310"/>
        <v>0</v>
      </c>
      <c r="S671" s="307">
        <f t="shared" ca="1" si="311"/>
        <v>5.0810000000000022</v>
      </c>
      <c r="T671" s="304">
        <f t="shared" ca="1" si="291"/>
        <v>49.844610000000024</v>
      </c>
      <c r="U671" s="311">
        <f t="shared" ca="1" si="292"/>
        <v>0</v>
      </c>
      <c r="V671" s="306">
        <f t="shared" ca="1" si="293"/>
        <v>1.2260718082674862</v>
      </c>
      <c r="W671" s="304">
        <f t="shared" ca="1" si="294"/>
        <v>43.579056324482075</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1.2055924083146916</v>
      </c>
      <c r="AH671" s="304">
        <f t="shared" ca="1" si="318"/>
        <v>-8.5768376119182062</v>
      </c>
    </row>
    <row r="672" spans="1:34" x14ac:dyDescent="0.2">
      <c r="A672" s="347">
        <f t="shared" ca="1" si="296"/>
        <v>1E-4</v>
      </c>
      <c r="B672" s="304">
        <f t="shared" ca="1" si="297"/>
        <v>30.227600000000098</v>
      </c>
      <c r="D672" s="306">
        <f t="shared" ca="1" si="298"/>
        <v>-0.64256645040428817</v>
      </c>
      <c r="E672" s="307">
        <f t="shared" ca="1" si="299"/>
        <v>-1.2572379115670493</v>
      </c>
      <c r="F672" s="304">
        <f t="shared" ca="1" si="300"/>
        <v>1.411927338593117</v>
      </c>
      <c r="G672" s="306">
        <f t="shared" ca="1" si="301"/>
        <v>8.0605596456997137</v>
      </c>
      <c r="H672" s="307">
        <f t="shared" ca="1" si="302"/>
        <v>-107.28957178452912</v>
      </c>
      <c r="I672" s="304">
        <f t="shared" ca="1" si="303"/>
        <v>107.59193666585571</v>
      </c>
      <c r="J672" s="306">
        <f t="shared" ca="1" si="304"/>
        <v>669.82609207074745</v>
      </c>
      <c r="K672" s="307">
        <f t="shared" ca="1" si="305"/>
        <v>-8.7563582210816282</v>
      </c>
      <c r="L672" s="304">
        <f t="shared" ca="1" si="290"/>
        <v>669.88332374232562</v>
      </c>
      <c r="M672" s="306">
        <f t="shared" ca="1" si="306"/>
        <v>-1.4958081888438008</v>
      </c>
      <c r="N672" s="304">
        <f t="shared" ca="1" si="307"/>
        <v>-85.703496181857417</v>
      </c>
      <c r="P672" s="310">
        <f t="shared" ca="1" si="308"/>
        <v>23</v>
      </c>
      <c r="Q672" s="304">
        <f t="shared" ca="1" si="309"/>
        <v>0</v>
      </c>
      <c r="R672" s="306">
        <f t="shared" ca="1" si="310"/>
        <v>0</v>
      </c>
      <c r="S672" s="307">
        <f t="shared" ca="1" si="311"/>
        <v>5.0810000000000022</v>
      </c>
      <c r="T672" s="304">
        <f t="shared" ca="1" si="291"/>
        <v>49.844610000000024</v>
      </c>
      <c r="U672" s="311">
        <f t="shared" ca="1" si="292"/>
        <v>0</v>
      </c>
      <c r="V672" s="306">
        <f t="shared" ca="1" si="293"/>
        <v>1.2260731237148659</v>
      </c>
      <c r="W672" s="304">
        <f t="shared" ca="1" si="294"/>
        <v>43.579200740969867</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1.205564487151582</v>
      </c>
      <c r="AH672" s="304">
        <f t="shared" ca="1" si="318"/>
        <v>-8.5768660351273489</v>
      </c>
    </row>
    <row r="673" spans="1:34" x14ac:dyDescent="0.2">
      <c r="A673" s="347">
        <f t="shared" ca="1" si="296"/>
        <v>1E-4</v>
      </c>
      <c r="B673" s="304">
        <f t="shared" ca="1" si="297"/>
        <v>30.227700000000098</v>
      </c>
      <c r="D673" s="306">
        <f t="shared" ca="1" si="298"/>
        <v>-0.64256273746689396</v>
      </c>
      <c r="E673" s="307">
        <f t="shared" ca="1" si="299"/>
        <v>-1.2572091296666503</v>
      </c>
      <c r="F673" s="304">
        <f t="shared" ca="1" si="300"/>
        <v>1.4119000202911411</v>
      </c>
      <c r="G673" s="306">
        <f t="shared" ca="1" si="301"/>
        <v>8.0604953894259666</v>
      </c>
      <c r="H673" s="307">
        <f t="shared" ca="1" si="302"/>
        <v>-107.28969750544208</v>
      </c>
      <c r="I673" s="304">
        <f t="shared" ca="1" si="303"/>
        <v>107.59205721953745</v>
      </c>
      <c r="J673" s="306">
        <f t="shared" ca="1" si="304"/>
        <v>669.82609207074745</v>
      </c>
      <c r="K673" s="307">
        <f t="shared" ca="1" si="305"/>
        <v>-8.767087184546126</v>
      </c>
      <c r="L673" s="304">
        <f t="shared" ca="1" si="290"/>
        <v>669.88346407152858</v>
      </c>
      <c r="M673" s="306">
        <f t="shared" ca="1" si="306"/>
        <v>-1.4958088719280429</v>
      </c>
      <c r="N673" s="304">
        <f t="shared" ca="1" si="307"/>
        <v>-85.703535319701544</v>
      </c>
      <c r="P673" s="310">
        <f t="shared" ca="1" si="308"/>
        <v>23</v>
      </c>
      <c r="Q673" s="304">
        <f t="shared" ca="1" si="309"/>
        <v>0</v>
      </c>
      <c r="R673" s="306">
        <f t="shared" ca="1" si="310"/>
        <v>0</v>
      </c>
      <c r="S673" s="307">
        <f t="shared" ca="1" si="311"/>
        <v>5.0810000000000022</v>
      </c>
      <c r="T673" s="304">
        <f t="shared" ca="1" si="291"/>
        <v>49.844610000000024</v>
      </c>
      <c r="U673" s="311">
        <f t="shared" ca="1" si="292"/>
        <v>0</v>
      </c>
      <c r="V673" s="306">
        <f t="shared" ca="1" si="293"/>
        <v>1.226074439165199</v>
      </c>
      <c r="W673" s="304">
        <f t="shared" ca="1" si="294"/>
        <v>43.579345155619812</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1.2055365663404913</v>
      </c>
      <c r="AH673" s="304">
        <f t="shared" ca="1" si="318"/>
        <v>-8.5768944579747775</v>
      </c>
    </row>
    <row r="674" spans="1:34" x14ac:dyDescent="0.2">
      <c r="A674" s="347">
        <f t="shared" ca="1" si="296"/>
        <v>1E-4</v>
      </c>
      <c r="B674" s="304">
        <f t="shared" ca="1" si="297"/>
        <v>30.227800000000098</v>
      </c>
      <c r="D674" s="306">
        <f t="shared" ca="1" si="298"/>
        <v>-0.64255902452304825</v>
      </c>
      <c r="E674" s="307">
        <f t="shared" ca="1" si="299"/>
        <v>-1.2571803481325059</v>
      </c>
      <c r="F674" s="304">
        <f t="shared" ca="1" si="300"/>
        <v>1.4118727023802748</v>
      </c>
      <c r="G674" s="306">
        <f t="shared" ca="1" si="301"/>
        <v>8.0604311335235135</v>
      </c>
      <c r="H674" s="307">
        <f t="shared" ca="1" si="302"/>
        <v>-107.28982322347689</v>
      </c>
      <c r="I674" s="304">
        <f t="shared" ca="1" si="303"/>
        <v>107.59217777042714</v>
      </c>
      <c r="J674" s="306">
        <f t="shared" ca="1" si="304"/>
        <v>669.82609207074745</v>
      </c>
      <c r="K674" s="307">
        <f t="shared" ca="1" si="305"/>
        <v>-8.7778161605825726</v>
      </c>
      <c r="L674" s="304">
        <f t="shared" ca="1" si="290"/>
        <v>669.88360457270369</v>
      </c>
      <c r="M674" s="306">
        <f t="shared" ca="1" si="306"/>
        <v>-1.4958095550053092</v>
      </c>
      <c r="N674" s="304">
        <f t="shared" ca="1" si="307"/>
        <v>-85.703574457145976</v>
      </c>
      <c r="P674" s="310">
        <f t="shared" ca="1" si="308"/>
        <v>23</v>
      </c>
      <c r="Q674" s="304">
        <f t="shared" ca="1" si="309"/>
        <v>0</v>
      </c>
      <c r="R674" s="306">
        <f t="shared" ca="1" si="310"/>
        <v>0</v>
      </c>
      <c r="S674" s="307">
        <f t="shared" ca="1" si="311"/>
        <v>5.0810000000000022</v>
      </c>
      <c r="T674" s="304">
        <f t="shared" ca="1" si="291"/>
        <v>49.844610000000024</v>
      </c>
      <c r="U674" s="311">
        <f t="shared" ca="1" si="292"/>
        <v>0</v>
      </c>
      <c r="V674" s="306">
        <f t="shared" ca="1" si="293"/>
        <v>1.2260757546184851</v>
      </c>
      <c r="W674" s="304">
        <f t="shared" ca="1" si="294"/>
        <v>43.579489568431882</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1.2055086458814195</v>
      </c>
      <c r="AH674" s="304">
        <f t="shared" ca="1" si="318"/>
        <v>-8.5769228804604989</v>
      </c>
    </row>
    <row r="675" spans="1:34" x14ac:dyDescent="0.2">
      <c r="A675" s="347">
        <f t="shared" ca="1" si="296"/>
        <v>1E-4</v>
      </c>
      <c r="B675" s="304">
        <f t="shared" ca="1" si="297"/>
        <v>30.227900000000098</v>
      </c>
      <c r="D675" s="306">
        <f t="shared" ca="1" si="298"/>
        <v>-0.64255531157274615</v>
      </c>
      <c r="E675" s="307">
        <f t="shared" ca="1" si="299"/>
        <v>-1.2571515669646249</v>
      </c>
      <c r="F675" s="304">
        <f t="shared" ca="1" si="300"/>
        <v>1.4118453848605239</v>
      </c>
      <c r="G675" s="306">
        <f t="shared" ca="1" si="301"/>
        <v>8.0603668779923563</v>
      </c>
      <c r="H675" s="307">
        <f t="shared" ca="1" si="302"/>
        <v>-107.28994893863359</v>
      </c>
      <c r="I675" s="304">
        <f t="shared" ca="1" si="303"/>
        <v>107.59229831852481</v>
      </c>
      <c r="J675" s="306">
        <f t="shared" ca="1" si="304"/>
        <v>669.82609207074745</v>
      </c>
      <c r="K675" s="307">
        <f t="shared" ca="1" si="305"/>
        <v>-8.7885451491906785</v>
      </c>
      <c r="L675" s="304">
        <f t="shared" ca="1" si="290"/>
        <v>669.8837452458514</v>
      </c>
      <c r="M675" s="306">
        <f t="shared" ca="1" si="306"/>
        <v>-1.4958102380755993</v>
      </c>
      <c r="N675" s="304">
        <f t="shared" ca="1" si="307"/>
        <v>-85.703613594190713</v>
      </c>
      <c r="P675" s="310">
        <f t="shared" ca="1" si="308"/>
        <v>23</v>
      </c>
      <c r="Q675" s="304">
        <f t="shared" ca="1" si="309"/>
        <v>0</v>
      </c>
      <c r="R675" s="306">
        <f t="shared" ca="1" si="310"/>
        <v>0</v>
      </c>
      <c r="S675" s="307">
        <f t="shared" ca="1" si="311"/>
        <v>5.0810000000000022</v>
      </c>
      <c r="T675" s="304">
        <f t="shared" ca="1" si="291"/>
        <v>49.844610000000024</v>
      </c>
      <c r="U675" s="311">
        <f t="shared" ca="1" si="292"/>
        <v>0</v>
      </c>
      <c r="V675" s="306">
        <f t="shared" ca="1" si="293"/>
        <v>1.2260770700747248</v>
      </c>
      <c r="W675" s="304">
        <f t="shared" ca="1" si="294"/>
        <v>43.579633979406132</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1.2054807257743718</v>
      </c>
      <c r="AH675" s="304">
        <f t="shared" ca="1" si="318"/>
        <v>-8.5769513025845043</v>
      </c>
    </row>
    <row r="676" spans="1:34" x14ac:dyDescent="0.2">
      <c r="A676" s="347">
        <f t="shared" ca="1" si="296"/>
        <v>1E-4</v>
      </c>
      <c r="B676" s="304">
        <f t="shared" ca="1" si="297"/>
        <v>30.228000000000097</v>
      </c>
      <c r="D676" s="306">
        <f t="shared" ca="1" si="298"/>
        <v>-0.64255159861599331</v>
      </c>
      <c r="E676" s="307">
        <f t="shared" ca="1" si="299"/>
        <v>-1.2571227861629968</v>
      </c>
      <c r="F676" s="304">
        <f t="shared" ca="1" si="300"/>
        <v>1.4118180677318819</v>
      </c>
      <c r="G676" s="306">
        <f t="shared" ca="1" si="301"/>
        <v>8.060302622832495</v>
      </c>
      <c r="H676" s="307">
        <f t="shared" ca="1" si="302"/>
        <v>-107.2900746509122</v>
      </c>
      <c r="I676" s="304">
        <f t="shared" ca="1" si="303"/>
        <v>107.59241886383052</v>
      </c>
      <c r="J676" s="306">
        <f t="shared" ca="1" si="304"/>
        <v>669.82609207074745</v>
      </c>
      <c r="K676" s="307">
        <f t="shared" ca="1" si="305"/>
        <v>-8.7992741503701559</v>
      </c>
      <c r="L676" s="304">
        <f t="shared" ca="1" si="290"/>
        <v>669.8838860909724</v>
      </c>
      <c r="M676" s="306">
        <f t="shared" ca="1" si="306"/>
        <v>-1.4958109211389137</v>
      </c>
      <c r="N676" s="304">
        <f t="shared" ca="1" si="307"/>
        <v>-85.703652730835771</v>
      </c>
      <c r="P676" s="310">
        <f t="shared" ca="1" si="308"/>
        <v>23</v>
      </c>
      <c r="Q676" s="304">
        <f t="shared" ca="1" si="309"/>
        <v>0</v>
      </c>
      <c r="R676" s="306">
        <f t="shared" ca="1" si="310"/>
        <v>0</v>
      </c>
      <c r="S676" s="307">
        <f t="shared" ca="1" si="311"/>
        <v>5.0810000000000022</v>
      </c>
      <c r="T676" s="304">
        <f t="shared" ca="1" si="291"/>
        <v>49.844610000000024</v>
      </c>
      <c r="U676" s="311">
        <f t="shared" ca="1" si="292"/>
        <v>0</v>
      </c>
      <c r="V676" s="306">
        <f t="shared" ca="1" si="293"/>
        <v>1.2260783855339179</v>
      </c>
      <c r="W676" s="304">
        <f t="shared" ca="1" si="294"/>
        <v>43.579778388542572</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1.2054528060193377</v>
      </c>
      <c r="AH676" s="304">
        <f t="shared" ca="1" si="318"/>
        <v>-8.5769797243468044</v>
      </c>
    </row>
    <row r="677" spans="1:34" x14ac:dyDescent="0.2">
      <c r="A677" s="347">
        <f t="shared" ca="1" si="296"/>
        <v>1E-4</v>
      </c>
      <c r="B677" s="304">
        <f t="shared" ca="1" si="297"/>
        <v>30.228100000000097</v>
      </c>
      <c r="D677" s="306">
        <f t="shared" ca="1" si="298"/>
        <v>-0.64254788565278775</v>
      </c>
      <c r="E677" s="307">
        <f t="shared" ca="1" si="299"/>
        <v>-1.2570940057276196</v>
      </c>
      <c r="F677" s="304">
        <f t="shared" ca="1" si="300"/>
        <v>1.4117907509943464</v>
      </c>
      <c r="G677" s="306">
        <f t="shared" ca="1" si="301"/>
        <v>8.0602383680439296</v>
      </c>
      <c r="H677" s="307">
        <f t="shared" ca="1" si="302"/>
        <v>-107.29020036031278</v>
      </c>
      <c r="I677" s="304">
        <f t="shared" ca="1" si="303"/>
        <v>107.59253940634429</v>
      </c>
      <c r="J677" s="306">
        <f t="shared" ca="1" si="304"/>
        <v>669.82609207074745</v>
      </c>
      <c r="K677" s="307">
        <f t="shared" ca="1" si="305"/>
        <v>-8.810003164120717</v>
      </c>
      <c r="L677" s="304">
        <f t="shared" ca="1" si="290"/>
        <v>669.8840271080669</v>
      </c>
      <c r="M677" s="306">
        <f t="shared" ca="1" si="306"/>
        <v>-1.4958116041952523</v>
      </c>
      <c r="N677" s="304">
        <f t="shared" ca="1" si="307"/>
        <v>-85.703691867081133</v>
      </c>
      <c r="P677" s="310">
        <f t="shared" ca="1" si="308"/>
        <v>23</v>
      </c>
      <c r="Q677" s="304">
        <f t="shared" ca="1" si="309"/>
        <v>0</v>
      </c>
      <c r="R677" s="306">
        <f t="shared" ca="1" si="310"/>
        <v>0</v>
      </c>
      <c r="S677" s="307">
        <f t="shared" ca="1" si="311"/>
        <v>5.0810000000000022</v>
      </c>
      <c r="T677" s="304">
        <f t="shared" ca="1" si="291"/>
        <v>49.844610000000024</v>
      </c>
      <c r="U677" s="311">
        <f t="shared" ca="1" si="292"/>
        <v>0</v>
      </c>
      <c r="V677" s="306">
        <f t="shared" ca="1" si="293"/>
        <v>1.2260797009960647</v>
      </c>
      <c r="W677" s="304">
        <f t="shared" ca="1" si="294"/>
        <v>43.579922795841235</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1.2054248866163135</v>
      </c>
      <c r="AH677" s="304">
        <f t="shared" ca="1" si="318"/>
        <v>-8.5770081457474028</v>
      </c>
    </row>
    <row r="678" spans="1:34" x14ac:dyDescent="0.2">
      <c r="A678" s="347">
        <f t="shared" ca="1" si="296"/>
        <v>1E-4</v>
      </c>
      <c r="B678" s="304">
        <f t="shared" ca="1" si="297"/>
        <v>30.228200000000097</v>
      </c>
      <c r="D678" s="306">
        <f t="shared" ca="1" si="298"/>
        <v>-0.64254417268313102</v>
      </c>
      <c r="E678" s="307">
        <f t="shared" ca="1" si="299"/>
        <v>-1.2570652256584847</v>
      </c>
      <c r="F678" s="304">
        <f t="shared" ca="1" si="300"/>
        <v>1.4117634346479109</v>
      </c>
      <c r="G678" s="306">
        <f t="shared" ca="1" si="301"/>
        <v>8.0601741136266618</v>
      </c>
      <c r="H678" s="307">
        <f t="shared" ca="1" si="302"/>
        <v>-107.29032606683535</v>
      </c>
      <c r="I678" s="304">
        <f t="shared" ca="1" si="303"/>
        <v>107.59265994606615</v>
      </c>
      <c r="J678" s="306">
        <f t="shared" ca="1" si="304"/>
        <v>669.82609207074745</v>
      </c>
      <c r="K678" s="307">
        <f t="shared" ca="1" si="305"/>
        <v>-8.8207321904420741</v>
      </c>
      <c r="L678" s="304">
        <f t="shared" ca="1" si="290"/>
        <v>669.88416829713549</v>
      </c>
      <c r="M678" s="306">
        <f t="shared" ca="1" si="306"/>
        <v>-1.4958122872446151</v>
      </c>
      <c r="N678" s="304">
        <f t="shared" ca="1" si="307"/>
        <v>-85.70373100292683</v>
      </c>
      <c r="P678" s="310">
        <f t="shared" ca="1" si="308"/>
        <v>23</v>
      </c>
      <c r="Q678" s="304">
        <f t="shared" ca="1" si="309"/>
        <v>0</v>
      </c>
      <c r="R678" s="306">
        <f t="shared" ca="1" si="310"/>
        <v>0</v>
      </c>
      <c r="S678" s="307">
        <f t="shared" ca="1" si="311"/>
        <v>5.0810000000000022</v>
      </c>
      <c r="T678" s="304">
        <f t="shared" ca="1" si="291"/>
        <v>49.844610000000024</v>
      </c>
      <c r="U678" s="311">
        <f t="shared" ca="1" si="292"/>
        <v>0</v>
      </c>
      <c r="V678" s="306">
        <f t="shared" ca="1" si="293"/>
        <v>1.226081016461164</v>
      </c>
      <c r="W678" s="304">
        <f t="shared" ca="1" si="294"/>
        <v>43.580067201302064</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1.2053969675652958</v>
      </c>
      <c r="AH678" s="304">
        <f t="shared" ca="1" si="318"/>
        <v>-8.5770365667863047</v>
      </c>
    </row>
    <row r="679" spans="1:34" x14ac:dyDescent="0.2">
      <c r="A679" s="347">
        <f t="shared" ca="1" si="296"/>
        <v>1E-4</v>
      </c>
      <c r="B679" s="304">
        <f t="shared" ca="1" si="297"/>
        <v>30.228300000000097</v>
      </c>
      <c r="D679" s="306">
        <f t="shared" ca="1" si="298"/>
        <v>-0.642540459707024</v>
      </c>
      <c r="E679" s="307">
        <f t="shared" ca="1" si="299"/>
        <v>-1.2570364459556043</v>
      </c>
      <c r="F679" s="304">
        <f t="shared" ca="1" si="300"/>
        <v>1.4117361186925872</v>
      </c>
      <c r="G679" s="306">
        <f t="shared" ca="1" si="301"/>
        <v>8.0601098595806917</v>
      </c>
      <c r="H679" s="307">
        <f t="shared" ca="1" si="302"/>
        <v>-107.29045177047995</v>
      </c>
      <c r="I679" s="304">
        <f t="shared" ca="1" si="303"/>
        <v>107.59278048299613</v>
      </c>
      <c r="J679" s="306">
        <f t="shared" ca="1" si="304"/>
        <v>669.82609207074745</v>
      </c>
      <c r="K679" s="307">
        <f t="shared" ca="1" si="305"/>
        <v>-8.8314612293339394</v>
      </c>
      <c r="L679" s="304">
        <f t="shared" ca="1" si="290"/>
        <v>669.88430965817872</v>
      </c>
      <c r="M679" s="306">
        <f t="shared" ca="1" si="306"/>
        <v>-1.4958129702870024</v>
      </c>
      <c r="N679" s="304">
        <f t="shared" ca="1" si="307"/>
        <v>-85.703770138372846</v>
      </c>
      <c r="P679" s="310">
        <f t="shared" ca="1" si="308"/>
        <v>23</v>
      </c>
      <c r="Q679" s="304">
        <f t="shared" ca="1" si="309"/>
        <v>0</v>
      </c>
      <c r="R679" s="306">
        <f t="shared" ca="1" si="310"/>
        <v>0</v>
      </c>
      <c r="S679" s="307">
        <f t="shared" ca="1" si="311"/>
        <v>5.0810000000000022</v>
      </c>
      <c r="T679" s="304">
        <f t="shared" ca="1" si="291"/>
        <v>49.844610000000024</v>
      </c>
      <c r="U679" s="311">
        <f t="shared" ca="1" si="292"/>
        <v>0</v>
      </c>
      <c r="V679" s="306">
        <f t="shared" ca="1" si="293"/>
        <v>1.2260823319292169</v>
      </c>
      <c r="W679" s="304">
        <f t="shared" ca="1" si="294"/>
        <v>43.580211604925125</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1.2053690488662916</v>
      </c>
      <c r="AH679" s="304">
        <f t="shared" ca="1" si="318"/>
        <v>-8.5770649874635012</v>
      </c>
    </row>
    <row r="680" spans="1:34" x14ac:dyDescent="0.2">
      <c r="A680" s="347">
        <f t="shared" ca="1" si="296"/>
        <v>1E-4</v>
      </c>
      <c r="B680" s="304">
        <f t="shared" ca="1" si="297"/>
        <v>30.228400000000097</v>
      </c>
      <c r="D680" s="306">
        <f t="shared" ca="1" si="298"/>
        <v>-0.64253674672446659</v>
      </c>
      <c r="E680" s="307">
        <f t="shared" ca="1" si="299"/>
        <v>-1.257007666618966</v>
      </c>
      <c r="F680" s="304">
        <f t="shared" ca="1" si="300"/>
        <v>1.4117088031283642</v>
      </c>
      <c r="G680" s="306">
        <f t="shared" ca="1" si="301"/>
        <v>8.0600456059060193</v>
      </c>
      <c r="H680" s="307">
        <f t="shared" ca="1" si="302"/>
        <v>-107.29057747124661</v>
      </c>
      <c r="I680" s="304">
        <f t="shared" ca="1" si="303"/>
        <v>107.59290101713428</v>
      </c>
      <c r="J680" s="306">
        <f t="shared" ca="1" si="304"/>
        <v>669.82609207074745</v>
      </c>
      <c r="K680" s="307">
        <f t="shared" ca="1" si="305"/>
        <v>-8.8421902807960251</v>
      </c>
      <c r="L680" s="304">
        <f t="shared" ca="1" si="290"/>
        <v>669.88445119119706</v>
      </c>
      <c r="M680" s="306">
        <f t="shared" ca="1" si="306"/>
        <v>-1.4958136533224142</v>
      </c>
      <c r="N680" s="304">
        <f t="shared" ca="1" si="307"/>
        <v>-85.703809273419211</v>
      </c>
      <c r="P680" s="310">
        <f t="shared" ca="1" si="308"/>
        <v>23</v>
      </c>
      <c r="Q680" s="304">
        <f t="shared" ca="1" si="309"/>
        <v>0</v>
      </c>
      <c r="R680" s="306">
        <f t="shared" ca="1" si="310"/>
        <v>0</v>
      </c>
      <c r="S680" s="307">
        <f t="shared" ca="1" si="311"/>
        <v>5.0810000000000022</v>
      </c>
      <c r="T680" s="304">
        <f t="shared" ca="1" si="291"/>
        <v>49.844610000000024</v>
      </c>
      <c r="U680" s="311">
        <f t="shared" ca="1" si="292"/>
        <v>0</v>
      </c>
      <c r="V680" s="306">
        <f t="shared" ca="1" si="293"/>
        <v>1.2260836474002232</v>
      </c>
      <c r="W680" s="304">
        <f t="shared" ca="1" si="294"/>
        <v>43.580356006710431</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1.2053411305192956</v>
      </c>
      <c r="AH680" s="304">
        <f t="shared" ca="1" si="318"/>
        <v>-8.5770934077790013</v>
      </c>
    </row>
    <row r="681" spans="1:34" x14ac:dyDescent="0.2">
      <c r="A681" s="347">
        <f t="shared" ca="1" si="296"/>
        <v>1E-4</v>
      </c>
      <c r="B681" s="304">
        <f t="shared" ca="1" si="297"/>
        <v>30.228500000000096</v>
      </c>
      <c r="D681" s="306">
        <f t="shared" ca="1" si="298"/>
        <v>-0.64253303373546078</v>
      </c>
      <c r="E681" s="307">
        <f t="shared" ca="1" si="299"/>
        <v>-1.2569788876485681</v>
      </c>
      <c r="F681" s="304">
        <f t="shared" ca="1" si="300"/>
        <v>1.4116814879552422</v>
      </c>
      <c r="G681" s="306">
        <f t="shared" ca="1" si="301"/>
        <v>8.0599813526026463</v>
      </c>
      <c r="H681" s="307">
        <f t="shared" ca="1" si="302"/>
        <v>-107.29070316913537</v>
      </c>
      <c r="I681" s="304">
        <f t="shared" ca="1" si="303"/>
        <v>107.59302154848064</v>
      </c>
      <c r="J681" s="306">
        <f t="shared" ca="1" si="304"/>
        <v>669.82609207074745</v>
      </c>
      <c r="K681" s="307">
        <f t="shared" ca="1" si="305"/>
        <v>-8.8529193448280434</v>
      </c>
      <c r="L681" s="304">
        <f t="shared" ca="1" si="290"/>
        <v>669.88459289619095</v>
      </c>
      <c r="M681" s="306">
        <f t="shared" ca="1" si="306"/>
        <v>-1.4958143363508507</v>
      </c>
      <c r="N681" s="304">
        <f t="shared" ca="1" si="307"/>
        <v>-85.703848408065909</v>
      </c>
      <c r="P681" s="310">
        <f t="shared" ca="1" si="308"/>
        <v>23</v>
      </c>
      <c r="Q681" s="304">
        <f t="shared" ca="1" si="309"/>
        <v>0</v>
      </c>
      <c r="R681" s="306">
        <f t="shared" ca="1" si="310"/>
        <v>0</v>
      </c>
      <c r="S681" s="307">
        <f t="shared" ca="1" si="311"/>
        <v>5.0810000000000022</v>
      </c>
      <c r="T681" s="304">
        <f t="shared" ca="1" si="291"/>
        <v>49.844610000000024</v>
      </c>
      <c r="U681" s="311">
        <f t="shared" ca="1" si="292"/>
        <v>0</v>
      </c>
      <c r="V681" s="306">
        <f t="shared" ca="1" si="293"/>
        <v>1.2260849628741823</v>
      </c>
      <c r="W681" s="304">
        <f t="shared" ca="1" si="294"/>
        <v>43.580500406657983</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1.2053132125242989</v>
      </c>
      <c r="AH681" s="304">
        <f t="shared" ca="1" si="318"/>
        <v>-8.5771218277328103</v>
      </c>
    </row>
    <row r="682" spans="1:34" x14ac:dyDescent="0.2">
      <c r="A682" s="347">
        <f t="shared" ca="1" si="296"/>
        <v>1E-4</v>
      </c>
      <c r="B682" s="304">
        <f t="shared" ca="1" si="297"/>
        <v>30.228600000000096</v>
      </c>
      <c r="D682" s="306">
        <f t="shared" ca="1" si="298"/>
        <v>-0.64252932074000579</v>
      </c>
      <c r="E682" s="307">
        <f t="shared" ca="1" si="299"/>
        <v>-1.2569501090444088</v>
      </c>
      <c r="F682" s="304">
        <f t="shared" ca="1" si="300"/>
        <v>1.4116541731732191</v>
      </c>
      <c r="G682" s="306">
        <f t="shared" ca="1" si="301"/>
        <v>8.0599170996705727</v>
      </c>
      <c r="H682" s="307">
        <f t="shared" ca="1" si="302"/>
        <v>-107.29082886414628</v>
      </c>
      <c r="I682" s="304">
        <f t="shared" ca="1" si="303"/>
        <v>107.59314207703521</v>
      </c>
      <c r="J682" s="306">
        <f t="shared" ca="1" si="304"/>
        <v>669.82609207074745</v>
      </c>
      <c r="K682" s="307">
        <f t="shared" ca="1" si="305"/>
        <v>-8.8636484214297067</v>
      </c>
      <c r="L682" s="304">
        <f t="shared" ca="1" si="290"/>
        <v>669.88473477316086</v>
      </c>
      <c r="M682" s="306">
        <f t="shared" ca="1" si="306"/>
        <v>-1.4958150193723119</v>
      </c>
      <c r="N682" s="304">
        <f t="shared" ca="1" si="307"/>
        <v>-85.703887542312941</v>
      </c>
      <c r="P682" s="310">
        <f t="shared" ca="1" si="308"/>
        <v>23</v>
      </c>
      <c r="Q682" s="304">
        <f t="shared" ca="1" si="309"/>
        <v>0</v>
      </c>
      <c r="R682" s="306">
        <f t="shared" ca="1" si="310"/>
        <v>0</v>
      </c>
      <c r="S682" s="307">
        <f t="shared" ca="1" si="311"/>
        <v>5.0810000000000022</v>
      </c>
      <c r="T682" s="304">
        <f t="shared" ca="1" si="291"/>
        <v>49.844610000000024</v>
      </c>
      <c r="U682" s="311">
        <f t="shared" ca="1" si="292"/>
        <v>0</v>
      </c>
      <c r="V682" s="306">
        <f t="shared" ca="1" si="293"/>
        <v>1.2260862783510948</v>
      </c>
      <c r="W682" s="304">
        <f t="shared" ca="1" si="294"/>
        <v>43.580644804767786</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1.2052852948813051</v>
      </c>
      <c r="AH682" s="304">
        <f t="shared" ca="1" si="318"/>
        <v>-8.5771502473249281</v>
      </c>
    </row>
    <row r="683" spans="1:34" x14ac:dyDescent="0.2">
      <c r="A683" s="347">
        <f t="shared" ca="1" si="296"/>
        <v>1E-4</v>
      </c>
      <c r="B683" s="304">
        <f t="shared" ca="1" si="297"/>
        <v>30.228700000000096</v>
      </c>
      <c r="D683" s="306">
        <f t="shared" ca="1" si="298"/>
        <v>-0.6425256077381033</v>
      </c>
      <c r="E683" s="307">
        <f t="shared" ca="1" si="299"/>
        <v>-1.2569213308064864</v>
      </c>
      <c r="F683" s="304">
        <f t="shared" ca="1" si="300"/>
        <v>1.4116268587822944</v>
      </c>
      <c r="G683" s="306">
        <f t="shared" ca="1" si="301"/>
        <v>8.0598528471097985</v>
      </c>
      <c r="H683" s="307">
        <f t="shared" ca="1" si="302"/>
        <v>-107.29095455627936</v>
      </c>
      <c r="I683" s="304">
        <f t="shared" ca="1" si="303"/>
        <v>107.59326260279808</v>
      </c>
      <c r="J683" s="306">
        <f t="shared" ca="1" si="304"/>
        <v>669.82609207074745</v>
      </c>
      <c r="K683" s="307">
        <f t="shared" ca="1" si="305"/>
        <v>-8.8743775106007288</v>
      </c>
      <c r="L683" s="304">
        <f t="shared" ca="1" si="290"/>
        <v>669.88487682210746</v>
      </c>
      <c r="M683" s="306">
        <f t="shared" ca="1" si="306"/>
        <v>-1.495815702386798</v>
      </c>
      <c r="N683" s="304">
        <f t="shared" ca="1" si="307"/>
        <v>-85.70392667616035</v>
      </c>
      <c r="P683" s="310">
        <f t="shared" ca="1" si="308"/>
        <v>23</v>
      </c>
      <c r="Q683" s="304">
        <f t="shared" ca="1" si="309"/>
        <v>0</v>
      </c>
      <c r="R683" s="306">
        <f t="shared" ca="1" si="310"/>
        <v>0</v>
      </c>
      <c r="S683" s="307">
        <f t="shared" ca="1" si="311"/>
        <v>5.0810000000000022</v>
      </c>
      <c r="T683" s="304">
        <f t="shared" ca="1" si="291"/>
        <v>49.844610000000024</v>
      </c>
      <c r="U683" s="311">
        <f t="shared" ca="1" si="292"/>
        <v>0</v>
      </c>
      <c r="V683" s="306">
        <f t="shared" ca="1" si="293"/>
        <v>1.2260875938309603</v>
      </c>
      <c r="W683" s="304">
        <f t="shared" ca="1" si="294"/>
        <v>43.580789201039877</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1.2052573775903088</v>
      </c>
      <c r="AH683" s="304">
        <f t="shared" ca="1" si="318"/>
        <v>-8.5771786665553567</v>
      </c>
    </row>
    <row r="684" spans="1:34" x14ac:dyDescent="0.2">
      <c r="A684" s="347">
        <f t="shared" ca="1" si="296"/>
        <v>1E-4</v>
      </c>
      <c r="B684" s="304">
        <f t="shared" ca="1" si="297"/>
        <v>30.228800000000096</v>
      </c>
      <c r="D684" s="306">
        <f t="shared" ca="1" si="298"/>
        <v>-0.64252189472975285</v>
      </c>
      <c r="E684" s="307">
        <f t="shared" ca="1" si="299"/>
        <v>-1.2568925529347936</v>
      </c>
      <c r="F684" s="304">
        <f t="shared" ca="1" si="300"/>
        <v>1.4115995447824623</v>
      </c>
      <c r="G684" s="306">
        <f t="shared" ca="1" si="301"/>
        <v>8.0597885949203256</v>
      </c>
      <c r="H684" s="307">
        <f t="shared" ca="1" si="302"/>
        <v>-107.29108024553466</v>
      </c>
      <c r="I684" s="304">
        <f t="shared" ca="1" si="303"/>
        <v>107.59338312576924</v>
      </c>
      <c r="J684" s="306">
        <f t="shared" ca="1" si="304"/>
        <v>669.82609207074745</v>
      </c>
      <c r="K684" s="307">
        <f t="shared" ca="1" si="305"/>
        <v>-8.8851066123408202</v>
      </c>
      <c r="L684" s="304">
        <f t="shared" ca="1" si="290"/>
        <v>669.88501904303109</v>
      </c>
      <c r="M684" s="306">
        <f t="shared" ca="1" si="306"/>
        <v>-1.4958163853943087</v>
      </c>
      <c r="N684" s="304">
        <f t="shared" ca="1" si="307"/>
        <v>-85.703965809608093</v>
      </c>
      <c r="P684" s="310">
        <f t="shared" ca="1" si="308"/>
        <v>23</v>
      </c>
      <c r="Q684" s="304">
        <f t="shared" ca="1" si="309"/>
        <v>0</v>
      </c>
      <c r="R684" s="306">
        <f t="shared" ca="1" si="310"/>
        <v>0</v>
      </c>
      <c r="S684" s="307">
        <f t="shared" ca="1" si="311"/>
        <v>5.0810000000000022</v>
      </c>
      <c r="T684" s="304">
        <f t="shared" ca="1" si="291"/>
        <v>49.844610000000024</v>
      </c>
      <c r="U684" s="311">
        <f t="shared" ca="1" si="292"/>
        <v>0</v>
      </c>
      <c r="V684" s="306">
        <f t="shared" ca="1" si="293"/>
        <v>1.2260889093137792</v>
      </c>
      <c r="W684" s="304">
        <f t="shared" ca="1" si="294"/>
        <v>43.580933595474271</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1.2052294606513083</v>
      </c>
      <c r="AH684" s="304">
        <f t="shared" ca="1" si="318"/>
        <v>-8.5772070854241012</v>
      </c>
    </row>
    <row r="685" spans="1:34" x14ac:dyDescent="0.2">
      <c r="A685" s="347">
        <f t="shared" ca="1" si="296"/>
        <v>1E-4</v>
      </c>
      <c r="B685" s="304">
        <f t="shared" ca="1" si="297"/>
        <v>30.228900000000095</v>
      </c>
      <c r="D685" s="306">
        <f t="shared" ca="1" si="298"/>
        <v>-0.64251818171495834</v>
      </c>
      <c r="E685" s="307">
        <f t="shared" ca="1" si="299"/>
        <v>-1.2568637754293306</v>
      </c>
      <c r="F685" s="304">
        <f t="shared" ca="1" si="300"/>
        <v>1.4115722311737244</v>
      </c>
      <c r="G685" s="306">
        <f t="shared" ca="1" si="301"/>
        <v>8.0597243431021539</v>
      </c>
      <c r="H685" s="307">
        <f t="shared" ca="1" si="302"/>
        <v>-107.2912059319122</v>
      </c>
      <c r="I685" s="304">
        <f t="shared" ca="1" si="303"/>
        <v>107.59350364594874</v>
      </c>
      <c r="J685" s="306">
        <f t="shared" ca="1" si="304"/>
        <v>669.82609207074745</v>
      </c>
      <c r="K685" s="307">
        <f t="shared" ca="1" si="305"/>
        <v>-8.8958357266496932</v>
      </c>
      <c r="L685" s="304">
        <f t="shared" ca="1" si="290"/>
        <v>669.88516143593222</v>
      </c>
      <c r="M685" s="306">
        <f t="shared" ca="1" si="306"/>
        <v>-1.4958170683948446</v>
      </c>
      <c r="N685" s="304">
        <f t="shared" ca="1" si="307"/>
        <v>-85.704004942656198</v>
      </c>
      <c r="P685" s="310">
        <f t="shared" ca="1" si="308"/>
        <v>23</v>
      </c>
      <c r="Q685" s="304">
        <f t="shared" ca="1" si="309"/>
        <v>0</v>
      </c>
      <c r="R685" s="306">
        <f t="shared" ca="1" si="310"/>
        <v>0</v>
      </c>
      <c r="S685" s="307">
        <f t="shared" ca="1" si="311"/>
        <v>5.0810000000000022</v>
      </c>
      <c r="T685" s="304">
        <f t="shared" ca="1" si="291"/>
        <v>49.844610000000024</v>
      </c>
      <c r="U685" s="311">
        <f t="shared" ca="1" si="292"/>
        <v>0</v>
      </c>
      <c r="V685" s="306">
        <f t="shared" ca="1" si="293"/>
        <v>1.2260902247995507</v>
      </c>
      <c r="W685" s="304">
        <f t="shared" ca="1" si="294"/>
        <v>43.581077988070952</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1.2052015440643</v>
      </c>
      <c r="AH685" s="304">
        <f t="shared" ca="1" si="318"/>
        <v>-8.5772355039311652</v>
      </c>
    </row>
    <row r="686" spans="1:34" x14ac:dyDescent="0.2">
      <c r="A686" s="347">
        <f t="shared" ca="1" si="296"/>
        <v>1E-4</v>
      </c>
      <c r="B686" s="304">
        <f t="shared" ca="1" si="297"/>
        <v>30.229000000000095</v>
      </c>
      <c r="D686" s="306">
        <f t="shared" ca="1" si="298"/>
        <v>-0.64251446869371687</v>
      </c>
      <c r="E686" s="307">
        <f t="shared" ca="1" si="299"/>
        <v>-1.2568349982900973</v>
      </c>
      <c r="F686" s="304">
        <f t="shared" ca="1" si="300"/>
        <v>1.4115449179560804</v>
      </c>
      <c r="G686" s="306">
        <f t="shared" ca="1" si="301"/>
        <v>8.0596600916552852</v>
      </c>
      <c r="H686" s="307">
        <f t="shared" ca="1" si="302"/>
        <v>-107.29133161541203</v>
      </c>
      <c r="I686" s="304">
        <f t="shared" ca="1" si="303"/>
        <v>107.59362416333663</v>
      </c>
      <c r="J686" s="306">
        <f t="shared" ca="1" si="304"/>
        <v>669.82609207074745</v>
      </c>
      <c r="K686" s="307">
        <f t="shared" ca="1" si="305"/>
        <v>-8.9065648535270601</v>
      </c>
      <c r="L686" s="304">
        <f t="shared" ca="1" si="290"/>
        <v>669.8853040008114</v>
      </c>
      <c r="M686" s="306">
        <f t="shared" ca="1" si="306"/>
        <v>-1.4958177513884057</v>
      </c>
      <c r="N686" s="304">
        <f t="shared" ca="1" si="307"/>
        <v>-85.704044075304679</v>
      </c>
      <c r="P686" s="310">
        <f t="shared" ca="1" si="308"/>
        <v>23</v>
      </c>
      <c r="Q686" s="304">
        <f t="shared" ca="1" si="309"/>
        <v>0</v>
      </c>
      <c r="R686" s="306">
        <f t="shared" ca="1" si="310"/>
        <v>0</v>
      </c>
      <c r="S686" s="307">
        <f t="shared" ca="1" si="311"/>
        <v>5.0810000000000022</v>
      </c>
      <c r="T686" s="304">
        <f t="shared" ca="1" si="291"/>
        <v>49.844610000000024</v>
      </c>
      <c r="U686" s="311">
        <f t="shared" ca="1" si="292"/>
        <v>0</v>
      </c>
      <c r="V686" s="306">
        <f t="shared" ca="1" si="293"/>
        <v>1.2260915402882757</v>
      </c>
      <c r="W686" s="304">
        <f t="shared" ca="1" si="294"/>
        <v>43.581222378829978</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1.2051736278292822</v>
      </c>
      <c r="AH686" s="304">
        <f t="shared" ca="1" si="318"/>
        <v>-8.577263922076547</v>
      </c>
    </row>
    <row r="687" spans="1:34" x14ac:dyDescent="0.2">
      <c r="A687" s="347">
        <f t="shared" ca="1" si="296"/>
        <v>1E-4</v>
      </c>
      <c r="B687" s="304">
        <f t="shared" ca="1" si="297"/>
        <v>30.229100000000095</v>
      </c>
      <c r="D687" s="306">
        <f t="shared" ca="1" si="298"/>
        <v>-0.64251075566603044</v>
      </c>
      <c r="E687" s="307">
        <f t="shared" ca="1" si="299"/>
        <v>-1.256806221517083</v>
      </c>
      <c r="F687" s="304">
        <f t="shared" ca="1" si="300"/>
        <v>1.4115176051295217</v>
      </c>
      <c r="G687" s="306">
        <f t="shared" ca="1" si="301"/>
        <v>8.0595958405797195</v>
      </c>
      <c r="H687" s="307">
        <f t="shared" ca="1" si="302"/>
        <v>-107.29145729603418</v>
      </c>
      <c r="I687" s="304">
        <f t="shared" ca="1" si="303"/>
        <v>107.5937446779329</v>
      </c>
      <c r="J687" s="306">
        <f t="shared" ca="1" si="304"/>
        <v>669.82609207074745</v>
      </c>
      <c r="K687" s="307">
        <f t="shared" ca="1" si="305"/>
        <v>-8.9172939929726329</v>
      </c>
      <c r="L687" s="304">
        <f t="shared" ca="1" si="290"/>
        <v>669.8854467376691</v>
      </c>
      <c r="M687" s="306">
        <f t="shared" ca="1" si="306"/>
        <v>-1.4958184343749918</v>
      </c>
      <c r="N687" s="304">
        <f t="shared" ca="1" si="307"/>
        <v>-85.704083207553538</v>
      </c>
      <c r="P687" s="310">
        <f t="shared" ca="1" si="308"/>
        <v>23</v>
      </c>
      <c r="Q687" s="304">
        <f t="shared" ca="1" si="309"/>
        <v>0</v>
      </c>
      <c r="R687" s="306">
        <f t="shared" ca="1" si="310"/>
        <v>0</v>
      </c>
      <c r="S687" s="307">
        <f t="shared" ca="1" si="311"/>
        <v>5.0810000000000022</v>
      </c>
      <c r="T687" s="304">
        <f t="shared" ca="1" si="291"/>
        <v>49.844610000000024</v>
      </c>
      <c r="U687" s="311">
        <f t="shared" ca="1" si="292"/>
        <v>0</v>
      </c>
      <c r="V687" s="306">
        <f t="shared" ca="1" si="293"/>
        <v>1.2260928557799535</v>
      </c>
      <c r="W687" s="304">
        <f t="shared" ca="1" si="294"/>
        <v>43.581366767751305</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1.2051457119462512</v>
      </c>
      <c r="AH687" s="304">
        <f t="shared" ca="1" si="318"/>
        <v>-8.5772923398602554</v>
      </c>
    </row>
    <row r="688" spans="1:34" x14ac:dyDescent="0.2">
      <c r="A688" s="347">
        <f t="shared" ca="1" si="296"/>
        <v>1E-4</v>
      </c>
      <c r="B688" s="304">
        <f t="shared" ca="1" si="297"/>
        <v>30.229200000000095</v>
      </c>
      <c r="D688" s="306">
        <f t="shared" ca="1" si="298"/>
        <v>-0.64250704263190028</v>
      </c>
      <c r="E688" s="307">
        <f t="shared" ca="1" si="299"/>
        <v>-1.2567774451102967</v>
      </c>
      <c r="F688" s="304">
        <f t="shared" ca="1" si="300"/>
        <v>1.4114902926940573</v>
      </c>
      <c r="G688" s="306">
        <f t="shared" ca="1" si="301"/>
        <v>8.0595315898754567</v>
      </c>
      <c r="H688" s="307">
        <f t="shared" ca="1" si="302"/>
        <v>-107.29158297377869</v>
      </c>
      <c r="I688" s="304">
        <f t="shared" ca="1" si="303"/>
        <v>107.59386518973764</v>
      </c>
      <c r="J688" s="306">
        <f t="shared" ca="1" si="304"/>
        <v>669.82609207074745</v>
      </c>
      <c r="K688" s="307">
        <f t="shared" ca="1" si="305"/>
        <v>-8.928023144986124</v>
      </c>
      <c r="L688" s="304">
        <f t="shared" ca="1" si="290"/>
        <v>669.88558964650588</v>
      </c>
      <c r="M688" s="306">
        <f t="shared" ca="1" si="306"/>
        <v>-1.4958191173546034</v>
      </c>
      <c r="N688" s="304">
        <f t="shared" ca="1" si="307"/>
        <v>-85.704122339402772</v>
      </c>
      <c r="P688" s="310">
        <f t="shared" ca="1" si="308"/>
        <v>23</v>
      </c>
      <c r="Q688" s="304">
        <f t="shared" ca="1" si="309"/>
        <v>0</v>
      </c>
      <c r="R688" s="306">
        <f t="shared" ca="1" si="310"/>
        <v>0</v>
      </c>
      <c r="S688" s="307">
        <f t="shared" ca="1" si="311"/>
        <v>5.0810000000000022</v>
      </c>
      <c r="T688" s="304">
        <f t="shared" ca="1" si="291"/>
        <v>49.844610000000024</v>
      </c>
      <c r="U688" s="311">
        <f t="shared" ca="1" si="292"/>
        <v>0</v>
      </c>
      <c r="V688" s="306">
        <f t="shared" ca="1" si="293"/>
        <v>1.2260941712745841</v>
      </c>
      <c r="W688" s="304">
        <f t="shared" ca="1" si="294"/>
        <v>43.581511154834985</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1.2051177964152089</v>
      </c>
      <c r="AH688" s="304">
        <f t="shared" ca="1" si="318"/>
        <v>-8.5773207572822852</v>
      </c>
    </row>
    <row r="689" spans="1:34" x14ac:dyDescent="0.2">
      <c r="A689" s="347">
        <f t="shared" ca="1" si="296"/>
        <v>1E-4</v>
      </c>
      <c r="B689" s="304">
        <f t="shared" ca="1" si="297"/>
        <v>30.229300000000094</v>
      </c>
      <c r="D689" s="306">
        <f t="shared" ca="1" si="298"/>
        <v>-0.64250332959132594</v>
      </c>
      <c r="E689" s="307">
        <f t="shared" ca="1" si="299"/>
        <v>-1.2567486690697294</v>
      </c>
      <c r="F689" s="304">
        <f t="shared" ca="1" si="300"/>
        <v>1.411462980649679</v>
      </c>
      <c r="G689" s="306">
        <f t="shared" ca="1" si="301"/>
        <v>8.0594673395424969</v>
      </c>
      <c r="H689" s="307">
        <f t="shared" ca="1" si="302"/>
        <v>-107.2917086486456</v>
      </c>
      <c r="I689" s="304">
        <f t="shared" ca="1" si="303"/>
        <v>107.59398569875086</v>
      </c>
      <c r="J689" s="306">
        <f t="shared" ca="1" si="304"/>
        <v>669.82609207074745</v>
      </c>
      <c r="K689" s="307">
        <f t="shared" ca="1" si="305"/>
        <v>-8.9387523095672456</v>
      </c>
      <c r="L689" s="304">
        <f t="shared" ca="1" si="290"/>
        <v>669.88573272732208</v>
      </c>
      <c r="M689" s="306">
        <f t="shared" ca="1" si="306"/>
        <v>-1.4958198003272403</v>
      </c>
      <c r="N689" s="304">
        <f t="shared" ca="1" si="307"/>
        <v>-85.704161470852384</v>
      </c>
      <c r="P689" s="310">
        <f t="shared" ca="1" si="308"/>
        <v>23</v>
      </c>
      <c r="Q689" s="304">
        <f t="shared" ca="1" si="309"/>
        <v>0</v>
      </c>
      <c r="R689" s="306">
        <f t="shared" ca="1" si="310"/>
        <v>0</v>
      </c>
      <c r="S689" s="307">
        <f t="shared" ca="1" si="311"/>
        <v>5.0810000000000022</v>
      </c>
      <c r="T689" s="304">
        <f t="shared" ca="1" si="291"/>
        <v>49.844610000000024</v>
      </c>
      <c r="U689" s="311">
        <f t="shared" ca="1" si="292"/>
        <v>0</v>
      </c>
      <c r="V689" s="306">
        <f t="shared" ca="1" si="293"/>
        <v>1.2260954867721678</v>
      </c>
      <c r="W689" s="304">
        <f t="shared" ca="1" si="294"/>
        <v>43.581655540081023</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1.2050898812361517</v>
      </c>
      <c r="AH689" s="304">
        <f t="shared" ca="1" si="318"/>
        <v>-8.5773491743426415</v>
      </c>
    </row>
    <row r="690" spans="1:34" x14ac:dyDescent="0.2">
      <c r="A690" s="347">
        <f t="shared" ca="1" si="296"/>
        <v>1E-4</v>
      </c>
      <c r="B690" s="304">
        <f t="shared" ca="1" si="297"/>
        <v>30.229400000000094</v>
      </c>
      <c r="D690" s="306">
        <f t="shared" ca="1" si="298"/>
        <v>-0.64249961654430943</v>
      </c>
      <c r="E690" s="307">
        <f t="shared" ca="1" si="299"/>
        <v>-1.2567198933953758</v>
      </c>
      <c r="F690" s="304">
        <f t="shared" ca="1" si="300"/>
        <v>1.4114356689963838</v>
      </c>
      <c r="G690" s="306">
        <f t="shared" ca="1" si="301"/>
        <v>8.059403089580842</v>
      </c>
      <c r="H690" s="307">
        <f t="shared" ca="1" si="302"/>
        <v>-107.29183432063493</v>
      </c>
      <c r="I690" s="304">
        <f t="shared" ca="1" si="303"/>
        <v>107.59410620497259</v>
      </c>
      <c r="J690" s="306">
        <f t="shared" ca="1" si="304"/>
        <v>669.82609207074745</v>
      </c>
      <c r="K690" s="307">
        <f t="shared" ca="1" si="305"/>
        <v>-8.94948148671571</v>
      </c>
      <c r="L690" s="304">
        <f t="shared" ca="1" si="290"/>
        <v>669.88587598011839</v>
      </c>
      <c r="M690" s="306">
        <f t="shared" ca="1" si="306"/>
        <v>-1.4958204832929027</v>
      </c>
      <c r="N690" s="304">
        <f t="shared" ca="1" si="307"/>
        <v>-85.7042006019024</v>
      </c>
      <c r="P690" s="310">
        <f t="shared" ca="1" si="308"/>
        <v>23</v>
      </c>
      <c r="Q690" s="304">
        <f t="shared" ca="1" si="309"/>
        <v>0</v>
      </c>
      <c r="R690" s="306">
        <f t="shared" ca="1" si="310"/>
        <v>0</v>
      </c>
      <c r="S690" s="307">
        <f t="shared" ca="1" si="311"/>
        <v>5.0810000000000022</v>
      </c>
      <c r="T690" s="304">
        <f t="shared" ca="1" si="291"/>
        <v>49.844610000000024</v>
      </c>
      <c r="U690" s="311">
        <f t="shared" ca="1" si="292"/>
        <v>0</v>
      </c>
      <c r="V690" s="306">
        <f t="shared" ca="1" si="293"/>
        <v>1.2260968022727041</v>
      </c>
      <c r="W690" s="304">
        <f t="shared" ca="1" si="294"/>
        <v>43.581799923489427</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1.2050619664090707</v>
      </c>
      <c r="AH690" s="304">
        <f t="shared" ca="1" si="318"/>
        <v>-8.5773775910413317</v>
      </c>
    </row>
    <row r="691" spans="1:34" x14ac:dyDescent="0.2">
      <c r="A691" s="347">
        <f t="shared" ca="1" si="296"/>
        <v>1E-4</v>
      </c>
      <c r="B691" s="304">
        <f t="shared" ca="1" si="297"/>
        <v>30.229500000000094</v>
      </c>
      <c r="D691" s="306">
        <f t="shared" ca="1" si="298"/>
        <v>-0.64249590349084984</v>
      </c>
      <c r="E691" s="307">
        <f t="shared" ca="1" si="299"/>
        <v>-1.2566911180872395</v>
      </c>
      <c r="F691" s="304">
        <f t="shared" ca="1" si="300"/>
        <v>1.4114083577341745</v>
      </c>
      <c r="G691" s="306">
        <f t="shared" ca="1" si="301"/>
        <v>8.0593388399904935</v>
      </c>
      <c r="H691" s="307">
        <f t="shared" ca="1" si="302"/>
        <v>-107.29195998974674</v>
      </c>
      <c r="I691" s="304">
        <f t="shared" ca="1" si="303"/>
        <v>107.59422670840287</v>
      </c>
      <c r="J691" s="306">
        <f t="shared" ca="1" si="304"/>
        <v>669.82609207074745</v>
      </c>
      <c r="K691" s="307">
        <f t="shared" ca="1" si="305"/>
        <v>-8.9602106764312293</v>
      </c>
      <c r="L691" s="304">
        <f t="shared" ca="1" si="290"/>
        <v>669.88601940489514</v>
      </c>
      <c r="M691" s="306">
        <f t="shared" ca="1" si="306"/>
        <v>-1.4958211662515906</v>
      </c>
      <c r="N691" s="304">
        <f t="shared" ca="1" si="307"/>
        <v>-85.704239732552793</v>
      </c>
      <c r="P691" s="310">
        <f t="shared" ca="1" si="308"/>
        <v>23</v>
      </c>
      <c r="Q691" s="304">
        <f t="shared" ca="1" si="309"/>
        <v>0</v>
      </c>
      <c r="R691" s="306">
        <f t="shared" ca="1" si="310"/>
        <v>0</v>
      </c>
      <c r="S691" s="307">
        <f t="shared" ca="1" si="311"/>
        <v>5.0810000000000022</v>
      </c>
      <c r="T691" s="304">
        <f t="shared" ca="1" si="291"/>
        <v>49.844610000000024</v>
      </c>
      <c r="U691" s="311">
        <f t="shared" ca="1" si="292"/>
        <v>0</v>
      </c>
      <c r="V691" s="306">
        <f t="shared" ca="1" si="293"/>
        <v>1.226098117776194</v>
      </c>
      <c r="W691" s="304">
        <f t="shared" ca="1" si="294"/>
        <v>43.581944305060233</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1.2050340519339731</v>
      </c>
      <c r="AH691" s="304">
        <f t="shared" ca="1" si="318"/>
        <v>-8.577406007378352</v>
      </c>
    </row>
    <row r="692" spans="1:34" x14ac:dyDescent="0.2">
      <c r="A692" s="347">
        <f t="shared" ca="1" si="296"/>
        <v>1E-4</v>
      </c>
      <c r="B692" s="304">
        <f t="shared" ca="1" si="297"/>
        <v>30.229600000000094</v>
      </c>
      <c r="D692" s="306">
        <f t="shared" ca="1" si="298"/>
        <v>-0.6424921904309514</v>
      </c>
      <c r="E692" s="307">
        <f t="shared" ca="1" si="299"/>
        <v>-1.2566623431453099</v>
      </c>
      <c r="F692" s="304">
        <f t="shared" ca="1" si="300"/>
        <v>1.4113810468630441</v>
      </c>
      <c r="G692" s="306">
        <f t="shared" ca="1" si="301"/>
        <v>8.0592745907714498</v>
      </c>
      <c r="H692" s="307">
        <f t="shared" ca="1" si="302"/>
        <v>-107.29208565598105</v>
      </c>
      <c r="I692" s="304">
        <f t="shared" ca="1" si="303"/>
        <v>107.59434720904174</v>
      </c>
      <c r="J692" s="306">
        <f t="shared" ca="1" si="304"/>
        <v>669.82609207074745</v>
      </c>
      <c r="K692" s="307">
        <f t="shared" ca="1" si="305"/>
        <v>-8.9709398787135157</v>
      </c>
      <c r="L692" s="304">
        <f t="shared" ca="1" si="290"/>
        <v>669.88616300165279</v>
      </c>
      <c r="M692" s="306">
        <f t="shared" ca="1" si="306"/>
        <v>-1.4958218492033044</v>
      </c>
      <c r="N692" s="304">
        <f t="shared" ca="1" si="307"/>
        <v>-85.704278862803605</v>
      </c>
      <c r="P692" s="310">
        <f t="shared" ca="1" si="308"/>
        <v>23</v>
      </c>
      <c r="Q692" s="304">
        <f t="shared" ca="1" si="309"/>
        <v>0</v>
      </c>
      <c r="R692" s="306">
        <f t="shared" ca="1" si="310"/>
        <v>0</v>
      </c>
      <c r="S692" s="307">
        <f t="shared" ca="1" si="311"/>
        <v>5.0810000000000022</v>
      </c>
      <c r="T692" s="304">
        <f t="shared" ca="1" si="291"/>
        <v>49.844610000000024</v>
      </c>
      <c r="U692" s="311">
        <f t="shared" ca="1" si="292"/>
        <v>0</v>
      </c>
      <c r="V692" s="306">
        <f t="shared" ca="1" si="293"/>
        <v>1.2260994332826363</v>
      </c>
      <c r="W692" s="304">
        <f t="shared" ca="1" si="294"/>
        <v>43.582088684793433</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1.2050061378108481</v>
      </c>
      <c r="AH692" s="304">
        <f t="shared" ca="1" si="318"/>
        <v>-8.5774344233537132</v>
      </c>
    </row>
    <row r="693" spans="1:34" x14ac:dyDescent="0.2">
      <c r="A693" s="347">
        <f t="shared" ca="1" si="296"/>
        <v>1E-4</v>
      </c>
      <c r="B693" s="304">
        <f t="shared" ca="1" si="297"/>
        <v>30.229700000000093</v>
      </c>
      <c r="D693" s="306">
        <f t="shared" ca="1" si="298"/>
        <v>-0.64248847736460923</v>
      </c>
      <c r="E693" s="307">
        <f t="shared" ca="1" si="299"/>
        <v>-1.2566335685695904</v>
      </c>
      <c r="F693" s="304">
        <f t="shared" ca="1" si="300"/>
        <v>1.411353736382994</v>
      </c>
      <c r="G693" s="306">
        <f t="shared" ca="1" si="301"/>
        <v>8.0592103419237127</v>
      </c>
      <c r="H693" s="307">
        <f t="shared" ca="1" si="302"/>
        <v>-107.29221131933791</v>
      </c>
      <c r="I693" s="304">
        <f t="shared" ca="1" si="303"/>
        <v>107.59446770688925</v>
      </c>
      <c r="J693" s="306">
        <f t="shared" ca="1" si="304"/>
        <v>669.82609207074745</v>
      </c>
      <c r="K693" s="307">
        <f t="shared" ca="1" si="305"/>
        <v>-8.9816690935622816</v>
      </c>
      <c r="L693" s="304">
        <f t="shared" ca="1" si="290"/>
        <v>669.88630677039203</v>
      </c>
      <c r="M693" s="306">
        <f t="shared" ca="1" si="306"/>
        <v>-1.4958225321480438</v>
      </c>
      <c r="N693" s="304">
        <f t="shared" ca="1" si="307"/>
        <v>-85.704317992654808</v>
      </c>
      <c r="P693" s="310">
        <f t="shared" ca="1" si="308"/>
        <v>23</v>
      </c>
      <c r="Q693" s="304">
        <f t="shared" ca="1" si="309"/>
        <v>0</v>
      </c>
      <c r="R693" s="306">
        <f t="shared" ca="1" si="310"/>
        <v>0</v>
      </c>
      <c r="S693" s="307">
        <f t="shared" ca="1" si="311"/>
        <v>5.0810000000000022</v>
      </c>
      <c r="T693" s="304">
        <f t="shared" ca="1" si="291"/>
        <v>49.844610000000024</v>
      </c>
      <c r="U693" s="311">
        <f t="shared" ca="1" si="292"/>
        <v>0</v>
      </c>
      <c r="V693" s="306">
        <f t="shared" ca="1" si="293"/>
        <v>1.2261007487920317</v>
      </c>
      <c r="W693" s="304">
        <f t="shared" ca="1" si="294"/>
        <v>43.58223306268907</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1.2049782240396958</v>
      </c>
      <c r="AH693" s="304">
        <f t="shared" ca="1" si="318"/>
        <v>-8.5774628389674117</v>
      </c>
    </row>
    <row r="694" spans="1:34" x14ac:dyDescent="0.2">
      <c r="A694" s="347">
        <f t="shared" ca="1" si="296"/>
        <v>1E-4</v>
      </c>
      <c r="B694" s="304">
        <f t="shared" ca="1" si="297"/>
        <v>30.229800000000093</v>
      </c>
      <c r="D694" s="306">
        <f t="shared" ca="1" si="298"/>
        <v>-0.6424847642918291</v>
      </c>
      <c r="E694" s="307">
        <f t="shared" ca="1" si="299"/>
        <v>-1.2566047943600722</v>
      </c>
      <c r="F694" s="304">
        <f t="shared" ca="1" si="300"/>
        <v>1.4113264262940188</v>
      </c>
      <c r="G694" s="306">
        <f t="shared" ca="1" si="301"/>
        <v>8.0591460934472838</v>
      </c>
      <c r="H694" s="307">
        <f t="shared" ca="1" si="302"/>
        <v>-107.29233697981735</v>
      </c>
      <c r="I694" s="304">
        <f t="shared" ca="1" si="303"/>
        <v>107.5945882019454</v>
      </c>
      <c r="J694" s="306">
        <f t="shared" ca="1" si="304"/>
        <v>669.82609207074745</v>
      </c>
      <c r="K694" s="307">
        <f t="shared" ca="1" si="305"/>
        <v>-8.9923983209772391</v>
      </c>
      <c r="L694" s="304">
        <f t="shared" ca="1" si="290"/>
        <v>669.88645071111307</v>
      </c>
      <c r="M694" s="306">
        <f t="shared" ca="1" si="306"/>
        <v>-1.4958232150858091</v>
      </c>
      <c r="N694" s="304">
        <f t="shared" ca="1" si="307"/>
        <v>-85.70435712210643</v>
      </c>
      <c r="P694" s="310">
        <f t="shared" ca="1" si="308"/>
        <v>23</v>
      </c>
      <c r="Q694" s="304">
        <f t="shared" ca="1" si="309"/>
        <v>0</v>
      </c>
      <c r="R694" s="306">
        <f t="shared" ca="1" si="310"/>
        <v>0</v>
      </c>
      <c r="S694" s="307">
        <f t="shared" ca="1" si="311"/>
        <v>5.0810000000000022</v>
      </c>
      <c r="T694" s="304">
        <f t="shared" ca="1" si="291"/>
        <v>49.844610000000024</v>
      </c>
      <c r="U694" s="311">
        <f t="shared" ca="1" si="292"/>
        <v>0</v>
      </c>
      <c r="V694" s="306">
        <f t="shared" ca="1" si="293"/>
        <v>1.2261020643043798</v>
      </c>
      <c r="W694" s="304">
        <f t="shared" ca="1" si="294"/>
        <v>43.582377438747116</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1.2049503106205144</v>
      </c>
      <c r="AH694" s="304">
        <f t="shared" ca="1" si="318"/>
        <v>-8.5774912542194546</v>
      </c>
    </row>
    <row r="695" spans="1:34" x14ac:dyDescent="0.2">
      <c r="A695" s="347">
        <f t="shared" ca="1" si="296"/>
        <v>1E-4</v>
      </c>
      <c r="B695" s="304">
        <f t="shared" ca="1" si="297"/>
        <v>30.229900000000093</v>
      </c>
      <c r="D695" s="306">
        <f t="shared" ca="1" si="298"/>
        <v>-0.64248105121261045</v>
      </c>
      <c r="E695" s="307">
        <f t="shared" ca="1" si="299"/>
        <v>-1.2565760205167589</v>
      </c>
      <c r="F695" s="304">
        <f t="shared" ca="1" si="300"/>
        <v>1.4112991165961222</v>
      </c>
      <c r="G695" s="306">
        <f t="shared" ca="1" si="301"/>
        <v>8.0590818453421633</v>
      </c>
      <c r="H695" s="307">
        <f t="shared" ca="1" si="302"/>
        <v>-107.2924626374194</v>
      </c>
      <c r="I695" s="304">
        <f t="shared" ca="1" si="303"/>
        <v>107.59470869421025</v>
      </c>
      <c r="J695" s="306">
        <f t="shared" ca="1" si="304"/>
        <v>669.82609207074745</v>
      </c>
      <c r="K695" s="307">
        <f t="shared" ca="1" si="305"/>
        <v>-9.0031275609581005</v>
      </c>
      <c r="L695" s="304">
        <f t="shared" ca="1" si="290"/>
        <v>669.88659482381672</v>
      </c>
      <c r="M695" s="306">
        <f t="shared" ca="1" si="306"/>
        <v>-1.4958238980166003</v>
      </c>
      <c r="N695" s="304">
        <f t="shared" ca="1" si="307"/>
        <v>-85.704396251158471</v>
      </c>
      <c r="P695" s="310">
        <f t="shared" ca="1" si="308"/>
        <v>23</v>
      </c>
      <c r="Q695" s="304">
        <f t="shared" ca="1" si="309"/>
        <v>0</v>
      </c>
      <c r="R695" s="306">
        <f t="shared" ca="1" si="310"/>
        <v>0</v>
      </c>
      <c r="S695" s="307">
        <f t="shared" ca="1" si="311"/>
        <v>5.0810000000000022</v>
      </c>
      <c r="T695" s="304">
        <f t="shared" ca="1" si="291"/>
        <v>49.844610000000024</v>
      </c>
      <c r="U695" s="311">
        <f t="shared" ca="1" si="292"/>
        <v>0</v>
      </c>
      <c r="V695" s="306">
        <f t="shared" ca="1" si="293"/>
        <v>1.2261033798196805</v>
      </c>
      <c r="W695" s="304">
        <f t="shared" ca="1" si="294"/>
        <v>43.582521812967599</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1.2049223975533003</v>
      </c>
      <c r="AH695" s="304">
        <f t="shared" ca="1" si="318"/>
        <v>-8.5775196691098401</v>
      </c>
    </row>
    <row r="696" spans="1:34" x14ac:dyDescent="0.2">
      <c r="A696" s="347">
        <f t="shared" ca="1" si="296"/>
        <v>1E-4</v>
      </c>
      <c r="B696" s="304">
        <f t="shared" ca="1" si="297"/>
        <v>30.230000000000093</v>
      </c>
      <c r="D696" s="306">
        <f t="shared" ca="1" si="298"/>
        <v>-0.64247733812695285</v>
      </c>
      <c r="E696" s="307">
        <f t="shared" ca="1" si="299"/>
        <v>-1.2565472470396468</v>
      </c>
      <c r="F696" s="304">
        <f t="shared" ca="1" si="300"/>
        <v>1.4112718072893011</v>
      </c>
      <c r="G696" s="306">
        <f t="shared" ca="1" si="301"/>
        <v>8.0590175976083511</v>
      </c>
      <c r="H696" s="307">
        <f t="shared" ca="1" si="302"/>
        <v>-107.2925882921441</v>
      </c>
      <c r="I696" s="304">
        <f t="shared" ca="1" si="303"/>
        <v>107.59482918368381</v>
      </c>
      <c r="J696" s="306">
        <f t="shared" ca="1" si="304"/>
        <v>669.82609207074745</v>
      </c>
      <c r="K696" s="307">
        <f t="shared" ca="1" si="305"/>
        <v>-9.013856813504578</v>
      </c>
      <c r="L696" s="304">
        <f t="shared" ca="1" si="290"/>
        <v>669.88673910850321</v>
      </c>
      <c r="M696" s="306">
        <f t="shared" ca="1" si="306"/>
        <v>-1.4958245809404176</v>
      </c>
      <c r="N696" s="304">
        <f t="shared" ca="1" si="307"/>
        <v>-85.704435379810931</v>
      </c>
      <c r="P696" s="310">
        <f t="shared" ca="1" si="308"/>
        <v>23</v>
      </c>
      <c r="Q696" s="304">
        <f t="shared" ca="1" si="309"/>
        <v>0</v>
      </c>
      <c r="R696" s="306">
        <f t="shared" ca="1" si="310"/>
        <v>0</v>
      </c>
      <c r="S696" s="307">
        <f t="shared" ca="1" si="311"/>
        <v>5.0810000000000022</v>
      </c>
      <c r="T696" s="304">
        <f t="shared" ca="1" si="291"/>
        <v>49.844610000000024</v>
      </c>
      <c r="U696" s="311">
        <f t="shared" ca="1" si="292"/>
        <v>0</v>
      </c>
      <c r="V696" s="306">
        <f t="shared" ca="1" si="293"/>
        <v>1.2261046953379342</v>
      </c>
      <c r="W696" s="304">
        <f t="shared" ca="1" si="294"/>
        <v>43.582666185350533</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1.2048944848380554</v>
      </c>
      <c r="AH696" s="304">
        <f t="shared" ca="1" si="318"/>
        <v>-8.5775480836385718</v>
      </c>
    </row>
    <row r="697" spans="1:34" x14ac:dyDescent="0.2">
      <c r="A697" s="347">
        <f t="shared" ca="1" si="296"/>
        <v>1E-4</v>
      </c>
      <c r="B697" s="304">
        <f t="shared" ca="1" si="297"/>
        <v>30.230100000000093</v>
      </c>
      <c r="D697" s="306">
        <f t="shared" ca="1" si="298"/>
        <v>-0.64247362503485783</v>
      </c>
      <c r="E697" s="307">
        <f t="shared" ca="1" si="299"/>
        <v>-1.2565184739287343</v>
      </c>
      <c r="F697" s="304">
        <f t="shared" ca="1" si="300"/>
        <v>1.4112444983735548</v>
      </c>
      <c r="G697" s="306">
        <f t="shared" ca="1" si="301"/>
        <v>8.0589533502458472</v>
      </c>
      <c r="H697" s="307">
        <f t="shared" ca="1" si="302"/>
        <v>-107.2927139439915</v>
      </c>
      <c r="I697" s="304">
        <f t="shared" ca="1" si="303"/>
        <v>107.59494967036616</v>
      </c>
      <c r="J697" s="306">
        <f t="shared" ca="1" si="304"/>
        <v>669.82609207074745</v>
      </c>
      <c r="K697" s="307">
        <f t="shared" ca="1" si="305"/>
        <v>-9.0245860786163856</v>
      </c>
      <c r="L697" s="304">
        <f t="shared" ca="1" si="290"/>
        <v>669.88688356517309</v>
      </c>
      <c r="M697" s="306">
        <f t="shared" ca="1" si="306"/>
        <v>-1.4958252638572611</v>
      </c>
      <c r="N697" s="304">
        <f t="shared" ca="1" si="307"/>
        <v>-85.704474508063825</v>
      </c>
      <c r="P697" s="310">
        <f t="shared" ca="1" si="308"/>
        <v>23</v>
      </c>
      <c r="Q697" s="304">
        <f t="shared" ca="1" si="309"/>
        <v>0</v>
      </c>
      <c r="R697" s="306">
        <f t="shared" ca="1" si="310"/>
        <v>0</v>
      </c>
      <c r="S697" s="307">
        <f t="shared" ca="1" si="311"/>
        <v>5.0810000000000022</v>
      </c>
      <c r="T697" s="304">
        <f t="shared" ca="1" si="291"/>
        <v>49.844610000000024</v>
      </c>
      <c r="U697" s="311">
        <f t="shared" ca="1" si="292"/>
        <v>0</v>
      </c>
      <c r="V697" s="306">
        <f t="shared" ca="1" si="293"/>
        <v>1.2261060108591406</v>
      </c>
      <c r="W697" s="304">
        <f t="shared" ca="1" si="294"/>
        <v>43.582810555895961</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1.2048665724747725</v>
      </c>
      <c r="AH697" s="304">
        <f t="shared" ca="1" si="318"/>
        <v>-8.5775764978056515</v>
      </c>
    </row>
    <row r="698" spans="1:34" x14ac:dyDescent="0.2">
      <c r="A698" s="347">
        <f t="shared" ca="1" si="296"/>
        <v>1E-4</v>
      </c>
      <c r="B698" s="304">
        <f t="shared" ca="1" si="297"/>
        <v>30.230200000000092</v>
      </c>
      <c r="D698" s="306">
        <f t="shared" ca="1" si="298"/>
        <v>-0.64246991193632541</v>
      </c>
      <c r="E698" s="307">
        <f t="shared" ca="1" si="299"/>
        <v>-1.2564897011840106</v>
      </c>
      <c r="F698" s="304">
        <f t="shared" ca="1" si="300"/>
        <v>1.4112171898488743</v>
      </c>
      <c r="G698" s="306">
        <f t="shared" ca="1" si="301"/>
        <v>8.0588891032546535</v>
      </c>
      <c r="H698" s="307">
        <f t="shared" ca="1" si="302"/>
        <v>-107.29283959296161</v>
      </c>
      <c r="I698" s="304">
        <f t="shared" ca="1" si="303"/>
        <v>107.59507015425729</v>
      </c>
      <c r="J698" s="306">
        <f t="shared" ca="1" si="304"/>
        <v>669.82609207074745</v>
      </c>
      <c r="K698" s="307">
        <f t="shared" ca="1" si="305"/>
        <v>-9.0353153562932338</v>
      </c>
      <c r="L698" s="304">
        <f t="shared" ca="1" si="290"/>
        <v>669.88702819382695</v>
      </c>
      <c r="M698" s="306">
        <f t="shared" ca="1" si="306"/>
        <v>-1.4958259467671311</v>
      </c>
      <c r="N698" s="304">
        <f t="shared" ca="1" si="307"/>
        <v>-85.704513635917152</v>
      </c>
      <c r="P698" s="310">
        <f t="shared" ca="1" si="308"/>
        <v>23</v>
      </c>
      <c r="Q698" s="304">
        <f t="shared" ca="1" si="309"/>
        <v>0</v>
      </c>
      <c r="R698" s="306">
        <f t="shared" ca="1" si="310"/>
        <v>0</v>
      </c>
      <c r="S698" s="307">
        <f t="shared" ca="1" si="311"/>
        <v>5.0810000000000022</v>
      </c>
      <c r="T698" s="304">
        <f t="shared" ca="1" si="291"/>
        <v>49.844610000000024</v>
      </c>
      <c r="U698" s="311">
        <f t="shared" ca="1" si="292"/>
        <v>0</v>
      </c>
      <c r="V698" s="306">
        <f t="shared" ca="1" si="293"/>
        <v>1.2261073263832998</v>
      </c>
      <c r="W698" s="304">
        <f t="shared" ca="1" si="294"/>
        <v>43.582954924603847</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1.204838660463448</v>
      </c>
      <c r="AH698" s="304">
        <f t="shared" ca="1" si="318"/>
        <v>-8.577604911611088</v>
      </c>
    </row>
    <row r="699" spans="1:34" x14ac:dyDescent="0.2">
      <c r="A699" s="347">
        <f t="shared" ca="1" si="296"/>
        <v>1E-4</v>
      </c>
      <c r="B699" s="304">
        <f t="shared" ca="1" si="297"/>
        <v>30.230300000000092</v>
      </c>
      <c r="D699" s="306">
        <f t="shared" ca="1" si="298"/>
        <v>-0.6424661988313547</v>
      </c>
      <c r="E699" s="307">
        <f t="shared" ca="1" si="299"/>
        <v>-1.2564609288054847</v>
      </c>
      <c r="F699" s="304">
        <f t="shared" ca="1" si="300"/>
        <v>1.4111898817152675</v>
      </c>
      <c r="G699" s="306">
        <f t="shared" ca="1" si="301"/>
        <v>8.0588248566347698</v>
      </c>
      <c r="H699" s="307">
        <f t="shared" ca="1" si="302"/>
        <v>-107.2929652390545</v>
      </c>
      <c r="I699" s="304">
        <f t="shared" ca="1" si="303"/>
        <v>107.59519063535727</v>
      </c>
      <c r="J699" s="306">
        <f t="shared" ca="1" si="304"/>
        <v>669.82609207074745</v>
      </c>
      <c r="K699" s="307">
        <f t="shared" ca="1" si="305"/>
        <v>-9.0460446465348348</v>
      </c>
      <c r="L699" s="304">
        <f t="shared" ca="1" si="290"/>
        <v>669.88717299446523</v>
      </c>
      <c r="M699" s="306">
        <f t="shared" ca="1" si="306"/>
        <v>-1.4958266296700271</v>
      </c>
      <c r="N699" s="304">
        <f t="shared" ca="1" si="307"/>
        <v>-85.704552763370913</v>
      </c>
      <c r="P699" s="310">
        <f t="shared" ca="1" si="308"/>
        <v>23</v>
      </c>
      <c r="Q699" s="304">
        <f t="shared" ca="1" si="309"/>
        <v>0</v>
      </c>
      <c r="R699" s="306">
        <f t="shared" ca="1" si="310"/>
        <v>0</v>
      </c>
      <c r="S699" s="307">
        <f t="shared" ca="1" si="311"/>
        <v>5.0810000000000022</v>
      </c>
      <c r="T699" s="304">
        <f t="shared" ca="1" si="291"/>
        <v>49.844610000000024</v>
      </c>
      <c r="U699" s="311">
        <f t="shared" ca="1" si="292"/>
        <v>0</v>
      </c>
      <c r="V699" s="306">
        <f t="shared" ca="1" si="293"/>
        <v>1.2261086419104115</v>
      </c>
      <c r="W699" s="304">
        <f t="shared" ca="1" si="294"/>
        <v>43.583099291474248</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1.2048107488040856</v>
      </c>
      <c r="AH699" s="304">
        <f t="shared" ca="1" si="318"/>
        <v>-8.577633325054876</v>
      </c>
    </row>
    <row r="700" spans="1:34" x14ac:dyDescent="0.2">
      <c r="A700" s="347">
        <f t="shared" ca="1" si="296"/>
        <v>1E-4</v>
      </c>
      <c r="B700" s="304">
        <f t="shared" ca="1" si="297"/>
        <v>30.230400000000092</v>
      </c>
      <c r="D700" s="306">
        <f t="shared" ca="1" si="298"/>
        <v>-0.64246248571995157</v>
      </c>
      <c r="E700" s="307">
        <f t="shared" ca="1" si="299"/>
        <v>-1.2564321567931405</v>
      </c>
      <c r="F700" s="304">
        <f t="shared" ca="1" si="300"/>
        <v>1.4111625739727234</v>
      </c>
      <c r="G700" s="306">
        <f t="shared" ca="1" si="301"/>
        <v>8.058760610386198</v>
      </c>
      <c r="H700" s="307">
        <f t="shared" ca="1" si="302"/>
        <v>-107.29309088227018</v>
      </c>
      <c r="I700" s="304">
        <f t="shared" ca="1" si="303"/>
        <v>107.5953111136661</v>
      </c>
      <c r="J700" s="306">
        <f t="shared" ca="1" si="304"/>
        <v>669.82609207074745</v>
      </c>
      <c r="K700" s="307">
        <f t="shared" ca="1" si="305"/>
        <v>-9.0567739493409007</v>
      </c>
      <c r="L700" s="304">
        <f t="shared" ca="1" si="290"/>
        <v>669.88731796708839</v>
      </c>
      <c r="M700" s="306">
        <f t="shared" ca="1" si="306"/>
        <v>-1.4958273125659498</v>
      </c>
      <c r="N700" s="304">
        <f t="shared" ca="1" si="307"/>
        <v>-85.704591890425135</v>
      </c>
      <c r="P700" s="310">
        <f t="shared" ca="1" si="308"/>
        <v>23</v>
      </c>
      <c r="Q700" s="304">
        <f t="shared" ca="1" si="309"/>
        <v>0</v>
      </c>
      <c r="R700" s="306">
        <f t="shared" ca="1" si="310"/>
        <v>0</v>
      </c>
      <c r="S700" s="307">
        <f t="shared" ca="1" si="311"/>
        <v>5.0810000000000022</v>
      </c>
      <c r="T700" s="304">
        <f t="shared" ca="1" si="291"/>
        <v>49.844610000000024</v>
      </c>
      <c r="U700" s="311">
        <f t="shared" ca="1" si="292"/>
        <v>0</v>
      </c>
      <c r="V700" s="306">
        <f t="shared" ca="1" si="293"/>
        <v>1.2261099574404761</v>
      </c>
      <c r="W700" s="304">
        <f t="shared" ca="1" si="294"/>
        <v>43.583243656507157</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1.2047828374966745</v>
      </c>
      <c r="AH700" s="304">
        <f t="shared" ca="1" si="318"/>
        <v>-8.5776617381370261</v>
      </c>
    </row>
    <row r="701" spans="1:34" x14ac:dyDescent="0.2">
      <c r="A701" s="347">
        <f t="shared" ca="1" si="296"/>
        <v>1E-4</v>
      </c>
      <c r="B701" s="304">
        <f t="shared" ca="1" si="297"/>
        <v>30.230500000000092</v>
      </c>
      <c r="D701" s="306">
        <f t="shared" ca="1" si="298"/>
        <v>-0.64245877260211159</v>
      </c>
      <c r="E701" s="307">
        <f t="shared" ca="1" si="299"/>
        <v>-1.2564033851469869</v>
      </c>
      <c r="F701" s="304">
        <f t="shared" ca="1" si="300"/>
        <v>1.4111352666212476</v>
      </c>
      <c r="G701" s="306">
        <f t="shared" ca="1" si="301"/>
        <v>8.058696364508938</v>
      </c>
      <c r="H701" s="307">
        <f t="shared" ca="1" si="302"/>
        <v>-107.29321652260869</v>
      </c>
      <c r="I701" s="304">
        <f t="shared" ca="1" si="303"/>
        <v>107.59543158918383</v>
      </c>
      <c r="J701" s="306">
        <f t="shared" ca="1" si="304"/>
        <v>669.82609207074745</v>
      </c>
      <c r="K701" s="307">
        <f t="shared" ca="1" si="305"/>
        <v>-9.067503264711144</v>
      </c>
      <c r="L701" s="304">
        <f t="shared" ca="1" si="290"/>
        <v>669.88746311169689</v>
      </c>
      <c r="M701" s="306">
        <f t="shared" ca="1" si="306"/>
        <v>-1.4958279954548988</v>
      </c>
      <c r="N701" s="304">
        <f t="shared" ca="1" si="307"/>
        <v>-85.704631017079791</v>
      </c>
      <c r="P701" s="310">
        <f t="shared" ca="1" si="308"/>
        <v>23</v>
      </c>
      <c r="Q701" s="304">
        <f t="shared" ca="1" si="309"/>
        <v>0</v>
      </c>
      <c r="R701" s="306">
        <f t="shared" ca="1" si="310"/>
        <v>0</v>
      </c>
      <c r="S701" s="307">
        <f t="shared" ca="1" si="311"/>
        <v>5.0810000000000022</v>
      </c>
      <c r="T701" s="304">
        <f t="shared" ca="1" si="291"/>
        <v>49.844610000000024</v>
      </c>
      <c r="U701" s="311">
        <f t="shared" ca="1" si="292"/>
        <v>0</v>
      </c>
      <c r="V701" s="306">
        <f t="shared" ca="1" si="293"/>
        <v>1.2261112729734931</v>
      </c>
      <c r="W701" s="304">
        <f t="shared" ca="1" si="294"/>
        <v>43.583388019702568</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1.2047549265412201</v>
      </c>
      <c r="AH701" s="304">
        <f t="shared" ca="1" si="318"/>
        <v>-8.5776901508575349</v>
      </c>
    </row>
    <row r="702" spans="1:34" x14ac:dyDescent="0.2">
      <c r="A702" s="347">
        <f t="shared" ca="1" si="296"/>
        <v>1E-4</v>
      </c>
      <c r="B702" s="304">
        <f t="shared" ca="1" si="297"/>
        <v>30.230600000000091</v>
      </c>
      <c r="D702" s="306">
        <f t="shared" ca="1" si="298"/>
        <v>-0.64245505947783987</v>
      </c>
      <c r="E702" s="307">
        <f t="shared" ca="1" si="299"/>
        <v>-1.2563746138670187</v>
      </c>
      <c r="F702" s="304">
        <f t="shared" ca="1" si="300"/>
        <v>1.4111079596608387</v>
      </c>
      <c r="G702" s="306">
        <f t="shared" ca="1" si="301"/>
        <v>8.0586321190029899</v>
      </c>
      <c r="H702" s="307">
        <f t="shared" ca="1" si="302"/>
        <v>-107.29334216007007</v>
      </c>
      <c r="I702" s="304">
        <f t="shared" ca="1" si="303"/>
        <v>107.59555206191051</v>
      </c>
      <c r="J702" s="306">
        <f t="shared" ca="1" si="304"/>
        <v>669.82609207074745</v>
      </c>
      <c r="K702" s="307">
        <f t="shared" ca="1" si="305"/>
        <v>-9.0782325926452785</v>
      </c>
      <c r="L702" s="304">
        <f t="shared" ca="1" si="290"/>
        <v>669.88760842829117</v>
      </c>
      <c r="M702" s="306">
        <f t="shared" ca="1" si="306"/>
        <v>-1.4958286783368746</v>
      </c>
      <c r="N702" s="304">
        <f t="shared" ca="1" si="307"/>
        <v>-85.704670143334909</v>
      </c>
      <c r="P702" s="310">
        <f t="shared" ca="1" si="308"/>
        <v>23</v>
      </c>
      <c r="Q702" s="304">
        <f t="shared" ca="1" si="309"/>
        <v>0</v>
      </c>
      <c r="R702" s="306">
        <f t="shared" ca="1" si="310"/>
        <v>0</v>
      </c>
      <c r="S702" s="307">
        <f t="shared" ca="1" si="311"/>
        <v>5.0810000000000022</v>
      </c>
      <c r="T702" s="304">
        <f t="shared" ca="1" si="291"/>
        <v>49.844610000000024</v>
      </c>
      <c r="U702" s="311">
        <f t="shared" ca="1" si="292"/>
        <v>0</v>
      </c>
      <c r="V702" s="306">
        <f t="shared" ca="1" si="293"/>
        <v>1.2261125885094624</v>
      </c>
      <c r="W702" s="304">
        <f t="shared" ca="1" si="294"/>
        <v>43.583532381060515</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1.204727015937717</v>
      </c>
      <c r="AH702" s="304">
        <f t="shared" ca="1" si="318"/>
        <v>-8.5777185632164041</v>
      </c>
    </row>
    <row r="703" spans="1:34" x14ac:dyDescent="0.2">
      <c r="A703" s="347">
        <f t="shared" ca="1" si="296"/>
        <v>1E-4</v>
      </c>
      <c r="B703" s="304">
        <f t="shared" ca="1" si="297"/>
        <v>30.230700000000091</v>
      </c>
      <c r="D703" s="306">
        <f t="shared" ca="1" si="298"/>
        <v>-0.6424513463471323</v>
      </c>
      <c r="E703" s="307">
        <f t="shared" ca="1" si="299"/>
        <v>-1.2563458429532304</v>
      </c>
      <c r="F703" s="304">
        <f t="shared" ca="1" si="300"/>
        <v>1.4110806530914901</v>
      </c>
      <c r="G703" s="306">
        <f t="shared" ca="1" si="301"/>
        <v>8.0585678738683555</v>
      </c>
      <c r="H703" s="307">
        <f t="shared" ca="1" si="302"/>
        <v>-107.29346779465436</v>
      </c>
      <c r="I703" s="304">
        <f t="shared" ca="1" si="303"/>
        <v>107.59567253184616</v>
      </c>
      <c r="J703" s="306">
        <f t="shared" ca="1" si="304"/>
        <v>669.82609207074745</v>
      </c>
      <c r="K703" s="307">
        <f t="shared" ca="1" si="305"/>
        <v>-9.0889619331430147</v>
      </c>
      <c r="L703" s="304">
        <f t="shared" ca="1" si="290"/>
        <v>669.88775391687193</v>
      </c>
      <c r="M703" s="306">
        <f t="shared" ca="1" si="306"/>
        <v>-1.4958293612118772</v>
      </c>
      <c r="N703" s="304">
        <f t="shared" ca="1" si="307"/>
        <v>-85.704709269190488</v>
      </c>
      <c r="P703" s="310">
        <f t="shared" ca="1" si="308"/>
        <v>23</v>
      </c>
      <c r="Q703" s="304">
        <f t="shared" ca="1" si="309"/>
        <v>0</v>
      </c>
      <c r="R703" s="306">
        <f t="shared" ca="1" si="310"/>
        <v>0</v>
      </c>
      <c r="S703" s="307">
        <f t="shared" ca="1" si="311"/>
        <v>5.0810000000000022</v>
      </c>
      <c r="T703" s="304">
        <f t="shared" ca="1" si="291"/>
        <v>49.844610000000024</v>
      </c>
      <c r="U703" s="311">
        <f t="shared" ca="1" si="292"/>
        <v>0</v>
      </c>
      <c r="V703" s="306">
        <f t="shared" ca="1" si="293"/>
        <v>1.2261139040483848</v>
      </c>
      <c r="W703" s="304">
        <f t="shared" ca="1" si="294"/>
        <v>43.583676740581048</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1.2046991056861671</v>
      </c>
      <c r="AH703" s="304">
        <f t="shared" ca="1" si="318"/>
        <v>-8.577746975213639</v>
      </c>
    </row>
    <row r="704" spans="1:34" x14ac:dyDescent="0.2">
      <c r="A704" s="347">
        <f t="shared" ca="1" si="296"/>
        <v>1E-4</v>
      </c>
      <c r="B704" s="304">
        <f t="shared" ca="1" si="297"/>
        <v>30.230800000000091</v>
      </c>
      <c r="D704" s="306">
        <f t="shared" ca="1" si="298"/>
        <v>-0.64244763320999321</v>
      </c>
      <c r="E704" s="307">
        <f t="shared" ca="1" si="299"/>
        <v>-1.256317072405615</v>
      </c>
      <c r="F704" s="304">
        <f t="shared" ca="1" si="300"/>
        <v>1.4110533469131978</v>
      </c>
      <c r="G704" s="306">
        <f t="shared" ca="1" si="301"/>
        <v>8.0585036291050347</v>
      </c>
      <c r="H704" s="307">
        <f t="shared" ca="1" si="302"/>
        <v>-107.2935934263616</v>
      </c>
      <c r="I704" s="304">
        <f t="shared" ca="1" si="303"/>
        <v>107.59579299899082</v>
      </c>
      <c r="J704" s="306">
        <f t="shared" ca="1" si="304"/>
        <v>669.82609207074745</v>
      </c>
      <c r="K704" s="307">
        <f t="shared" ca="1" si="305"/>
        <v>-9.0996912862040649</v>
      </c>
      <c r="L704" s="304">
        <f t="shared" ca="1" si="290"/>
        <v>669.8878995774395</v>
      </c>
      <c r="M704" s="306">
        <f t="shared" ca="1" si="306"/>
        <v>-1.4958300440799064</v>
      </c>
      <c r="N704" s="304">
        <f t="shared" ca="1" si="307"/>
        <v>-85.704748394646529</v>
      </c>
      <c r="P704" s="310">
        <f t="shared" ca="1" si="308"/>
        <v>23</v>
      </c>
      <c r="Q704" s="304">
        <f t="shared" ca="1" si="309"/>
        <v>0</v>
      </c>
      <c r="R704" s="306">
        <f t="shared" ca="1" si="310"/>
        <v>0</v>
      </c>
      <c r="S704" s="307">
        <f t="shared" ca="1" si="311"/>
        <v>5.0810000000000022</v>
      </c>
      <c r="T704" s="304">
        <f t="shared" ca="1" si="291"/>
        <v>49.844610000000024</v>
      </c>
      <c r="U704" s="311">
        <f t="shared" ca="1" si="292"/>
        <v>0</v>
      </c>
      <c r="V704" s="306">
        <f t="shared" ca="1" si="293"/>
        <v>1.2261152195902594</v>
      </c>
      <c r="W704" s="304">
        <f t="shared" ca="1" si="294"/>
        <v>43.583821098264103</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1.2046711957865526</v>
      </c>
      <c r="AH704" s="304">
        <f t="shared" ca="1" si="318"/>
        <v>-8.5777753868492486</v>
      </c>
    </row>
    <row r="705" spans="1:34" x14ac:dyDescent="0.2">
      <c r="A705" s="347">
        <f t="shared" ca="1" si="296"/>
        <v>1E-4</v>
      </c>
      <c r="B705" s="304">
        <f t="shared" ca="1" si="297"/>
        <v>30.230900000000091</v>
      </c>
      <c r="D705" s="306">
        <f t="shared" ca="1" si="298"/>
        <v>-0.6424439200664227</v>
      </c>
      <c r="E705" s="307">
        <f t="shared" ca="1" si="299"/>
        <v>-1.2562883022241849</v>
      </c>
      <c r="F705" s="304">
        <f t="shared" ca="1" si="300"/>
        <v>1.4110260411259734</v>
      </c>
      <c r="G705" s="306">
        <f t="shared" ca="1" si="301"/>
        <v>8.0584393847130276</v>
      </c>
      <c r="H705" s="307">
        <f t="shared" ca="1" si="302"/>
        <v>-107.29371905519181</v>
      </c>
      <c r="I705" s="304">
        <f t="shared" ca="1" si="303"/>
        <v>107.59591346334453</v>
      </c>
      <c r="J705" s="306">
        <f t="shared" ca="1" si="304"/>
        <v>669.82609207074745</v>
      </c>
      <c r="K705" s="307">
        <f t="shared" ca="1" si="305"/>
        <v>-9.110420651828143</v>
      </c>
      <c r="L705" s="304">
        <f t="shared" ca="1" si="290"/>
        <v>669.88804540999445</v>
      </c>
      <c r="M705" s="306">
        <f t="shared" ca="1" si="306"/>
        <v>-1.4958307269409628</v>
      </c>
      <c r="N705" s="304">
        <f t="shared" ca="1" si="307"/>
        <v>-85.704787519703046</v>
      </c>
      <c r="P705" s="310">
        <f t="shared" ca="1" si="308"/>
        <v>23</v>
      </c>
      <c r="Q705" s="304">
        <f t="shared" ca="1" si="309"/>
        <v>0</v>
      </c>
      <c r="R705" s="306">
        <f t="shared" ca="1" si="310"/>
        <v>0</v>
      </c>
      <c r="S705" s="307">
        <f t="shared" ca="1" si="311"/>
        <v>5.0810000000000022</v>
      </c>
      <c r="T705" s="304">
        <f t="shared" ca="1" si="291"/>
        <v>49.844610000000024</v>
      </c>
      <c r="U705" s="311">
        <f t="shared" ca="1" si="292"/>
        <v>0</v>
      </c>
      <c r="V705" s="306">
        <f t="shared" ca="1" si="293"/>
        <v>1.2261165351350867</v>
      </c>
      <c r="W705" s="304">
        <f t="shared" ca="1" si="294"/>
        <v>43.583965454109773</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1.2046432862388947</v>
      </c>
      <c r="AH705" s="304">
        <f t="shared" ca="1" si="318"/>
        <v>-8.5778037981232202</v>
      </c>
    </row>
    <row r="706" spans="1:34" x14ac:dyDescent="0.2">
      <c r="A706" s="347">
        <f t="shared" ca="1" si="296"/>
        <v>1E-4</v>
      </c>
      <c r="B706" s="304">
        <f t="shared" ca="1" si="297"/>
        <v>30.23100000000009</v>
      </c>
      <c r="D706" s="306">
        <f t="shared" ca="1" si="298"/>
        <v>-0.64244020691641979</v>
      </c>
      <c r="E706" s="307">
        <f t="shared" ca="1" si="299"/>
        <v>-1.256259532408917</v>
      </c>
      <c r="F706" s="304">
        <f t="shared" ca="1" si="300"/>
        <v>1.4109987357297962</v>
      </c>
      <c r="G706" s="306">
        <f t="shared" ca="1" si="301"/>
        <v>8.0583751406923358</v>
      </c>
      <c r="H706" s="307">
        <f t="shared" ca="1" si="302"/>
        <v>-107.29384468114506</v>
      </c>
      <c r="I706" s="304">
        <f t="shared" ca="1" si="303"/>
        <v>107.59603392490733</v>
      </c>
      <c r="J706" s="306">
        <f t="shared" ca="1" si="304"/>
        <v>669.82609207074745</v>
      </c>
      <c r="K706" s="307">
        <f t="shared" ca="1" si="305"/>
        <v>-9.1211500300149595</v>
      </c>
      <c r="L706" s="304">
        <f t="shared" ca="1" si="290"/>
        <v>669.88819141453712</v>
      </c>
      <c r="M706" s="306">
        <f t="shared" ca="1" si="306"/>
        <v>-1.495831409795046</v>
      </c>
      <c r="N706" s="304">
        <f t="shared" ca="1" si="307"/>
        <v>-85.704826644360054</v>
      </c>
      <c r="P706" s="310">
        <f t="shared" ca="1" si="308"/>
        <v>23</v>
      </c>
      <c r="Q706" s="304">
        <f t="shared" ca="1" si="309"/>
        <v>0</v>
      </c>
      <c r="R706" s="306">
        <f t="shared" ca="1" si="310"/>
        <v>0</v>
      </c>
      <c r="S706" s="307">
        <f t="shared" ca="1" si="311"/>
        <v>5.0810000000000022</v>
      </c>
      <c r="T706" s="304">
        <f t="shared" ca="1" si="291"/>
        <v>49.844610000000024</v>
      </c>
      <c r="U706" s="311">
        <f t="shared" ca="1" si="292"/>
        <v>0</v>
      </c>
      <c r="V706" s="306">
        <f t="shared" ca="1" si="293"/>
        <v>1.2261178506828665</v>
      </c>
      <c r="W706" s="304">
        <f t="shared" ca="1" si="294"/>
        <v>43.584109808118036</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1.2046153770431651</v>
      </c>
      <c r="AH706" s="304">
        <f t="shared" ca="1" si="318"/>
        <v>-8.5778322090355754</v>
      </c>
    </row>
    <row r="707" spans="1:34" x14ac:dyDescent="0.2">
      <c r="A707" s="347">
        <f t="shared" ca="1" si="296"/>
        <v>1E-4</v>
      </c>
      <c r="B707" s="304">
        <f t="shared" ca="1" si="297"/>
        <v>30.23110000000009</v>
      </c>
      <c r="D707" s="306">
        <f t="shared" ca="1" si="298"/>
        <v>-0.64243649375998735</v>
      </c>
      <c r="E707" s="307">
        <f t="shared" ca="1" si="299"/>
        <v>-1.2562307629598219</v>
      </c>
      <c r="F707" s="304">
        <f t="shared" ca="1" si="300"/>
        <v>1.4109714307246772</v>
      </c>
      <c r="G707" s="306">
        <f t="shared" ca="1" si="301"/>
        <v>8.0583108970429596</v>
      </c>
      <c r="H707" s="307">
        <f t="shared" ca="1" si="302"/>
        <v>-107.29397030422136</v>
      </c>
      <c r="I707" s="304">
        <f t="shared" ca="1" si="303"/>
        <v>107.59615438367923</v>
      </c>
      <c r="J707" s="306">
        <f t="shared" ca="1" si="304"/>
        <v>669.82609207074745</v>
      </c>
      <c r="K707" s="307">
        <f t="shared" ca="1" si="305"/>
        <v>-9.1318794207642284</v>
      </c>
      <c r="L707" s="304">
        <f t="shared" ca="1" si="290"/>
        <v>669.88833759106808</v>
      </c>
      <c r="M707" s="306">
        <f t="shared" ca="1" si="306"/>
        <v>-1.4958320926421567</v>
      </c>
      <c r="N707" s="304">
        <f t="shared" ca="1" si="307"/>
        <v>-85.704865768617537</v>
      </c>
      <c r="P707" s="310">
        <f t="shared" ca="1" si="308"/>
        <v>23</v>
      </c>
      <c r="Q707" s="304">
        <f t="shared" ca="1" si="309"/>
        <v>0</v>
      </c>
      <c r="R707" s="306">
        <f t="shared" ca="1" si="310"/>
        <v>0</v>
      </c>
      <c r="S707" s="307">
        <f t="shared" ca="1" si="311"/>
        <v>5.0810000000000022</v>
      </c>
      <c r="T707" s="304">
        <f t="shared" ca="1" si="291"/>
        <v>49.844610000000024</v>
      </c>
      <c r="U707" s="311">
        <f t="shared" ca="1" si="292"/>
        <v>0</v>
      </c>
      <c r="V707" s="306">
        <f t="shared" ca="1" si="293"/>
        <v>1.2261191662335988</v>
      </c>
      <c r="W707" s="304">
        <f t="shared" ca="1" si="294"/>
        <v>43.5842541602889</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1.2045874681993762</v>
      </c>
      <c r="AH707" s="304">
        <f t="shared" ca="1" si="318"/>
        <v>-8.5778606195863052</v>
      </c>
    </row>
    <row r="708" spans="1:34" x14ac:dyDescent="0.2">
      <c r="A708" s="347">
        <f t="shared" ca="1" si="296"/>
        <v>1E-4</v>
      </c>
      <c r="B708" s="304">
        <f t="shared" ca="1" si="297"/>
        <v>30.23120000000009</v>
      </c>
      <c r="D708" s="306">
        <f t="shared" ca="1" si="298"/>
        <v>-0.64243278059712328</v>
      </c>
      <c r="E708" s="307">
        <f t="shared" ca="1" si="299"/>
        <v>-1.2562019938768927</v>
      </c>
      <c r="F708" s="304">
        <f t="shared" ca="1" si="300"/>
        <v>1.4109441261106097</v>
      </c>
      <c r="G708" s="306">
        <f t="shared" ca="1" si="301"/>
        <v>8.0582466537649005</v>
      </c>
      <c r="H708" s="307">
        <f t="shared" ca="1" si="302"/>
        <v>-107.29409592442074</v>
      </c>
      <c r="I708" s="304">
        <f t="shared" ca="1" si="303"/>
        <v>107.5962748396603</v>
      </c>
      <c r="J708" s="306">
        <f t="shared" ca="1" si="304"/>
        <v>669.82609207074745</v>
      </c>
      <c r="K708" s="307">
        <f t="shared" ca="1" si="305"/>
        <v>-9.1426088240756602</v>
      </c>
      <c r="L708" s="304">
        <f t="shared" ref="L708:L771" ca="1" si="319">SQRT(pos_x^2+pos_z^2)</f>
        <v>669.8884839395879</v>
      </c>
      <c r="M708" s="306">
        <f t="shared" ca="1" si="306"/>
        <v>-1.4958327754822942</v>
      </c>
      <c r="N708" s="304">
        <f t="shared" ca="1" si="307"/>
        <v>-85.704904892475497</v>
      </c>
      <c r="P708" s="310">
        <f t="shared" ca="1" si="308"/>
        <v>23</v>
      </c>
      <c r="Q708" s="304">
        <f t="shared" ca="1" si="309"/>
        <v>0</v>
      </c>
      <c r="R708" s="306">
        <f t="shared" ca="1" si="310"/>
        <v>0</v>
      </c>
      <c r="S708" s="307">
        <f t="shared" ca="1" si="311"/>
        <v>5.0810000000000022</v>
      </c>
      <c r="T708" s="304">
        <f t="shared" ref="T708:T771" ca="1" si="320">m*g</f>
        <v>49.844610000000024</v>
      </c>
      <c r="U708" s="311">
        <f t="shared" ref="U708:U771" ca="1" si="321">IF(pos_xz&lt;L_rampe,Poids*COS(Beta),0)</f>
        <v>0</v>
      </c>
      <c r="V708" s="306">
        <f t="shared" ref="V708:V771" ca="1" si="322">Rho_moyen*(20000-Alt_rampe-pos_z)/(20000+Alt_rampe+pos_z)</f>
        <v>1.2261204817872833</v>
      </c>
      <c r="W708" s="304">
        <f t="shared" ref="W708:W771" ca="1" si="323">1/2*Rho*Sref*Cx*vit_xz^2</f>
        <v>43.584398510622378</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1.2045595597075263</v>
      </c>
      <c r="AH708" s="304">
        <f t="shared" ca="1" si="318"/>
        <v>-8.5778890297754149</v>
      </c>
    </row>
    <row r="709" spans="1:34" x14ac:dyDescent="0.2">
      <c r="A709" s="347">
        <f t="shared" ref="A709:A772" ca="1" si="325">IF(B708+0.01&lt;=T_ini+ROUNDUP(Temps_fin_propu,0), 0.01, IF(K708&gt;0, 0.1, 0.0001))</f>
        <v>1E-4</v>
      </c>
      <c r="B709" s="304">
        <f t="shared" ref="B709:B772" ca="1" si="326">B708+pas</f>
        <v>30.23130000000009</v>
      </c>
      <c r="D709" s="306">
        <f t="shared" ref="D709:D772" ca="1" si="327">IF(AND(L708&lt;L_rampe,Poussee&lt;Poids*SIN(M708)),0,(-W708+Poussee)/m*COS(M708)-U708/m*SIN(M708))</f>
        <v>-0.64242906742783257</v>
      </c>
      <c r="E709" s="307">
        <f t="shared" ref="E709:E772" ca="1" si="328">IF(AND(L708&lt;L_rampe,Poussee&lt;Poids*SIN(M708)),0,(-W708+Poussee)/m*SIN(M708)+U708/m*COS(M708)-Poids/m)</f>
        <v>-1.256173225160131</v>
      </c>
      <c r="F709" s="304">
        <f t="shared" ref="F709:F772" ca="1" si="329">SQRT(acc_x^2+acc_z^2)</f>
        <v>1.410916821887598</v>
      </c>
      <c r="G709" s="306">
        <f t="shared" ref="G709:G772" ca="1" si="330">G708+acc_x*pas</f>
        <v>8.0581824108581586</v>
      </c>
      <c r="H709" s="307">
        <f t="shared" ref="H709:H772" ca="1" si="331">H708+acc_z*pas</f>
        <v>-107.29422154174325</v>
      </c>
      <c r="I709" s="304">
        <f t="shared" ref="I709:I772" ca="1" si="332">SQRT(vit_x^2+vit_z^2)</f>
        <v>107.59639529285052</v>
      </c>
      <c r="J709" s="306">
        <f t="shared" ref="J709:J772" ca="1" si="333">J708+0.5*(vit_x+G708)*pas*(K708&gt;=0)</f>
        <v>669.82609207074745</v>
      </c>
      <c r="K709" s="307">
        <f t="shared" ref="K709:K772" ca="1" si="334">K708+0.5*(vit_z+H708)*pas</f>
        <v>-9.1533382399489689</v>
      </c>
      <c r="L709" s="304">
        <f t="shared" ca="1" si="319"/>
        <v>669.88863046009692</v>
      </c>
      <c r="M709" s="306">
        <f t="shared" ref="M709:M772" ca="1" si="335">IF(AND(L708&gt;L_rampe,G709&gt;0),ATAN2(G709,H709),$M$4)</f>
        <v>-1.4958334583154593</v>
      </c>
      <c r="N709" s="304">
        <f t="shared" ref="N709:N772" ca="1" si="336">DEGREES(Beta)</f>
        <v>-85.704944015933975</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5.0810000000000022</v>
      </c>
      <c r="T709" s="304">
        <f t="shared" ca="1" si="320"/>
        <v>49.844610000000024</v>
      </c>
      <c r="U709" s="311">
        <f t="shared" ca="1" si="321"/>
        <v>0</v>
      </c>
      <c r="V709" s="306">
        <f t="shared" ca="1" si="322"/>
        <v>1.2261217973439202</v>
      </c>
      <c r="W709" s="304">
        <f t="shared" ca="1" si="323"/>
        <v>43.584542859118471</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1.2045316515676099</v>
      </c>
      <c r="AH709" s="304">
        <f t="shared" ref="AH709:AH772" ca="1" si="347">IF(AND(L708&lt;L_rampe,Poussee&lt;Poids*SIN(M708)), g*SIN(M708), (-W708+Poussee)/m)</f>
        <v>-8.5779174396029045</v>
      </c>
    </row>
    <row r="710" spans="1:34" x14ac:dyDescent="0.2">
      <c r="A710" s="347">
        <f t="shared" ca="1" si="325"/>
        <v>1E-4</v>
      </c>
      <c r="B710" s="304">
        <f t="shared" ca="1" si="326"/>
        <v>30.23140000000009</v>
      </c>
      <c r="D710" s="306">
        <f t="shared" ca="1" si="327"/>
        <v>-0.64242535425211111</v>
      </c>
      <c r="E710" s="307">
        <f t="shared" ca="1" si="328"/>
        <v>-1.2561444568095332</v>
      </c>
      <c r="F710" s="304">
        <f t="shared" ca="1" si="329"/>
        <v>1.4108895180556371</v>
      </c>
      <c r="G710" s="306">
        <f t="shared" ca="1" si="330"/>
        <v>8.0581181683227339</v>
      </c>
      <c r="H710" s="307">
        <f t="shared" ca="1" si="331"/>
        <v>-107.29434715618893</v>
      </c>
      <c r="I710" s="304">
        <f t="shared" ca="1" si="332"/>
        <v>107.59651574324998</v>
      </c>
      <c r="J710" s="306">
        <f t="shared" ca="1" si="333"/>
        <v>669.82609207074745</v>
      </c>
      <c r="K710" s="307">
        <f t="shared" ca="1" si="334"/>
        <v>-9.1640676683838649</v>
      </c>
      <c r="L710" s="304">
        <f t="shared" ca="1" si="319"/>
        <v>669.88877715259582</v>
      </c>
      <c r="M710" s="306">
        <f t="shared" ca="1" si="335"/>
        <v>-1.4958341411416516</v>
      </c>
      <c r="N710" s="304">
        <f t="shared" ca="1" si="336"/>
        <v>-85.70498313899293</v>
      </c>
      <c r="P710" s="310">
        <f t="shared" ca="1" si="337"/>
        <v>23</v>
      </c>
      <c r="Q710" s="304">
        <f t="shared" ca="1" si="338"/>
        <v>0</v>
      </c>
      <c r="R710" s="306">
        <f t="shared" ca="1" si="339"/>
        <v>0</v>
      </c>
      <c r="S710" s="307">
        <f t="shared" ca="1" si="340"/>
        <v>5.0810000000000022</v>
      </c>
      <c r="T710" s="304">
        <f t="shared" ca="1" si="320"/>
        <v>49.844610000000024</v>
      </c>
      <c r="U710" s="311">
        <f t="shared" ca="1" si="321"/>
        <v>0</v>
      </c>
      <c r="V710" s="306">
        <f t="shared" ca="1" si="322"/>
        <v>1.2261231129035097</v>
      </c>
      <c r="W710" s="304">
        <f t="shared" ca="1" si="323"/>
        <v>43.584687205777236</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1.2045037437796271</v>
      </c>
      <c r="AH710" s="304">
        <f t="shared" ca="1" si="347"/>
        <v>-8.5779458490687759</v>
      </c>
    </row>
    <row r="711" spans="1:34" x14ac:dyDescent="0.2">
      <c r="A711" s="347">
        <f t="shared" ca="1" si="325"/>
        <v>1E-4</v>
      </c>
      <c r="B711" s="304">
        <f t="shared" ca="1" si="326"/>
        <v>30.231500000000089</v>
      </c>
      <c r="D711" s="306">
        <f t="shared" ca="1" si="327"/>
        <v>-0.64242164106996469</v>
      </c>
      <c r="E711" s="307">
        <f t="shared" ca="1" si="328"/>
        <v>-1.2561156888250888</v>
      </c>
      <c r="F711" s="304">
        <f t="shared" ca="1" si="329"/>
        <v>1.4108622146147207</v>
      </c>
      <c r="G711" s="306">
        <f t="shared" ca="1" si="330"/>
        <v>8.0580539261586264</v>
      </c>
      <c r="H711" s="307">
        <f t="shared" ca="1" si="331"/>
        <v>-107.29447276775781</v>
      </c>
      <c r="I711" s="304">
        <f t="shared" ca="1" si="332"/>
        <v>107.59663619085869</v>
      </c>
      <c r="J711" s="306">
        <f t="shared" ca="1" si="333"/>
        <v>669.82609207074745</v>
      </c>
      <c r="K711" s="307">
        <f t="shared" ca="1" si="334"/>
        <v>-9.1747971093800622</v>
      </c>
      <c r="L711" s="304">
        <f t="shared" ca="1" si="319"/>
        <v>669.88892401708495</v>
      </c>
      <c r="M711" s="306">
        <f t="shared" ca="1" si="335"/>
        <v>-1.4958348239608716</v>
      </c>
      <c r="N711" s="304">
        <f t="shared" ca="1" si="336"/>
        <v>-85.705022261652417</v>
      </c>
      <c r="P711" s="310">
        <f t="shared" ca="1" si="337"/>
        <v>23</v>
      </c>
      <c r="Q711" s="304">
        <f t="shared" ca="1" si="338"/>
        <v>0</v>
      </c>
      <c r="R711" s="306">
        <f t="shared" ca="1" si="339"/>
        <v>0</v>
      </c>
      <c r="S711" s="307">
        <f t="shared" ca="1" si="340"/>
        <v>5.0810000000000022</v>
      </c>
      <c r="T711" s="304">
        <f t="shared" ca="1" si="320"/>
        <v>49.844610000000024</v>
      </c>
      <c r="U711" s="311">
        <f t="shared" ca="1" si="321"/>
        <v>0</v>
      </c>
      <c r="V711" s="306">
        <f t="shared" ca="1" si="322"/>
        <v>1.2261244284660509</v>
      </c>
      <c r="W711" s="304">
        <f t="shared" ca="1" si="323"/>
        <v>43.584831550598622</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1.2044758363435673</v>
      </c>
      <c r="AH711" s="304">
        <f t="shared" ca="1" si="347"/>
        <v>-8.5779742581730396</v>
      </c>
    </row>
    <row r="712" spans="1:34" x14ac:dyDescent="0.2">
      <c r="A712" s="347">
        <f t="shared" ca="1" si="325"/>
        <v>1E-4</v>
      </c>
      <c r="B712" s="304">
        <f t="shared" ca="1" si="326"/>
        <v>30.231600000000089</v>
      </c>
      <c r="D712" s="306">
        <f t="shared" ca="1" si="327"/>
        <v>-0.64241792788138863</v>
      </c>
      <c r="E712" s="307">
        <f t="shared" ca="1" si="328"/>
        <v>-1.2560869212068084</v>
      </c>
      <c r="F712" s="304">
        <f t="shared" ca="1" si="329"/>
        <v>1.4108349115648564</v>
      </c>
      <c r="G712" s="306">
        <f t="shared" ca="1" si="330"/>
        <v>8.0579896843658378</v>
      </c>
      <c r="H712" s="307">
        <f t="shared" ca="1" si="331"/>
        <v>-107.29459837644993</v>
      </c>
      <c r="I712" s="304">
        <f t="shared" ca="1" si="332"/>
        <v>107.5967566356767</v>
      </c>
      <c r="J712" s="306">
        <f t="shared" ca="1" si="333"/>
        <v>669.82609207074745</v>
      </c>
      <c r="K712" s="307">
        <f t="shared" ca="1" si="334"/>
        <v>-9.1855265629372731</v>
      </c>
      <c r="L712" s="304">
        <f t="shared" ca="1" si="319"/>
        <v>669.88907105356475</v>
      </c>
      <c r="M712" s="306">
        <f t="shared" ca="1" si="335"/>
        <v>-1.4958355067731191</v>
      </c>
      <c r="N712" s="304">
        <f t="shared" ca="1" si="336"/>
        <v>-85.705061383912394</v>
      </c>
      <c r="P712" s="310">
        <f t="shared" ca="1" si="337"/>
        <v>23</v>
      </c>
      <c r="Q712" s="304">
        <f t="shared" ca="1" si="338"/>
        <v>0</v>
      </c>
      <c r="R712" s="306">
        <f t="shared" ca="1" si="339"/>
        <v>0</v>
      </c>
      <c r="S712" s="307">
        <f t="shared" ca="1" si="340"/>
        <v>5.0810000000000022</v>
      </c>
      <c r="T712" s="304">
        <f t="shared" ca="1" si="320"/>
        <v>49.844610000000024</v>
      </c>
      <c r="U712" s="311">
        <f t="shared" ca="1" si="321"/>
        <v>0</v>
      </c>
      <c r="V712" s="306">
        <f t="shared" ca="1" si="322"/>
        <v>1.2261257440315452</v>
      </c>
      <c r="W712" s="304">
        <f t="shared" ca="1" si="323"/>
        <v>43.584975893582737</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1.2044479292594445</v>
      </c>
      <c r="AH712" s="304">
        <f t="shared" ca="1" si="347"/>
        <v>-8.5780026669156868</v>
      </c>
    </row>
    <row r="713" spans="1:34" x14ac:dyDescent="0.2">
      <c r="A713" s="347">
        <f t="shared" ca="1" si="325"/>
        <v>1E-4</v>
      </c>
      <c r="B713" s="304">
        <f t="shared" ca="1" si="326"/>
        <v>30.231700000000089</v>
      </c>
      <c r="D713" s="306">
        <f t="shared" ca="1" si="327"/>
        <v>-0.64241421468638904</v>
      </c>
      <c r="E713" s="307">
        <f t="shared" ca="1" si="328"/>
        <v>-1.2560581539546725</v>
      </c>
      <c r="F713" s="304">
        <f t="shared" ca="1" si="329"/>
        <v>1.41080760890603</v>
      </c>
      <c r="G713" s="306">
        <f t="shared" ca="1" si="330"/>
        <v>8.0579254429443701</v>
      </c>
      <c r="H713" s="307">
        <f t="shared" ca="1" si="331"/>
        <v>-107.29472398226532</v>
      </c>
      <c r="I713" s="304">
        <f t="shared" ca="1" si="332"/>
        <v>107.59687707770404</v>
      </c>
      <c r="J713" s="306">
        <f t="shared" ca="1" si="333"/>
        <v>669.82609207074745</v>
      </c>
      <c r="K713" s="307">
        <f t="shared" ca="1" si="334"/>
        <v>-9.196256029055208</v>
      </c>
      <c r="L713" s="304">
        <f t="shared" ca="1" si="319"/>
        <v>669.8892182620358</v>
      </c>
      <c r="M713" s="306">
        <f t="shared" ca="1" si="335"/>
        <v>-1.4958361895783943</v>
      </c>
      <c r="N713" s="304">
        <f t="shared" ca="1" si="336"/>
        <v>-85.70510050577289</v>
      </c>
      <c r="P713" s="310">
        <f t="shared" ca="1" si="337"/>
        <v>23</v>
      </c>
      <c r="Q713" s="304">
        <f t="shared" ca="1" si="338"/>
        <v>0</v>
      </c>
      <c r="R713" s="306">
        <f t="shared" ca="1" si="339"/>
        <v>0</v>
      </c>
      <c r="S713" s="307">
        <f t="shared" ca="1" si="340"/>
        <v>5.0810000000000022</v>
      </c>
      <c r="T713" s="304">
        <f t="shared" ca="1" si="320"/>
        <v>49.844610000000024</v>
      </c>
      <c r="U713" s="311">
        <f t="shared" ca="1" si="321"/>
        <v>0</v>
      </c>
      <c r="V713" s="306">
        <f t="shared" ca="1" si="322"/>
        <v>1.2261270595999916</v>
      </c>
      <c r="W713" s="304">
        <f t="shared" ca="1" si="323"/>
        <v>43.585120234729523</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1.2044200225272306</v>
      </c>
      <c r="AH713" s="304">
        <f t="shared" ca="1" si="347"/>
        <v>-8.578031075296737</v>
      </c>
    </row>
    <row r="714" spans="1:34" x14ac:dyDescent="0.2">
      <c r="A714" s="347">
        <f t="shared" ca="1" si="325"/>
        <v>1E-4</v>
      </c>
      <c r="B714" s="304">
        <f t="shared" ca="1" si="326"/>
        <v>30.231800000000089</v>
      </c>
      <c r="D714" s="306">
        <f t="shared" ca="1" si="327"/>
        <v>-0.64241050148496293</v>
      </c>
      <c r="E714" s="307">
        <f t="shared" ca="1" si="328"/>
        <v>-1.2560293870686898</v>
      </c>
      <c r="F714" s="304">
        <f t="shared" ca="1" si="329"/>
        <v>1.4107803066382485</v>
      </c>
      <c r="G714" s="306">
        <f t="shared" ca="1" si="330"/>
        <v>8.0578612018942213</v>
      </c>
      <c r="H714" s="307">
        <f t="shared" ca="1" si="331"/>
        <v>-107.29484958520403</v>
      </c>
      <c r="I714" s="304">
        <f t="shared" ca="1" si="332"/>
        <v>107.59699751694073</v>
      </c>
      <c r="J714" s="306">
        <f t="shared" ca="1" si="333"/>
        <v>669.82609207074745</v>
      </c>
      <c r="K714" s="307">
        <f t="shared" ca="1" si="334"/>
        <v>-9.2069855077335809</v>
      </c>
      <c r="L714" s="304">
        <f t="shared" ca="1" si="319"/>
        <v>669.88936564249855</v>
      </c>
      <c r="M714" s="306">
        <f t="shared" ca="1" si="335"/>
        <v>-1.4958368723766975</v>
      </c>
      <c r="N714" s="304">
        <f t="shared" ca="1" si="336"/>
        <v>-85.705139627233919</v>
      </c>
      <c r="P714" s="310">
        <f t="shared" ca="1" si="337"/>
        <v>23</v>
      </c>
      <c r="Q714" s="304">
        <f t="shared" ca="1" si="338"/>
        <v>0</v>
      </c>
      <c r="R714" s="306">
        <f t="shared" ca="1" si="339"/>
        <v>0</v>
      </c>
      <c r="S714" s="307">
        <f t="shared" ca="1" si="340"/>
        <v>5.0810000000000022</v>
      </c>
      <c r="T714" s="304">
        <f t="shared" ca="1" si="320"/>
        <v>49.844610000000024</v>
      </c>
      <c r="U714" s="311">
        <f t="shared" ca="1" si="321"/>
        <v>0</v>
      </c>
      <c r="V714" s="306">
        <f t="shared" ca="1" si="322"/>
        <v>1.2261283751713901</v>
      </c>
      <c r="W714" s="304">
        <f t="shared" ca="1" si="323"/>
        <v>43.585264574039002</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1.2043921161469466</v>
      </c>
      <c r="AH714" s="304">
        <f t="shared" ca="1" si="347"/>
        <v>-8.5780594833161778</v>
      </c>
    </row>
    <row r="715" spans="1:34" x14ac:dyDescent="0.2">
      <c r="A715" s="347">
        <f t="shared" ca="1" si="325"/>
        <v>1E-4</v>
      </c>
      <c r="B715" s="304">
        <f t="shared" ca="1" si="326"/>
        <v>30.231900000000088</v>
      </c>
      <c r="D715" s="306">
        <f t="shared" ca="1" si="327"/>
        <v>-0.64240678827711029</v>
      </c>
      <c r="E715" s="307">
        <f t="shared" ca="1" si="328"/>
        <v>-1.2560006205488552</v>
      </c>
      <c r="F715" s="304">
        <f t="shared" ca="1" si="329"/>
        <v>1.4107530047615073</v>
      </c>
      <c r="G715" s="306">
        <f t="shared" ca="1" si="330"/>
        <v>8.0577969612153932</v>
      </c>
      <c r="H715" s="307">
        <f t="shared" ca="1" si="331"/>
        <v>-107.29497518526608</v>
      </c>
      <c r="I715" s="304">
        <f t="shared" ca="1" si="332"/>
        <v>107.59711795338683</v>
      </c>
      <c r="J715" s="306">
        <f t="shared" ca="1" si="333"/>
        <v>669.82609207074745</v>
      </c>
      <c r="K715" s="307">
        <f t="shared" ca="1" si="334"/>
        <v>-9.2177149989721041</v>
      </c>
      <c r="L715" s="304">
        <f t="shared" ca="1" si="319"/>
        <v>669.88951319495345</v>
      </c>
      <c r="M715" s="306">
        <f t="shared" ca="1" si="335"/>
        <v>-1.4958375551680283</v>
      </c>
      <c r="N715" s="304">
        <f t="shared" ca="1" si="336"/>
        <v>-85.705178748295467</v>
      </c>
      <c r="P715" s="310">
        <f t="shared" ca="1" si="337"/>
        <v>23</v>
      </c>
      <c r="Q715" s="304">
        <f t="shared" ca="1" si="338"/>
        <v>0</v>
      </c>
      <c r="R715" s="306">
        <f t="shared" ca="1" si="339"/>
        <v>0</v>
      </c>
      <c r="S715" s="307">
        <f t="shared" ca="1" si="340"/>
        <v>5.0810000000000022</v>
      </c>
      <c r="T715" s="304">
        <f t="shared" ca="1" si="320"/>
        <v>49.844610000000024</v>
      </c>
      <c r="U715" s="311">
        <f t="shared" ca="1" si="321"/>
        <v>0</v>
      </c>
      <c r="V715" s="306">
        <f t="shared" ca="1" si="322"/>
        <v>1.2261296907457409</v>
      </c>
      <c r="W715" s="304">
        <f t="shared" ca="1" si="323"/>
        <v>43.585408911511202</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1.2043642101185768</v>
      </c>
      <c r="AH715" s="304">
        <f t="shared" ca="1" si="347"/>
        <v>-8.5780878909740181</v>
      </c>
    </row>
    <row r="716" spans="1:34" x14ac:dyDescent="0.2">
      <c r="A716" s="347">
        <f t="shared" ca="1" si="325"/>
        <v>1E-4</v>
      </c>
      <c r="B716" s="304">
        <f t="shared" ca="1" si="326"/>
        <v>30.232000000000088</v>
      </c>
      <c r="D716" s="306">
        <f t="shared" ca="1" si="327"/>
        <v>-0.64240307506283612</v>
      </c>
      <c r="E716" s="307">
        <f t="shared" ca="1" si="328"/>
        <v>-1.2559718543951686</v>
      </c>
      <c r="F716" s="304">
        <f t="shared" ca="1" si="329"/>
        <v>1.4107257032758092</v>
      </c>
      <c r="G716" s="306">
        <f t="shared" ca="1" si="330"/>
        <v>8.0577327209078877</v>
      </c>
      <c r="H716" s="307">
        <f t="shared" ca="1" si="331"/>
        <v>-107.29510078245153</v>
      </c>
      <c r="I716" s="304">
        <f t="shared" ca="1" si="332"/>
        <v>107.59723838704235</v>
      </c>
      <c r="J716" s="306">
        <f t="shared" ca="1" si="333"/>
        <v>669.82609207074745</v>
      </c>
      <c r="K716" s="307">
        <f t="shared" ca="1" si="334"/>
        <v>-9.2284445027704898</v>
      </c>
      <c r="L716" s="304">
        <f t="shared" ca="1" si="319"/>
        <v>669.88966091940108</v>
      </c>
      <c r="M716" s="306">
        <f t="shared" ca="1" si="335"/>
        <v>-1.4958382379523874</v>
      </c>
      <c r="N716" s="304">
        <f t="shared" ca="1" si="336"/>
        <v>-85.705217868957561</v>
      </c>
      <c r="P716" s="310">
        <f t="shared" ca="1" si="337"/>
        <v>23</v>
      </c>
      <c r="Q716" s="304">
        <f t="shared" ca="1" si="338"/>
        <v>0</v>
      </c>
      <c r="R716" s="306">
        <f t="shared" ca="1" si="339"/>
        <v>0</v>
      </c>
      <c r="S716" s="307">
        <f t="shared" ca="1" si="340"/>
        <v>5.0810000000000022</v>
      </c>
      <c r="T716" s="304">
        <f t="shared" ca="1" si="320"/>
        <v>49.844610000000024</v>
      </c>
      <c r="U716" s="311">
        <f t="shared" ca="1" si="321"/>
        <v>0</v>
      </c>
      <c r="V716" s="306">
        <f t="shared" ca="1" si="322"/>
        <v>1.2261310063230435</v>
      </c>
      <c r="W716" s="304">
        <f t="shared" ca="1" si="323"/>
        <v>43.58555324714613</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1.2043363044421262</v>
      </c>
      <c r="AH716" s="304">
        <f t="shared" ca="1" si="347"/>
        <v>-8.5781162982702579</v>
      </c>
    </row>
    <row r="717" spans="1:34" x14ac:dyDescent="0.2">
      <c r="A717" s="347">
        <f t="shared" ca="1" si="325"/>
        <v>1E-4</v>
      </c>
      <c r="B717" s="304">
        <f t="shared" ca="1" si="326"/>
        <v>30.232100000000088</v>
      </c>
      <c r="D717" s="306">
        <f t="shared" ca="1" si="327"/>
        <v>-0.64239936184213664</v>
      </c>
      <c r="E717" s="307">
        <f t="shared" ca="1" si="328"/>
        <v>-1.2559430886076228</v>
      </c>
      <c r="F717" s="304">
        <f t="shared" ca="1" si="329"/>
        <v>1.4106984021811464</v>
      </c>
      <c r="G717" s="306">
        <f t="shared" ca="1" si="330"/>
        <v>8.057668480971703</v>
      </c>
      <c r="H717" s="307">
        <f t="shared" ca="1" si="331"/>
        <v>-107.29522637676038</v>
      </c>
      <c r="I717" s="304">
        <f t="shared" ca="1" si="332"/>
        <v>107.59735881790733</v>
      </c>
      <c r="J717" s="306">
        <f t="shared" ca="1" si="333"/>
        <v>669.82609207074745</v>
      </c>
      <c r="K717" s="307">
        <f t="shared" ca="1" si="334"/>
        <v>-9.2391740191284502</v>
      </c>
      <c r="L717" s="304">
        <f t="shared" ca="1" si="319"/>
        <v>669.88980881584189</v>
      </c>
      <c r="M717" s="306">
        <f t="shared" ca="1" si="335"/>
        <v>-1.4958389207297744</v>
      </c>
      <c r="N717" s="304">
        <f t="shared" ca="1" si="336"/>
        <v>-85.705256989220189</v>
      </c>
      <c r="P717" s="310">
        <f t="shared" ca="1" si="337"/>
        <v>23</v>
      </c>
      <c r="Q717" s="304">
        <f t="shared" ca="1" si="338"/>
        <v>0</v>
      </c>
      <c r="R717" s="306">
        <f t="shared" ca="1" si="339"/>
        <v>0</v>
      </c>
      <c r="S717" s="307">
        <f t="shared" ca="1" si="340"/>
        <v>5.0810000000000022</v>
      </c>
      <c r="T717" s="304">
        <f t="shared" ca="1" si="320"/>
        <v>49.844610000000024</v>
      </c>
      <c r="U717" s="311">
        <f t="shared" ca="1" si="321"/>
        <v>0</v>
      </c>
      <c r="V717" s="306">
        <f t="shared" ca="1" si="322"/>
        <v>1.2261323219032987</v>
      </c>
      <c r="W717" s="304">
        <f t="shared" ca="1" si="323"/>
        <v>43.585697580943787</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1.204308399117588</v>
      </c>
      <c r="AH717" s="304">
        <f t="shared" ca="1" si="347"/>
        <v>-8.5781447052049025</v>
      </c>
    </row>
    <row r="718" spans="1:34" x14ac:dyDescent="0.2">
      <c r="A718" s="347">
        <f t="shared" ca="1" si="325"/>
        <v>1E-4</v>
      </c>
      <c r="B718" s="304">
        <f t="shared" ca="1" si="326"/>
        <v>30.232200000000088</v>
      </c>
      <c r="D718" s="306">
        <f t="shared" ca="1" si="327"/>
        <v>-0.64239564861501486</v>
      </c>
      <c r="E718" s="307">
        <f t="shared" ca="1" si="328"/>
        <v>-1.255914323186218</v>
      </c>
      <c r="F718" s="304">
        <f t="shared" ca="1" si="329"/>
        <v>1.4106711014775208</v>
      </c>
      <c r="G718" s="306">
        <f t="shared" ca="1" si="330"/>
        <v>8.0576042414068407</v>
      </c>
      <c r="H718" s="307">
        <f t="shared" ca="1" si="331"/>
        <v>-107.2953519681927</v>
      </c>
      <c r="I718" s="304">
        <f t="shared" ca="1" si="332"/>
        <v>107.59747924598183</v>
      </c>
      <c r="J718" s="306">
        <f t="shared" ca="1" si="333"/>
        <v>669.82609207074745</v>
      </c>
      <c r="K718" s="307">
        <f t="shared" ca="1" si="334"/>
        <v>-9.2499035480456975</v>
      </c>
      <c r="L718" s="304">
        <f t="shared" ca="1" si="319"/>
        <v>669.88995688427633</v>
      </c>
      <c r="M718" s="306">
        <f t="shared" ca="1" si="335"/>
        <v>-1.4958396035001895</v>
      </c>
      <c r="N718" s="304">
        <f t="shared" ca="1" si="336"/>
        <v>-85.705296109083349</v>
      </c>
      <c r="P718" s="310">
        <f t="shared" ca="1" si="337"/>
        <v>23</v>
      </c>
      <c r="Q718" s="304">
        <f t="shared" ca="1" si="338"/>
        <v>0</v>
      </c>
      <c r="R718" s="306">
        <f t="shared" ca="1" si="339"/>
        <v>0</v>
      </c>
      <c r="S718" s="307">
        <f t="shared" ca="1" si="340"/>
        <v>5.0810000000000022</v>
      </c>
      <c r="T718" s="304">
        <f t="shared" ca="1" si="320"/>
        <v>49.844610000000024</v>
      </c>
      <c r="U718" s="311">
        <f t="shared" ca="1" si="321"/>
        <v>0</v>
      </c>
      <c r="V718" s="306">
        <f t="shared" ca="1" si="322"/>
        <v>1.2261336374865064</v>
      </c>
      <c r="W718" s="304">
        <f t="shared" ca="1" si="323"/>
        <v>43.585841912904236</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1.2042804941449656</v>
      </c>
      <c r="AH718" s="304">
        <f t="shared" ca="1" si="347"/>
        <v>-8.5781731117779501</v>
      </c>
    </row>
    <row r="719" spans="1:34" x14ac:dyDescent="0.2">
      <c r="A719" s="347">
        <f t="shared" ca="1" si="325"/>
        <v>1E-4</v>
      </c>
      <c r="B719" s="304">
        <f t="shared" ca="1" si="326"/>
        <v>30.232300000000087</v>
      </c>
      <c r="D719" s="306">
        <f t="shared" ca="1" si="327"/>
        <v>-0.64239193538147332</v>
      </c>
      <c r="E719" s="307">
        <f t="shared" ca="1" si="328"/>
        <v>-1.2558855581309452</v>
      </c>
      <c r="F719" s="304">
        <f t="shared" ca="1" si="329"/>
        <v>1.4106438011649258</v>
      </c>
      <c r="G719" s="306">
        <f t="shared" ca="1" si="330"/>
        <v>8.0575400022133028</v>
      </c>
      <c r="H719" s="307">
        <f t="shared" ca="1" si="331"/>
        <v>-107.29547755674852</v>
      </c>
      <c r="I719" s="304">
        <f t="shared" ca="1" si="332"/>
        <v>107.59759967126587</v>
      </c>
      <c r="J719" s="306">
        <f t="shared" ca="1" si="333"/>
        <v>669.82609207074745</v>
      </c>
      <c r="K719" s="307">
        <f t="shared" ca="1" si="334"/>
        <v>-9.260633089521944</v>
      </c>
      <c r="L719" s="304">
        <f t="shared" ca="1" si="319"/>
        <v>669.89010512470486</v>
      </c>
      <c r="M719" s="306">
        <f t="shared" ca="1" si="335"/>
        <v>-1.4958402862636331</v>
      </c>
      <c r="N719" s="304">
        <f t="shared" ca="1" si="336"/>
        <v>-85.705335228547071</v>
      </c>
      <c r="P719" s="310">
        <f t="shared" ca="1" si="337"/>
        <v>23</v>
      </c>
      <c r="Q719" s="304">
        <f t="shared" ca="1" si="338"/>
        <v>0</v>
      </c>
      <c r="R719" s="306">
        <f t="shared" ca="1" si="339"/>
        <v>0</v>
      </c>
      <c r="S719" s="307">
        <f t="shared" ca="1" si="340"/>
        <v>5.0810000000000022</v>
      </c>
      <c r="T719" s="304">
        <f t="shared" ca="1" si="320"/>
        <v>49.844610000000024</v>
      </c>
      <c r="U719" s="311">
        <f t="shared" ca="1" si="321"/>
        <v>0</v>
      </c>
      <c r="V719" s="306">
        <f t="shared" ca="1" si="322"/>
        <v>1.2261349530726655</v>
      </c>
      <c r="W719" s="304">
        <f t="shared" ca="1" si="323"/>
        <v>43.585986243027435</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1.2042525895242431</v>
      </c>
      <c r="AH719" s="304">
        <f t="shared" ca="1" si="347"/>
        <v>-8.5782015179894149</v>
      </c>
    </row>
    <row r="720" spans="1:34" x14ac:dyDescent="0.2">
      <c r="A720" s="347">
        <f t="shared" ca="1" si="325"/>
        <v>1E-4</v>
      </c>
      <c r="B720" s="304">
        <f t="shared" ca="1" si="326"/>
        <v>30.232400000000087</v>
      </c>
      <c r="D720" s="306">
        <f t="shared" ca="1" si="327"/>
        <v>-0.64238822214150848</v>
      </c>
      <c r="E720" s="307">
        <f t="shared" ca="1" si="328"/>
        <v>-1.2558567934418097</v>
      </c>
      <c r="F720" s="304">
        <f t="shared" ca="1" si="329"/>
        <v>1.4106165012433649</v>
      </c>
      <c r="G720" s="306">
        <f t="shared" ca="1" si="330"/>
        <v>8.0574757633910892</v>
      </c>
      <c r="H720" s="307">
        <f t="shared" ca="1" si="331"/>
        <v>-107.29560314242786</v>
      </c>
      <c r="I720" s="304">
        <f t="shared" ca="1" si="332"/>
        <v>107.59772009375948</v>
      </c>
      <c r="J720" s="306">
        <f t="shared" ca="1" si="333"/>
        <v>669.82609207074745</v>
      </c>
      <c r="K720" s="307">
        <f t="shared" ca="1" si="334"/>
        <v>-9.2713626435569036</v>
      </c>
      <c r="L720" s="304">
        <f t="shared" ca="1" si="319"/>
        <v>669.89025353712816</v>
      </c>
      <c r="M720" s="306">
        <f t="shared" ca="1" si="335"/>
        <v>-1.4958409690201049</v>
      </c>
      <c r="N720" s="304">
        <f t="shared" ca="1" si="336"/>
        <v>-85.70537434761134</v>
      </c>
      <c r="P720" s="310">
        <f t="shared" ca="1" si="337"/>
        <v>23</v>
      </c>
      <c r="Q720" s="304">
        <f t="shared" ca="1" si="338"/>
        <v>0</v>
      </c>
      <c r="R720" s="306">
        <f t="shared" ca="1" si="339"/>
        <v>0</v>
      </c>
      <c r="S720" s="307">
        <f t="shared" ca="1" si="340"/>
        <v>5.0810000000000022</v>
      </c>
      <c r="T720" s="304">
        <f t="shared" ca="1" si="320"/>
        <v>49.844610000000024</v>
      </c>
      <c r="U720" s="311">
        <f t="shared" ca="1" si="321"/>
        <v>0</v>
      </c>
      <c r="V720" s="306">
        <f t="shared" ca="1" si="322"/>
        <v>1.2261362686617772</v>
      </c>
      <c r="W720" s="304">
        <f t="shared" ca="1" si="323"/>
        <v>43.586130571313419</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1.204224685255431</v>
      </c>
      <c r="AH720" s="304">
        <f t="shared" ca="1" si="347"/>
        <v>-8.5782299238392863</v>
      </c>
    </row>
    <row r="721" spans="1:34" x14ac:dyDescent="0.2">
      <c r="A721" s="347">
        <f t="shared" ca="1" si="325"/>
        <v>1E-4</v>
      </c>
      <c r="B721" s="304">
        <f t="shared" ca="1" si="326"/>
        <v>30.232500000000087</v>
      </c>
      <c r="D721" s="306">
        <f t="shared" ca="1" si="327"/>
        <v>-0.64238450889512455</v>
      </c>
      <c r="E721" s="307">
        <f t="shared" ca="1" si="328"/>
        <v>-1.2558280291188062</v>
      </c>
      <c r="F721" s="304">
        <f t="shared" ca="1" si="329"/>
        <v>1.4105892017128359</v>
      </c>
      <c r="G721" s="306">
        <f t="shared" ca="1" si="330"/>
        <v>8.0574115249401999</v>
      </c>
      <c r="H721" s="307">
        <f t="shared" ca="1" si="331"/>
        <v>-107.29572872523077</v>
      </c>
      <c r="I721" s="304">
        <f t="shared" ca="1" si="332"/>
        <v>107.59784051346269</v>
      </c>
      <c r="J721" s="306">
        <f t="shared" ca="1" si="333"/>
        <v>669.82609207074745</v>
      </c>
      <c r="K721" s="307">
        <f t="shared" ca="1" si="334"/>
        <v>-9.282092210150287</v>
      </c>
      <c r="L721" s="304">
        <f t="shared" ca="1" si="319"/>
        <v>669.89040212154646</v>
      </c>
      <c r="M721" s="306">
        <f t="shared" ca="1" si="335"/>
        <v>-1.4958416517696054</v>
      </c>
      <c r="N721" s="304">
        <f t="shared" ca="1" si="336"/>
        <v>-85.705413466276184</v>
      </c>
      <c r="P721" s="310">
        <f t="shared" ca="1" si="337"/>
        <v>23</v>
      </c>
      <c r="Q721" s="304">
        <f t="shared" ca="1" si="338"/>
        <v>0</v>
      </c>
      <c r="R721" s="306">
        <f t="shared" ca="1" si="339"/>
        <v>0</v>
      </c>
      <c r="S721" s="307">
        <f t="shared" ca="1" si="340"/>
        <v>5.0810000000000022</v>
      </c>
      <c r="T721" s="304">
        <f t="shared" ca="1" si="320"/>
        <v>49.844610000000024</v>
      </c>
      <c r="U721" s="311">
        <f t="shared" ca="1" si="321"/>
        <v>0</v>
      </c>
      <c r="V721" s="306">
        <f t="shared" ca="1" si="322"/>
        <v>1.2261375842538405</v>
      </c>
      <c r="W721" s="304">
        <f t="shared" ca="1" si="323"/>
        <v>43.586274897762195</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1.2041967813385224</v>
      </c>
      <c r="AH721" s="304">
        <f t="shared" ca="1" si="347"/>
        <v>-8.5782583293275732</v>
      </c>
    </row>
    <row r="722" spans="1:34" x14ac:dyDescent="0.2">
      <c r="A722" s="347">
        <f t="shared" ca="1" si="325"/>
        <v>1E-4</v>
      </c>
      <c r="B722" s="304">
        <f t="shared" ca="1" si="326"/>
        <v>30.232600000000087</v>
      </c>
      <c r="D722" s="306">
        <f t="shared" ca="1" si="327"/>
        <v>-0.64238079564231887</v>
      </c>
      <c r="E722" s="307">
        <f t="shared" ca="1" si="328"/>
        <v>-1.255799265161933</v>
      </c>
      <c r="F722" s="304">
        <f t="shared" ca="1" si="329"/>
        <v>1.410561902573336</v>
      </c>
      <c r="G722" s="306">
        <f t="shared" ca="1" si="330"/>
        <v>8.0573472868606348</v>
      </c>
      <c r="H722" s="307">
        <f t="shared" ca="1" si="331"/>
        <v>-107.29585430515729</v>
      </c>
      <c r="I722" s="304">
        <f t="shared" ca="1" si="332"/>
        <v>107.59796093037554</v>
      </c>
      <c r="J722" s="306">
        <f t="shared" ca="1" si="333"/>
        <v>669.82609207074745</v>
      </c>
      <c r="K722" s="307">
        <f t="shared" ca="1" si="334"/>
        <v>-9.2928217893018061</v>
      </c>
      <c r="L722" s="304">
        <f t="shared" ca="1" si="319"/>
        <v>669.89055087796032</v>
      </c>
      <c r="M722" s="306">
        <f t="shared" ca="1" si="335"/>
        <v>-1.4958423345121343</v>
      </c>
      <c r="N722" s="304">
        <f t="shared" ca="1" si="336"/>
        <v>-85.705452584541575</v>
      </c>
      <c r="P722" s="310">
        <f t="shared" ca="1" si="337"/>
        <v>23</v>
      </c>
      <c r="Q722" s="304">
        <f t="shared" ca="1" si="338"/>
        <v>0</v>
      </c>
      <c r="R722" s="306">
        <f t="shared" ca="1" si="339"/>
        <v>0</v>
      </c>
      <c r="S722" s="307">
        <f t="shared" ca="1" si="340"/>
        <v>5.0810000000000022</v>
      </c>
      <c r="T722" s="304">
        <f t="shared" ca="1" si="320"/>
        <v>49.844610000000024</v>
      </c>
      <c r="U722" s="311">
        <f t="shared" ca="1" si="321"/>
        <v>0</v>
      </c>
      <c r="V722" s="306">
        <f t="shared" ca="1" si="322"/>
        <v>1.2261388998488563</v>
      </c>
      <c r="W722" s="304">
        <f t="shared" ca="1" si="323"/>
        <v>43.586419222373792</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1.2041688777735171</v>
      </c>
      <c r="AH722" s="304">
        <f t="shared" ca="1" si="347"/>
        <v>-8.5782867344542755</v>
      </c>
    </row>
    <row r="723" spans="1:34" x14ac:dyDescent="0.2">
      <c r="A723" s="347">
        <f t="shared" ca="1" si="325"/>
        <v>1E-4</v>
      </c>
      <c r="B723" s="304">
        <f t="shared" ca="1" si="326"/>
        <v>30.232700000000087</v>
      </c>
      <c r="D723" s="306">
        <f t="shared" ca="1" si="327"/>
        <v>-0.64237708238309532</v>
      </c>
      <c r="E723" s="307">
        <f t="shared" ca="1" si="328"/>
        <v>-1.2557705015711829</v>
      </c>
      <c r="F723" s="304">
        <f t="shared" ca="1" si="329"/>
        <v>1.4105346038248612</v>
      </c>
      <c r="G723" s="306">
        <f t="shared" ca="1" si="330"/>
        <v>8.0572830491523959</v>
      </c>
      <c r="H723" s="307">
        <f t="shared" ca="1" si="331"/>
        <v>-107.29597988220745</v>
      </c>
      <c r="I723" s="304">
        <f t="shared" ca="1" si="332"/>
        <v>107.59808134449807</v>
      </c>
      <c r="J723" s="306">
        <f t="shared" ca="1" si="333"/>
        <v>669.82609207074745</v>
      </c>
      <c r="K723" s="307">
        <f t="shared" ca="1" si="334"/>
        <v>-9.3035513810111752</v>
      </c>
      <c r="L723" s="304">
        <f t="shared" ca="1" si="319"/>
        <v>669.89069980637032</v>
      </c>
      <c r="M723" s="306">
        <f t="shared" ca="1" si="335"/>
        <v>-1.495843017247692</v>
      </c>
      <c r="N723" s="304">
        <f t="shared" ca="1" si="336"/>
        <v>-85.705491702407556</v>
      </c>
      <c r="P723" s="310">
        <f t="shared" ca="1" si="337"/>
        <v>23</v>
      </c>
      <c r="Q723" s="304">
        <f t="shared" ca="1" si="338"/>
        <v>0</v>
      </c>
      <c r="R723" s="306">
        <f t="shared" ca="1" si="339"/>
        <v>0</v>
      </c>
      <c r="S723" s="307">
        <f t="shared" ca="1" si="340"/>
        <v>5.0810000000000022</v>
      </c>
      <c r="T723" s="304">
        <f t="shared" ca="1" si="320"/>
        <v>49.844610000000024</v>
      </c>
      <c r="U723" s="311">
        <f t="shared" ca="1" si="321"/>
        <v>0</v>
      </c>
      <c r="V723" s="306">
        <f t="shared" ca="1" si="322"/>
        <v>1.2261402154468235</v>
      </c>
      <c r="W723" s="304">
        <f t="shared" ca="1" si="323"/>
        <v>43.586563545148202</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1.2041409745604081</v>
      </c>
      <c r="AH723" s="304">
        <f t="shared" ca="1" si="347"/>
        <v>-8.5783151392194004</v>
      </c>
    </row>
    <row r="724" spans="1:34" x14ac:dyDescent="0.2">
      <c r="A724" s="347">
        <f t="shared" ca="1" si="325"/>
        <v>1E-4</v>
      </c>
      <c r="B724" s="304">
        <f t="shared" ca="1" si="326"/>
        <v>30.232800000000086</v>
      </c>
      <c r="D724" s="306">
        <f t="shared" ca="1" si="327"/>
        <v>-0.64237336911745302</v>
      </c>
      <c r="E724" s="307">
        <f t="shared" ca="1" si="328"/>
        <v>-1.2557417383465594</v>
      </c>
      <c r="F724" s="304">
        <f t="shared" ca="1" si="329"/>
        <v>1.4105073054674147</v>
      </c>
      <c r="G724" s="306">
        <f t="shared" ca="1" si="330"/>
        <v>8.0572188118154848</v>
      </c>
      <c r="H724" s="307">
        <f t="shared" ca="1" si="331"/>
        <v>-107.29610545638128</v>
      </c>
      <c r="I724" s="304">
        <f t="shared" ca="1" si="332"/>
        <v>107.59820175583032</v>
      </c>
      <c r="J724" s="306">
        <f t="shared" ca="1" si="333"/>
        <v>669.82609207074745</v>
      </c>
      <c r="K724" s="307">
        <f t="shared" ca="1" si="334"/>
        <v>-9.3142809852781046</v>
      </c>
      <c r="L724" s="304">
        <f t="shared" ca="1" si="319"/>
        <v>669.89084890677691</v>
      </c>
      <c r="M724" s="306">
        <f t="shared" ca="1" si="335"/>
        <v>-1.4958436999762783</v>
      </c>
      <c r="N724" s="304">
        <f t="shared" ca="1" si="336"/>
        <v>-85.705530819874113</v>
      </c>
      <c r="P724" s="310">
        <f t="shared" ca="1" si="337"/>
        <v>23</v>
      </c>
      <c r="Q724" s="304">
        <f t="shared" ca="1" si="338"/>
        <v>0</v>
      </c>
      <c r="R724" s="306">
        <f t="shared" ca="1" si="339"/>
        <v>0</v>
      </c>
      <c r="S724" s="307">
        <f t="shared" ca="1" si="340"/>
        <v>5.0810000000000022</v>
      </c>
      <c r="T724" s="304">
        <f t="shared" ca="1" si="320"/>
        <v>49.844610000000024</v>
      </c>
      <c r="U724" s="311">
        <f t="shared" ca="1" si="321"/>
        <v>0</v>
      </c>
      <c r="V724" s="306">
        <f t="shared" ca="1" si="322"/>
        <v>1.2261415310477435</v>
      </c>
      <c r="W724" s="304">
        <f t="shared" ca="1" si="323"/>
        <v>43.586707866085476</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1.2041130716991972</v>
      </c>
      <c r="AH724" s="304">
        <f t="shared" ca="1" si="347"/>
        <v>-8.5783435436229443</v>
      </c>
    </row>
    <row r="725" spans="1:34" x14ac:dyDescent="0.2">
      <c r="A725" s="347">
        <f t="shared" ca="1" si="325"/>
        <v>1E-4</v>
      </c>
      <c r="B725" s="304">
        <f t="shared" ca="1" si="326"/>
        <v>30.232900000000086</v>
      </c>
      <c r="D725" s="306">
        <f t="shared" ca="1" si="327"/>
        <v>-0.64236965584539429</v>
      </c>
      <c r="E725" s="307">
        <f t="shared" ca="1" si="328"/>
        <v>-1.2557129754880503</v>
      </c>
      <c r="F725" s="304">
        <f t="shared" ca="1" si="329"/>
        <v>1.4104800075009865</v>
      </c>
      <c r="G725" s="306">
        <f t="shared" ca="1" si="330"/>
        <v>8.0571545748498998</v>
      </c>
      <c r="H725" s="307">
        <f t="shared" ca="1" si="331"/>
        <v>-107.29623102767883</v>
      </c>
      <c r="I725" s="304">
        <f t="shared" ca="1" si="332"/>
        <v>107.59832216437231</v>
      </c>
      <c r="J725" s="306">
        <f t="shared" ca="1" si="333"/>
        <v>669.82609207074745</v>
      </c>
      <c r="K725" s="307">
        <f t="shared" ca="1" si="334"/>
        <v>-9.3250106021023083</v>
      </c>
      <c r="L725" s="304">
        <f t="shared" ca="1" si="319"/>
        <v>669.89099817918043</v>
      </c>
      <c r="M725" s="306">
        <f t="shared" ca="1" si="335"/>
        <v>-1.4958443826978935</v>
      </c>
      <c r="N725" s="304">
        <f t="shared" ca="1" si="336"/>
        <v>-85.705569936941245</v>
      </c>
      <c r="P725" s="310">
        <f t="shared" ca="1" si="337"/>
        <v>23</v>
      </c>
      <c r="Q725" s="304">
        <f t="shared" ca="1" si="338"/>
        <v>0</v>
      </c>
      <c r="R725" s="306">
        <f t="shared" ca="1" si="339"/>
        <v>0</v>
      </c>
      <c r="S725" s="307">
        <f t="shared" ca="1" si="340"/>
        <v>5.0810000000000022</v>
      </c>
      <c r="T725" s="304">
        <f t="shared" ca="1" si="320"/>
        <v>49.844610000000024</v>
      </c>
      <c r="U725" s="311">
        <f t="shared" ca="1" si="321"/>
        <v>0</v>
      </c>
      <c r="V725" s="306">
        <f t="shared" ca="1" si="322"/>
        <v>1.2261428466516144</v>
      </c>
      <c r="W725" s="304">
        <f t="shared" ca="1" si="323"/>
        <v>43.586852185185563</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1.2040851691898755</v>
      </c>
      <c r="AH725" s="304">
        <f t="shared" ca="1" si="347"/>
        <v>-8.5783719476649196</v>
      </c>
    </row>
    <row r="726" spans="1:34" x14ac:dyDescent="0.2">
      <c r="A726" s="347">
        <f t="shared" ca="1" si="325"/>
        <v>1E-4</v>
      </c>
      <c r="B726" s="304">
        <f t="shared" ca="1" si="326"/>
        <v>30.233000000000086</v>
      </c>
      <c r="D726" s="306">
        <f t="shared" ca="1" si="327"/>
        <v>-0.64236594256691759</v>
      </c>
      <c r="E726" s="307">
        <f t="shared" ca="1" si="328"/>
        <v>-1.2556842129956696</v>
      </c>
      <c r="F726" s="304">
        <f t="shared" ca="1" si="329"/>
        <v>1.4104527099255892</v>
      </c>
      <c r="G726" s="306">
        <f t="shared" ca="1" si="330"/>
        <v>8.0570903382556427</v>
      </c>
      <c r="H726" s="307">
        <f t="shared" ca="1" si="331"/>
        <v>-107.29635659610013</v>
      </c>
      <c r="I726" s="304">
        <f t="shared" ca="1" si="332"/>
        <v>107.59844257012409</v>
      </c>
      <c r="J726" s="306">
        <f t="shared" ca="1" si="333"/>
        <v>669.82609207074745</v>
      </c>
      <c r="K726" s="307">
        <f t="shared" ca="1" si="334"/>
        <v>-9.3357402314834967</v>
      </c>
      <c r="L726" s="304">
        <f t="shared" ca="1" si="319"/>
        <v>669.89114762358156</v>
      </c>
      <c r="M726" s="306">
        <f t="shared" ca="1" si="335"/>
        <v>-1.4958450654125377</v>
      </c>
      <c r="N726" s="304">
        <f t="shared" ca="1" si="336"/>
        <v>-85.705609053608967</v>
      </c>
      <c r="P726" s="310">
        <f t="shared" ca="1" si="337"/>
        <v>23</v>
      </c>
      <c r="Q726" s="304">
        <f t="shared" ca="1" si="338"/>
        <v>0</v>
      </c>
      <c r="R726" s="306">
        <f t="shared" ca="1" si="339"/>
        <v>0</v>
      </c>
      <c r="S726" s="307">
        <f t="shared" ca="1" si="340"/>
        <v>5.0810000000000022</v>
      </c>
      <c r="T726" s="304">
        <f t="shared" ca="1" si="320"/>
        <v>49.844610000000024</v>
      </c>
      <c r="U726" s="311">
        <f t="shared" ca="1" si="321"/>
        <v>0</v>
      </c>
      <c r="V726" s="306">
        <f t="shared" ca="1" si="322"/>
        <v>1.2261441622584381</v>
      </c>
      <c r="W726" s="304">
        <f t="shared" ca="1" si="323"/>
        <v>43.58699650244855</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1.2040572670324554</v>
      </c>
      <c r="AH726" s="304">
        <f t="shared" ca="1" si="347"/>
        <v>-8.578400351345314</v>
      </c>
    </row>
    <row r="727" spans="1:34" x14ac:dyDescent="0.2">
      <c r="A727" s="347">
        <f t="shared" ca="1" si="325"/>
        <v>1E-4</v>
      </c>
      <c r="B727" s="304">
        <f t="shared" ca="1" si="326"/>
        <v>30.233100000000086</v>
      </c>
      <c r="D727" s="306">
        <f t="shared" ca="1" si="327"/>
        <v>-0.64236222928202569</v>
      </c>
      <c r="E727" s="307">
        <f t="shared" ca="1" si="328"/>
        <v>-1.255655450869396</v>
      </c>
      <c r="F727" s="304">
        <f t="shared" ca="1" si="329"/>
        <v>1.4104254127412055</v>
      </c>
      <c r="G727" s="306">
        <f t="shared" ca="1" si="330"/>
        <v>8.0570261020327152</v>
      </c>
      <c r="H727" s="307">
        <f t="shared" ca="1" si="331"/>
        <v>-107.29648216164522</v>
      </c>
      <c r="I727" s="304">
        <f t="shared" ca="1" si="332"/>
        <v>107.59856297308568</v>
      </c>
      <c r="J727" s="306">
        <f t="shared" ca="1" si="333"/>
        <v>669.82609207074745</v>
      </c>
      <c r="K727" s="307">
        <f t="shared" ca="1" si="334"/>
        <v>-9.346469873421384</v>
      </c>
      <c r="L727" s="304">
        <f t="shared" ca="1" si="319"/>
        <v>669.89129723998076</v>
      </c>
      <c r="M727" s="306">
        <f t="shared" ca="1" si="335"/>
        <v>-1.495845748120211</v>
      </c>
      <c r="N727" s="304">
        <f t="shared" ca="1" si="336"/>
        <v>-85.705648169877279</v>
      </c>
      <c r="P727" s="310">
        <f t="shared" ca="1" si="337"/>
        <v>23</v>
      </c>
      <c r="Q727" s="304">
        <f t="shared" ca="1" si="338"/>
        <v>0</v>
      </c>
      <c r="R727" s="306">
        <f t="shared" ca="1" si="339"/>
        <v>0</v>
      </c>
      <c r="S727" s="307">
        <f t="shared" ca="1" si="340"/>
        <v>5.0810000000000022</v>
      </c>
      <c r="T727" s="304">
        <f t="shared" ca="1" si="320"/>
        <v>49.844610000000024</v>
      </c>
      <c r="U727" s="311">
        <f t="shared" ca="1" si="321"/>
        <v>0</v>
      </c>
      <c r="V727" s="306">
        <f t="shared" ca="1" si="322"/>
        <v>1.2261454778682135</v>
      </c>
      <c r="W727" s="304">
        <f t="shared" ca="1" si="323"/>
        <v>43.587140817874406</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1.2040293652269138</v>
      </c>
      <c r="AH727" s="304">
        <f t="shared" ca="1" si="347"/>
        <v>-8.5784287546641469</v>
      </c>
    </row>
    <row r="728" spans="1:34" x14ac:dyDescent="0.2">
      <c r="A728" s="347">
        <f t="shared" ca="1" si="325"/>
        <v>1E-4</v>
      </c>
      <c r="B728" s="304">
        <f t="shared" ca="1" si="326"/>
        <v>30.233200000000085</v>
      </c>
      <c r="D728" s="306">
        <f t="shared" ca="1" si="327"/>
        <v>-0.64235851599071758</v>
      </c>
      <c r="E728" s="307">
        <f t="shared" ca="1" si="328"/>
        <v>-1.2556266891092367</v>
      </c>
      <c r="F728" s="304">
        <f t="shared" ca="1" si="329"/>
        <v>1.4103981159478414</v>
      </c>
      <c r="G728" s="306">
        <f t="shared" ca="1" si="330"/>
        <v>8.0569618661811155</v>
      </c>
      <c r="H728" s="307">
        <f t="shared" ca="1" si="331"/>
        <v>-107.29660772431413</v>
      </c>
      <c r="I728" s="304">
        <f t="shared" ca="1" si="332"/>
        <v>107.59868337325715</v>
      </c>
      <c r="J728" s="306">
        <f t="shared" ca="1" si="333"/>
        <v>669.82609207074745</v>
      </c>
      <c r="K728" s="307">
        <f t="shared" ca="1" si="334"/>
        <v>-9.3571995279156823</v>
      </c>
      <c r="L728" s="304">
        <f t="shared" ca="1" si="319"/>
        <v>669.89144702837837</v>
      </c>
      <c r="M728" s="306">
        <f t="shared" ca="1" si="335"/>
        <v>-1.4958464308209134</v>
      </c>
      <c r="N728" s="304">
        <f t="shared" ca="1" si="336"/>
        <v>-85.705687285746208</v>
      </c>
      <c r="P728" s="310">
        <f t="shared" ca="1" si="337"/>
        <v>23</v>
      </c>
      <c r="Q728" s="304">
        <f t="shared" ca="1" si="338"/>
        <v>0</v>
      </c>
      <c r="R728" s="306">
        <f t="shared" ca="1" si="339"/>
        <v>0</v>
      </c>
      <c r="S728" s="307">
        <f t="shared" ca="1" si="340"/>
        <v>5.0810000000000022</v>
      </c>
      <c r="T728" s="304">
        <f t="shared" ca="1" si="320"/>
        <v>49.844610000000024</v>
      </c>
      <c r="U728" s="311">
        <f t="shared" ca="1" si="321"/>
        <v>0</v>
      </c>
      <c r="V728" s="306">
        <f t="shared" ca="1" si="322"/>
        <v>1.2261467934809407</v>
      </c>
      <c r="W728" s="304">
        <f t="shared" ca="1" si="323"/>
        <v>43.587285131463169</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1.2040014637732614</v>
      </c>
      <c r="AH728" s="304">
        <f t="shared" ca="1" si="347"/>
        <v>-8.5784571576214113</v>
      </c>
    </row>
    <row r="729" spans="1:34" x14ac:dyDescent="0.2">
      <c r="A729" s="347">
        <f t="shared" ca="1" si="325"/>
        <v>1E-4</v>
      </c>
      <c r="B729" s="304">
        <f t="shared" ca="1" si="326"/>
        <v>30.233300000000085</v>
      </c>
      <c r="D729" s="306">
        <f t="shared" ca="1" si="327"/>
        <v>-0.64235480269299505</v>
      </c>
      <c r="E729" s="307">
        <f t="shared" ca="1" si="328"/>
        <v>-1.2555979277151845</v>
      </c>
      <c r="F729" s="304">
        <f t="shared" ca="1" si="329"/>
        <v>1.4103708195454918</v>
      </c>
      <c r="G729" s="306">
        <f t="shared" ca="1" si="330"/>
        <v>8.0568976307008455</v>
      </c>
      <c r="H729" s="307">
        <f t="shared" ca="1" si="331"/>
        <v>-107.29673328410691</v>
      </c>
      <c r="I729" s="304">
        <f t="shared" ca="1" si="332"/>
        <v>107.5988037706385</v>
      </c>
      <c r="J729" s="306">
        <f t="shared" ca="1" si="333"/>
        <v>669.82609207074745</v>
      </c>
      <c r="K729" s="307">
        <f t="shared" ca="1" si="334"/>
        <v>-9.3679291949661039</v>
      </c>
      <c r="L729" s="304">
        <f t="shared" ca="1" si="319"/>
        <v>669.89159698877495</v>
      </c>
      <c r="M729" s="306">
        <f t="shared" ca="1" si="335"/>
        <v>-1.4958471135146452</v>
      </c>
      <c r="N729" s="304">
        <f t="shared" ca="1" si="336"/>
        <v>-85.705726401215728</v>
      </c>
      <c r="P729" s="310">
        <f t="shared" ca="1" si="337"/>
        <v>23</v>
      </c>
      <c r="Q729" s="304">
        <f t="shared" ca="1" si="338"/>
        <v>0</v>
      </c>
      <c r="R729" s="306">
        <f t="shared" ca="1" si="339"/>
        <v>0</v>
      </c>
      <c r="S729" s="307">
        <f t="shared" ca="1" si="340"/>
        <v>5.0810000000000022</v>
      </c>
      <c r="T729" s="304">
        <f t="shared" ca="1" si="320"/>
        <v>49.844610000000024</v>
      </c>
      <c r="U729" s="311">
        <f t="shared" ca="1" si="321"/>
        <v>0</v>
      </c>
      <c r="V729" s="306">
        <f t="shared" ca="1" si="322"/>
        <v>1.2261481090966198</v>
      </c>
      <c r="W729" s="304">
        <f t="shared" ca="1" si="323"/>
        <v>43.58742944321483</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1.2039735626714911</v>
      </c>
      <c r="AH729" s="304">
        <f t="shared" ca="1" si="347"/>
        <v>-8.5784855602171124</v>
      </c>
    </row>
    <row r="730" spans="1:34" x14ac:dyDescent="0.2">
      <c r="A730" s="347">
        <f t="shared" ca="1" si="325"/>
        <v>1E-4</v>
      </c>
      <c r="B730" s="304">
        <f t="shared" ca="1" si="326"/>
        <v>30.233400000000085</v>
      </c>
      <c r="D730" s="306">
        <f t="shared" ca="1" si="327"/>
        <v>-0.64235108938885743</v>
      </c>
      <c r="E730" s="307">
        <f t="shared" ca="1" si="328"/>
        <v>-1.2555691666872413</v>
      </c>
      <c r="F730" s="304">
        <f t="shared" ca="1" si="329"/>
        <v>1.4103435235341584</v>
      </c>
      <c r="G730" s="306">
        <f t="shared" ca="1" si="330"/>
        <v>8.0568333955919069</v>
      </c>
      <c r="H730" s="307">
        <f t="shared" ca="1" si="331"/>
        <v>-107.29685884102358</v>
      </c>
      <c r="I730" s="304">
        <f t="shared" ca="1" si="332"/>
        <v>107.59892416522976</v>
      </c>
      <c r="J730" s="306">
        <f t="shared" ca="1" si="333"/>
        <v>669.82609207074745</v>
      </c>
      <c r="K730" s="307">
        <f t="shared" ca="1" si="334"/>
        <v>-9.3786588745723609</v>
      </c>
      <c r="L730" s="304">
        <f t="shared" ca="1" si="319"/>
        <v>669.89174712117108</v>
      </c>
      <c r="M730" s="306">
        <f t="shared" ca="1" si="335"/>
        <v>-1.4958477962014061</v>
      </c>
      <c r="N730" s="304">
        <f t="shared" ca="1" si="336"/>
        <v>-85.705765516285865</v>
      </c>
      <c r="P730" s="310">
        <f t="shared" ca="1" si="337"/>
        <v>23</v>
      </c>
      <c r="Q730" s="304">
        <f t="shared" ca="1" si="338"/>
        <v>0</v>
      </c>
      <c r="R730" s="306">
        <f t="shared" ca="1" si="339"/>
        <v>0</v>
      </c>
      <c r="S730" s="307">
        <f t="shared" ca="1" si="340"/>
        <v>5.0810000000000022</v>
      </c>
      <c r="T730" s="304">
        <f t="shared" ca="1" si="320"/>
        <v>49.844610000000024</v>
      </c>
      <c r="U730" s="311">
        <f t="shared" ca="1" si="321"/>
        <v>0</v>
      </c>
      <c r="V730" s="306">
        <f t="shared" ca="1" si="322"/>
        <v>1.2261494247152505</v>
      </c>
      <c r="W730" s="304">
        <f t="shared" ca="1" si="323"/>
        <v>43.587573753129412</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1.2039456619216029</v>
      </c>
      <c r="AH730" s="304">
        <f t="shared" ca="1" si="347"/>
        <v>-8.5785139624512521</v>
      </c>
    </row>
    <row r="731" spans="1:34" x14ac:dyDescent="0.2">
      <c r="A731" s="347">
        <f t="shared" ca="1" si="325"/>
        <v>1E-4</v>
      </c>
      <c r="B731" s="304">
        <f t="shared" ca="1" si="326"/>
        <v>30.233500000000085</v>
      </c>
      <c r="D731" s="306">
        <f t="shared" ca="1" si="327"/>
        <v>-0.64234737607830839</v>
      </c>
      <c r="E731" s="307">
        <f t="shared" ca="1" si="328"/>
        <v>-1.2555404060254034</v>
      </c>
      <c r="F731" s="304">
        <f t="shared" ca="1" si="329"/>
        <v>1.4103162279138401</v>
      </c>
      <c r="G731" s="306">
        <f t="shared" ca="1" si="330"/>
        <v>8.0567691608542997</v>
      </c>
      <c r="H731" s="307">
        <f t="shared" ca="1" si="331"/>
        <v>-107.29698439506419</v>
      </c>
      <c r="I731" s="304">
        <f t="shared" ca="1" si="332"/>
        <v>107.59904455703099</v>
      </c>
      <c r="J731" s="306">
        <f t="shared" ca="1" si="333"/>
        <v>669.82609207074745</v>
      </c>
      <c r="K731" s="307">
        <f t="shared" ca="1" si="334"/>
        <v>-9.3893885667341657</v>
      </c>
      <c r="L731" s="304">
        <f t="shared" ca="1" si="319"/>
        <v>669.89189742556709</v>
      </c>
      <c r="M731" s="306">
        <f t="shared" ca="1" si="335"/>
        <v>-1.4958484788811965</v>
      </c>
      <c r="N731" s="304">
        <f t="shared" ca="1" si="336"/>
        <v>-85.705804630956621</v>
      </c>
      <c r="P731" s="310">
        <f t="shared" ca="1" si="337"/>
        <v>23</v>
      </c>
      <c r="Q731" s="304">
        <f t="shared" ca="1" si="338"/>
        <v>0</v>
      </c>
      <c r="R731" s="306">
        <f t="shared" ca="1" si="339"/>
        <v>0</v>
      </c>
      <c r="S731" s="307">
        <f t="shared" ca="1" si="340"/>
        <v>5.0810000000000022</v>
      </c>
      <c r="T731" s="304">
        <f t="shared" ca="1" si="320"/>
        <v>49.844610000000024</v>
      </c>
      <c r="U731" s="311">
        <f t="shared" ca="1" si="321"/>
        <v>0</v>
      </c>
      <c r="V731" s="306">
        <f t="shared" ca="1" si="322"/>
        <v>1.2261507403368332</v>
      </c>
      <c r="W731" s="304">
        <f t="shared" ca="1" si="323"/>
        <v>43.587718061206942</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1.2039177615235968</v>
      </c>
      <c r="AH731" s="304">
        <f t="shared" ca="1" si="347"/>
        <v>-8.5785423643238321</v>
      </c>
    </row>
    <row r="732" spans="1:34" x14ac:dyDescent="0.2">
      <c r="A732" s="347">
        <f t="shared" ca="1" si="325"/>
        <v>1E-4</v>
      </c>
      <c r="B732" s="304">
        <f t="shared" ca="1" si="326"/>
        <v>30.233600000000084</v>
      </c>
      <c r="D732" s="306">
        <f t="shared" ca="1" si="327"/>
        <v>-0.6423436627613458</v>
      </c>
      <c r="E732" s="307">
        <f t="shared" ca="1" si="328"/>
        <v>-1.255511645729662</v>
      </c>
      <c r="F732" s="304">
        <f t="shared" ca="1" si="329"/>
        <v>1.4102889326845283</v>
      </c>
      <c r="G732" s="306">
        <f t="shared" ca="1" si="330"/>
        <v>8.0567049264880239</v>
      </c>
      <c r="H732" s="307">
        <f t="shared" ca="1" si="331"/>
        <v>-107.29710994622876</v>
      </c>
      <c r="I732" s="304">
        <f t="shared" ca="1" si="332"/>
        <v>107.59916494604222</v>
      </c>
      <c r="J732" s="306">
        <f t="shared" ca="1" si="333"/>
        <v>669.82609207074745</v>
      </c>
      <c r="K732" s="307">
        <f t="shared" ca="1" si="334"/>
        <v>-9.4001182714512304</v>
      </c>
      <c r="L732" s="304">
        <f t="shared" ca="1" si="319"/>
        <v>669.89204790196356</v>
      </c>
      <c r="M732" s="306">
        <f t="shared" ca="1" si="335"/>
        <v>-1.4958491615540166</v>
      </c>
      <c r="N732" s="304">
        <f t="shared" ca="1" si="336"/>
        <v>-85.705843745227995</v>
      </c>
      <c r="P732" s="310">
        <f t="shared" ca="1" si="337"/>
        <v>23</v>
      </c>
      <c r="Q732" s="304">
        <f t="shared" ca="1" si="338"/>
        <v>0</v>
      </c>
      <c r="R732" s="306">
        <f t="shared" ca="1" si="339"/>
        <v>0</v>
      </c>
      <c r="S732" s="307">
        <f t="shared" ca="1" si="340"/>
        <v>5.0810000000000022</v>
      </c>
      <c r="T732" s="304">
        <f t="shared" ca="1" si="320"/>
        <v>49.844610000000024</v>
      </c>
      <c r="U732" s="311">
        <f t="shared" ca="1" si="321"/>
        <v>0</v>
      </c>
      <c r="V732" s="306">
        <f t="shared" ca="1" si="322"/>
        <v>1.2261520559613677</v>
      </c>
      <c r="W732" s="304">
        <f t="shared" ca="1" si="323"/>
        <v>43.587862367447414</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1.203889861477462</v>
      </c>
      <c r="AH732" s="304">
        <f t="shared" ca="1" si="347"/>
        <v>-8.5785707658348596</v>
      </c>
    </row>
    <row r="733" spans="1:34" x14ac:dyDescent="0.2">
      <c r="A733" s="347">
        <f t="shared" ca="1" si="325"/>
        <v>1E-4</v>
      </c>
      <c r="B733" s="304">
        <f t="shared" ca="1" si="326"/>
        <v>30.233700000000084</v>
      </c>
      <c r="D733" s="306">
        <f t="shared" ca="1" si="327"/>
        <v>-0.6423399494379709</v>
      </c>
      <c r="E733" s="307">
        <f t="shared" ca="1" si="328"/>
        <v>-1.2554828858000224</v>
      </c>
      <c r="F733" s="304">
        <f t="shared" ca="1" si="329"/>
        <v>1.4102616378462285</v>
      </c>
      <c r="G733" s="306">
        <f t="shared" ca="1" si="330"/>
        <v>8.0566406924930796</v>
      </c>
      <c r="H733" s="307">
        <f t="shared" ca="1" si="331"/>
        <v>-107.29723549451734</v>
      </c>
      <c r="I733" s="304">
        <f t="shared" ca="1" si="332"/>
        <v>107.59928533226346</v>
      </c>
      <c r="J733" s="306">
        <f t="shared" ca="1" si="333"/>
        <v>669.82609207074745</v>
      </c>
      <c r="K733" s="307">
        <f t="shared" ca="1" si="334"/>
        <v>-9.4108479887232672</v>
      </c>
      <c r="L733" s="304">
        <f t="shared" ca="1" si="319"/>
        <v>669.89219855036106</v>
      </c>
      <c r="M733" s="306">
        <f t="shared" ca="1" si="335"/>
        <v>-1.4958498442198662</v>
      </c>
      <c r="N733" s="304">
        <f t="shared" ca="1" si="336"/>
        <v>-85.705882859100001</v>
      </c>
      <c r="P733" s="310">
        <f t="shared" ca="1" si="337"/>
        <v>23</v>
      </c>
      <c r="Q733" s="304">
        <f t="shared" ca="1" si="338"/>
        <v>0</v>
      </c>
      <c r="R733" s="306">
        <f t="shared" ca="1" si="339"/>
        <v>0</v>
      </c>
      <c r="S733" s="307">
        <f t="shared" ca="1" si="340"/>
        <v>5.0810000000000022</v>
      </c>
      <c r="T733" s="304">
        <f t="shared" ca="1" si="320"/>
        <v>49.844610000000024</v>
      </c>
      <c r="U733" s="311">
        <f t="shared" ca="1" si="321"/>
        <v>0</v>
      </c>
      <c r="V733" s="306">
        <f t="shared" ca="1" si="322"/>
        <v>1.2261533715888535</v>
      </c>
      <c r="W733" s="304">
        <f t="shared" ca="1" si="323"/>
        <v>43.588006671850827</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1.2038619617832005</v>
      </c>
      <c r="AH733" s="304">
        <f t="shared" ca="1" si="347"/>
        <v>-8.5785991669843327</v>
      </c>
    </row>
    <row r="734" spans="1:34" x14ac:dyDescent="0.2">
      <c r="A734" s="347">
        <f t="shared" ca="1" si="325"/>
        <v>1E-4</v>
      </c>
      <c r="B734" s="304">
        <f t="shared" ca="1" si="326"/>
        <v>30.233800000000084</v>
      </c>
      <c r="D734" s="306">
        <f t="shared" ca="1" si="327"/>
        <v>-0.64233623610818513</v>
      </c>
      <c r="E734" s="307">
        <f t="shared" ca="1" si="328"/>
        <v>-1.2554541262364829</v>
      </c>
      <c r="F734" s="304">
        <f t="shared" ca="1" si="329"/>
        <v>1.4102343433989406</v>
      </c>
      <c r="G734" s="306">
        <f t="shared" ca="1" si="330"/>
        <v>8.0565764588694684</v>
      </c>
      <c r="H734" s="307">
        <f t="shared" ca="1" si="331"/>
        <v>-107.29736103992997</v>
      </c>
      <c r="I734" s="304">
        <f t="shared" ca="1" si="332"/>
        <v>107.59940571569479</v>
      </c>
      <c r="J734" s="306">
        <f t="shared" ca="1" si="333"/>
        <v>669.82609207074745</v>
      </c>
      <c r="K734" s="307">
        <f t="shared" ca="1" si="334"/>
        <v>-9.4215777185499903</v>
      </c>
      <c r="L734" s="304">
        <f t="shared" ca="1" si="319"/>
        <v>669.8923493707598</v>
      </c>
      <c r="M734" s="306">
        <f t="shared" ca="1" si="335"/>
        <v>-1.4958505268787454</v>
      </c>
      <c r="N734" s="304">
        <f t="shared" ca="1" si="336"/>
        <v>-85.705921972572625</v>
      </c>
      <c r="P734" s="310">
        <f t="shared" ca="1" si="337"/>
        <v>23</v>
      </c>
      <c r="Q734" s="304">
        <f t="shared" ca="1" si="338"/>
        <v>0</v>
      </c>
      <c r="R734" s="306">
        <f t="shared" ca="1" si="339"/>
        <v>0</v>
      </c>
      <c r="S734" s="307">
        <f t="shared" ca="1" si="340"/>
        <v>5.0810000000000022</v>
      </c>
      <c r="T734" s="304">
        <f t="shared" ca="1" si="320"/>
        <v>49.844610000000024</v>
      </c>
      <c r="U734" s="311">
        <f t="shared" ca="1" si="321"/>
        <v>0</v>
      </c>
      <c r="V734" s="306">
        <f t="shared" ca="1" si="322"/>
        <v>1.2261546872192912</v>
      </c>
      <c r="W734" s="304">
        <f t="shared" ca="1" si="323"/>
        <v>43.588150974417225</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1.2038340624408175</v>
      </c>
      <c r="AH734" s="304">
        <f t="shared" ca="1" si="347"/>
        <v>-8.5786275677722514</v>
      </c>
    </row>
    <row r="735" spans="1:34" x14ac:dyDescent="0.2">
      <c r="A735" s="347">
        <f t="shared" ca="1" si="325"/>
        <v>1E-4</v>
      </c>
      <c r="B735" s="304">
        <f t="shared" ca="1" si="326"/>
        <v>30.233900000000084</v>
      </c>
      <c r="D735" s="306">
        <f t="shared" ca="1" si="327"/>
        <v>-0.64233252277199027</v>
      </c>
      <c r="E735" s="307">
        <f t="shared" ca="1" si="328"/>
        <v>-1.2554253670390363</v>
      </c>
      <c r="F735" s="304">
        <f t="shared" ca="1" si="329"/>
        <v>1.4102070493426588</v>
      </c>
      <c r="G735" s="306">
        <f t="shared" ca="1" si="330"/>
        <v>8.0565122256171904</v>
      </c>
      <c r="H735" s="307">
        <f t="shared" ca="1" si="331"/>
        <v>-107.29748658246668</v>
      </c>
      <c r="I735" s="304">
        <f t="shared" ca="1" si="332"/>
        <v>107.59952609633621</v>
      </c>
      <c r="J735" s="306">
        <f t="shared" ca="1" si="333"/>
        <v>669.82609207074745</v>
      </c>
      <c r="K735" s="307">
        <f t="shared" ca="1" si="334"/>
        <v>-9.4323074609311099</v>
      </c>
      <c r="L735" s="304">
        <f t="shared" ca="1" si="319"/>
        <v>669.89250036316048</v>
      </c>
      <c r="M735" s="306">
        <f t="shared" ca="1" si="335"/>
        <v>-1.4958512095306546</v>
      </c>
      <c r="N735" s="304">
        <f t="shared" ca="1" si="336"/>
        <v>-85.705961085645896</v>
      </c>
      <c r="P735" s="310">
        <f t="shared" ca="1" si="337"/>
        <v>23</v>
      </c>
      <c r="Q735" s="304">
        <f t="shared" ca="1" si="338"/>
        <v>0</v>
      </c>
      <c r="R735" s="306">
        <f t="shared" ca="1" si="339"/>
        <v>0</v>
      </c>
      <c r="S735" s="307">
        <f t="shared" ca="1" si="340"/>
        <v>5.0810000000000022</v>
      </c>
      <c r="T735" s="304">
        <f t="shared" ca="1" si="320"/>
        <v>49.844610000000024</v>
      </c>
      <c r="U735" s="311">
        <f t="shared" ca="1" si="321"/>
        <v>0</v>
      </c>
      <c r="V735" s="306">
        <f t="shared" ca="1" si="322"/>
        <v>1.2261560028526808</v>
      </c>
      <c r="W735" s="304">
        <f t="shared" ca="1" si="323"/>
        <v>43.588295275146628</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1.2038061634503006</v>
      </c>
      <c r="AH735" s="304">
        <f t="shared" ca="1" si="347"/>
        <v>-8.578655968198623</v>
      </c>
    </row>
    <row r="736" spans="1:34" x14ac:dyDescent="0.2">
      <c r="A736" s="347">
        <f t="shared" ca="1" si="325"/>
        <v>1E-4</v>
      </c>
      <c r="B736" s="304">
        <f t="shared" ca="1" si="326"/>
        <v>30.234000000000083</v>
      </c>
      <c r="D736" s="306">
        <f t="shared" ca="1" si="327"/>
        <v>-0.64232880942938442</v>
      </c>
      <c r="E736" s="307">
        <f t="shared" ca="1" si="328"/>
        <v>-1.2553966082076737</v>
      </c>
      <c r="F736" s="304">
        <f t="shared" ca="1" si="329"/>
        <v>1.4101797556773754</v>
      </c>
      <c r="G736" s="306">
        <f t="shared" ca="1" si="330"/>
        <v>8.0564479927362473</v>
      </c>
      <c r="H736" s="307">
        <f t="shared" ca="1" si="331"/>
        <v>-107.29761212212749</v>
      </c>
      <c r="I736" s="304">
        <f t="shared" ca="1" si="332"/>
        <v>107.59964647418774</v>
      </c>
      <c r="J736" s="306">
        <f t="shared" ca="1" si="333"/>
        <v>669.82609207074745</v>
      </c>
      <c r="K736" s="307">
        <f t="shared" ca="1" si="334"/>
        <v>-9.4430372158663403</v>
      </c>
      <c r="L736" s="304">
        <f t="shared" ca="1" si="319"/>
        <v>669.89265152756354</v>
      </c>
      <c r="M736" s="306">
        <f t="shared" ca="1" si="335"/>
        <v>-1.4958518921755937</v>
      </c>
      <c r="N736" s="304">
        <f t="shared" ca="1" si="336"/>
        <v>-85.706000198319813</v>
      </c>
      <c r="P736" s="310">
        <f t="shared" ca="1" si="337"/>
        <v>23</v>
      </c>
      <c r="Q736" s="304">
        <f t="shared" ca="1" si="338"/>
        <v>0</v>
      </c>
      <c r="R736" s="306">
        <f t="shared" ca="1" si="339"/>
        <v>0</v>
      </c>
      <c r="S736" s="307">
        <f t="shared" ca="1" si="340"/>
        <v>5.0810000000000022</v>
      </c>
      <c r="T736" s="304">
        <f t="shared" ca="1" si="320"/>
        <v>49.844610000000024</v>
      </c>
      <c r="U736" s="311">
        <f t="shared" ca="1" si="321"/>
        <v>0</v>
      </c>
      <c r="V736" s="306">
        <f t="shared" ca="1" si="322"/>
        <v>1.226157318489022</v>
      </c>
      <c r="W736" s="304">
        <f t="shared" ca="1" si="323"/>
        <v>43.588439574039008</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1.203778264811648</v>
      </c>
      <c r="AH736" s="304">
        <f t="shared" ca="1" si="347"/>
        <v>-8.5786843682634544</v>
      </c>
    </row>
    <row r="737" spans="1:34" x14ac:dyDescent="0.2">
      <c r="A737" s="347">
        <f t="shared" ca="1" si="325"/>
        <v>1E-4</v>
      </c>
      <c r="B737" s="304">
        <f t="shared" ca="1" si="326"/>
        <v>30.234100000000083</v>
      </c>
      <c r="D737" s="306">
        <f t="shared" ca="1" si="327"/>
        <v>-0.64232509608037014</v>
      </c>
      <c r="E737" s="307">
        <f t="shared" ca="1" si="328"/>
        <v>-1.2553678497424077</v>
      </c>
      <c r="F737" s="304">
        <f t="shared" ca="1" si="329"/>
        <v>1.4101524624031023</v>
      </c>
      <c r="G737" s="306">
        <f t="shared" ca="1" si="330"/>
        <v>8.0563837602266393</v>
      </c>
      <c r="H737" s="307">
        <f t="shared" ca="1" si="331"/>
        <v>-107.29773765891247</v>
      </c>
      <c r="I737" s="304">
        <f t="shared" ca="1" si="332"/>
        <v>107.59976684924948</v>
      </c>
      <c r="J737" s="306">
        <f t="shared" ca="1" si="333"/>
        <v>669.82609207074745</v>
      </c>
      <c r="K737" s="307">
        <f t="shared" ca="1" si="334"/>
        <v>-9.4537669833553917</v>
      </c>
      <c r="L737" s="304">
        <f t="shared" ca="1" si="319"/>
        <v>669.89280286396945</v>
      </c>
      <c r="M737" s="306">
        <f t="shared" ca="1" si="335"/>
        <v>-1.4958525748135629</v>
      </c>
      <c r="N737" s="304">
        <f t="shared" ca="1" si="336"/>
        <v>-85.706039310594377</v>
      </c>
      <c r="P737" s="310">
        <f t="shared" ca="1" si="337"/>
        <v>23</v>
      </c>
      <c r="Q737" s="304">
        <f t="shared" ca="1" si="338"/>
        <v>0</v>
      </c>
      <c r="R737" s="306">
        <f t="shared" ca="1" si="339"/>
        <v>0</v>
      </c>
      <c r="S737" s="307">
        <f t="shared" ca="1" si="340"/>
        <v>5.0810000000000022</v>
      </c>
      <c r="T737" s="304">
        <f t="shared" ca="1" si="320"/>
        <v>49.844610000000024</v>
      </c>
      <c r="U737" s="311">
        <f t="shared" ca="1" si="321"/>
        <v>0</v>
      </c>
      <c r="V737" s="306">
        <f t="shared" ca="1" si="322"/>
        <v>1.2261586341283146</v>
      </c>
      <c r="W737" s="304">
        <f t="shared" ca="1" si="323"/>
        <v>43.588583871094428</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1.2037503665248632</v>
      </c>
      <c r="AH737" s="304">
        <f t="shared" ca="1" si="347"/>
        <v>-8.5787127679667368</v>
      </c>
    </row>
    <row r="738" spans="1:34" x14ac:dyDescent="0.2">
      <c r="A738" s="347">
        <f t="shared" ca="1" si="325"/>
        <v>1E-4</v>
      </c>
      <c r="B738" s="304">
        <f t="shared" ca="1" si="326"/>
        <v>30.234200000000083</v>
      </c>
      <c r="D738" s="306">
        <f t="shared" ca="1" si="327"/>
        <v>-0.6423213827249461</v>
      </c>
      <c r="E738" s="307">
        <f t="shared" ca="1" si="328"/>
        <v>-1.2553390916432203</v>
      </c>
      <c r="F738" s="304">
        <f t="shared" ca="1" si="329"/>
        <v>1.410125169519824</v>
      </c>
      <c r="G738" s="306">
        <f t="shared" ca="1" si="330"/>
        <v>8.0563195280883662</v>
      </c>
      <c r="H738" s="307">
        <f t="shared" ca="1" si="331"/>
        <v>-107.29786319282164</v>
      </c>
      <c r="I738" s="304">
        <f t="shared" ca="1" si="332"/>
        <v>107.59988722152141</v>
      </c>
      <c r="J738" s="306">
        <f t="shared" ca="1" si="333"/>
        <v>669.82609207074745</v>
      </c>
      <c r="K738" s="307">
        <f t="shared" ca="1" si="334"/>
        <v>-9.4644967633979782</v>
      </c>
      <c r="L738" s="304">
        <f t="shared" ca="1" si="319"/>
        <v>669.89295437237865</v>
      </c>
      <c r="M738" s="306">
        <f t="shared" ca="1" si="335"/>
        <v>-1.4958532574445622</v>
      </c>
      <c r="N738" s="304">
        <f t="shared" ca="1" si="336"/>
        <v>-85.706078422469602</v>
      </c>
      <c r="P738" s="310">
        <f t="shared" ca="1" si="337"/>
        <v>23</v>
      </c>
      <c r="Q738" s="304">
        <f t="shared" ca="1" si="338"/>
        <v>0</v>
      </c>
      <c r="R738" s="306">
        <f t="shared" ca="1" si="339"/>
        <v>0</v>
      </c>
      <c r="S738" s="307">
        <f t="shared" ca="1" si="340"/>
        <v>5.0810000000000022</v>
      </c>
      <c r="T738" s="304">
        <f t="shared" ca="1" si="320"/>
        <v>49.844610000000024</v>
      </c>
      <c r="U738" s="311">
        <f t="shared" ca="1" si="321"/>
        <v>0</v>
      </c>
      <c r="V738" s="306">
        <f t="shared" ca="1" si="322"/>
        <v>1.2261599497705589</v>
      </c>
      <c r="W738" s="304">
        <f t="shared" ca="1" si="323"/>
        <v>43.588728166312883</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1.2037224685899375</v>
      </c>
      <c r="AH738" s="304">
        <f t="shared" ca="1" si="347"/>
        <v>-8.5787411673084843</v>
      </c>
    </row>
    <row r="739" spans="1:34" x14ac:dyDescent="0.2">
      <c r="A739" s="347">
        <f t="shared" ca="1" si="325"/>
        <v>1E-4</v>
      </c>
      <c r="B739" s="304">
        <f t="shared" ca="1" si="326"/>
        <v>30.234300000000083</v>
      </c>
      <c r="D739" s="306">
        <f t="shared" ca="1" si="327"/>
        <v>-0.6423176693631153</v>
      </c>
      <c r="E739" s="307">
        <f t="shared" ca="1" si="328"/>
        <v>-1.2553103339101153</v>
      </c>
      <c r="F739" s="304">
        <f t="shared" ca="1" si="329"/>
        <v>1.410097877027545</v>
      </c>
      <c r="G739" s="306">
        <f t="shared" ca="1" si="330"/>
        <v>8.0562552963214298</v>
      </c>
      <c r="H739" s="307">
        <f t="shared" ca="1" si="331"/>
        <v>-107.29798872385503</v>
      </c>
      <c r="I739" s="304">
        <f t="shared" ca="1" si="332"/>
        <v>107.60000759100359</v>
      </c>
      <c r="J739" s="306">
        <f t="shared" ca="1" si="333"/>
        <v>669.82609207074745</v>
      </c>
      <c r="K739" s="307">
        <f t="shared" ca="1" si="334"/>
        <v>-9.475226555993812</v>
      </c>
      <c r="L739" s="304">
        <f t="shared" ca="1" si="319"/>
        <v>669.89310605279172</v>
      </c>
      <c r="M739" s="306">
        <f t="shared" ca="1" si="335"/>
        <v>-1.4958539400685915</v>
      </c>
      <c r="N739" s="304">
        <f t="shared" ca="1" si="336"/>
        <v>-85.706117533945473</v>
      </c>
      <c r="P739" s="310">
        <f t="shared" ca="1" si="337"/>
        <v>23</v>
      </c>
      <c r="Q739" s="304">
        <f t="shared" ca="1" si="338"/>
        <v>0</v>
      </c>
      <c r="R739" s="306">
        <f t="shared" ca="1" si="339"/>
        <v>0</v>
      </c>
      <c r="S739" s="307">
        <f t="shared" ca="1" si="340"/>
        <v>5.0810000000000022</v>
      </c>
      <c r="T739" s="304">
        <f t="shared" ca="1" si="320"/>
        <v>49.844610000000024</v>
      </c>
      <c r="U739" s="311">
        <f t="shared" ca="1" si="321"/>
        <v>0</v>
      </c>
      <c r="V739" s="306">
        <f t="shared" ca="1" si="322"/>
        <v>1.2261612654157548</v>
      </c>
      <c r="W739" s="304">
        <f t="shared" ca="1" si="323"/>
        <v>43.588872459694386</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1.2036945710068672</v>
      </c>
      <c r="AH739" s="304">
        <f t="shared" ca="1" si="347"/>
        <v>-8.5787695662886954</v>
      </c>
    </row>
    <row r="740" spans="1:34" x14ac:dyDescent="0.2">
      <c r="A740" s="347">
        <f t="shared" ca="1" si="325"/>
        <v>1E-4</v>
      </c>
      <c r="B740" s="304">
        <f t="shared" ca="1" si="326"/>
        <v>30.234400000000083</v>
      </c>
      <c r="D740" s="306">
        <f t="shared" ca="1" si="327"/>
        <v>-0.64231395599487939</v>
      </c>
      <c r="E740" s="307">
        <f t="shared" ca="1" si="328"/>
        <v>-1.2552815765430907</v>
      </c>
      <c r="F740" s="304">
        <f t="shared" ca="1" si="329"/>
        <v>1.4100705849262651</v>
      </c>
      <c r="G740" s="306">
        <f t="shared" ca="1" si="330"/>
        <v>8.0561910649258301</v>
      </c>
      <c r="H740" s="307">
        <f t="shared" ca="1" si="331"/>
        <v>-107.29811425201268</v>
      </c>
      <c r="I740" s="304">
        <f t="shared" ca="1" si="332"/>
        <v>107.60012795769602</v>
      </c>
      <c r="J740" s="306">
        <f t="shared" ca="1" si="333"/>
        <v>669.82609207074745</v>
      </c>
      <c r="K740" s="307">
        <f t="shared" ca="1" si="334"/>
        <v>-9.4859563611426054</v>
      </c>
      <c r="L740" s="304">
        <f t="shared" ca="1" si="319"/>
        <v>669.89325790520911</v>
      </c>
      <c r="M740" s="306">
        <f t="shared" ca="1" si="335"/>
        <v>-1.4958546226856513</v>
      </c>
      <c r="N740" s="304">
        <f t="shared" ca="1" si="336"/>
        <v>-85.70615664502202</v>
      </c>
      <c r="P740" s="310">
        <f t="shared" ca="1" si="337"/>
        <v>23</v>
      </c>
      <c r="Q740" s="304">
        <f t="shared" ca="1" si="338"/>
        <v>0</v>
      </c>
      <c r="R740" s="306">
        <f t="shared" ca="1" si="339"/>
        <v>0</v>
      </c>
      <c r="S740" s="307">
        <f t="shared" ca="1" si="340"/>
        <v>5.0810000000000022</v>
      </c>
      <c r="T740" s="304">
        <f t="shared" ca="1" si="320"/>
        <v>49.844610000000024</v>
      </c>
      <c r="U740" s="311">
        <f t="shared" ca="1" si="321"/>
        <v>0</v>
      </c>
      <c r="V740" s="306">
        <f t="shared" ca="1" si="322"/>
        <v>1.2261625810639021</v>
      </c>
      <c r="W740" s="304">
        <f t="shared" ca="1" si="323"/>
        <v>43.589016751238908</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1.2036666737756541</v>
      </c>
      <c r="AH740" s="304">
        <f t="shared" ca="1" si="347"/>
        <v>-8.5787979649073733</v>
      </c>
    </row>
    <row r="741" spans="1:34" x14ac:dyDescent="0.2">
      <c r="A741" s="347">
        <f t="shared" ca="1" si="325"/>
        <v>1E-4</v>
      </c>
      <c r="B741" s="304">
        <f t="shared" ca="1" si="326"/>
        <v>30.234500000000082</v>
      </c>
      <c r="D741" s="306">
        <f t="shared" ca="1" si="327"/>
        <v>-0.64231024262023562</v>
      </c>
      <c r="E741" s="307">
        <f t="shared" ca="1" si="328"/>
        <v>-1.2552528195421466</v>
      </c>
      <c r="F741" s="304">
        <f t="shared" ca="1" si="329"/>
        <v>1.410043293215983</v>
      </c>
      <c r="G741" s="306">
        <f t="shared" ca="1" si="330"/>
        <v>8.0561268339015673</v>
      </c>
      <c r="H741" s="307">
        <f t="shared" ca="1" si="331"/>
        <v>-107.29823977729464</v>
      </c>
      <c r="I741" s="304">
        <f t="shared" ca="1" si="332"/>
        <v>107.6002483215988</v>
      </c>
      <c r="J741" s="306">
        <f t="shared" ca="1" si="333"/>
        <v>669.82609207074745</v>
      </c>
      <c r="K741" s="307">
        <f t="shared" ca="1" si="334"/>
        <v>-9.4966861788440706</v>
      </c>
      <c r="L741" s="304">
        <f t="shared" ca="1" si="319"/>
        <v>669.89340992963116</v>
      </c>
      <c r="M741" s="306">
        <f t="shared" ca="1" si="335"/>
        <v>-1.4958553052957415</v>
      </c>
      <c r="N741" s="304">
        <f t="shared" ca="1" si="336"/>
        <v>-85.706195755699255</v>
      </c>
      <c r="P741" s="310">
        <f t="shared" ca="1" si="337"/>
        <v>23</v>
      </c>
      <c r="Q741" s="304">
        <f t="shared" ca="1" si="338"/>
        <v>0</v>
      </c>
      <c r="R741" s="306">
        <f t="shared" ca="1" si="339"/>
        <v>0</v>
      </c>
      <c r="S741" s="307">
        <f t="shared" ca="1" si="340"/>
        <v>5.0810000000000022</v>
      </c>
      <c r="T741" s="304">
        <f t="shared" ca="1" si="320"/>
        <v>49.844610000000024</v>
      </c>
      <c r="U741" s="311">
        <f t="shared" ca="1" si="321"/>
        <v>0</v>
      </c>
      <c r="V741" s="306">
        <f t="shared" ca="1" si="322"/>
        <v>1.226163896715001</v>
      </c>
      <c r="W741" s="304">
        <f t="shared" ca="1" si="323"/>
        <v>43.589161040946557</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1.2036387768963017</v>
      </c>
      <c r="AH741" s="304">
        <f t="shared" ca="1" si="347"/>
        <v>-8.578826363164513</v>
      </c>
    </row>
    <row r="742" spans="1:34" x14ac:dyDescent="0.2">
      <c r="A742" s="347">
        <f t="shared" ca="1" si="325"/>
        <v>1E-4</v>
      </c>
      <c r="B742" s="304">
        <f t="shared" ca="1" si="326"/>
        <v>30.234600000000082</v>
      </c>
      <c r="D742" s="306">
        <f t="shared" ca="1" si="327"/>
        <v>-0.64230652923918652</v>
      </c>
      <c r="E742" s="307">
        <f t="shared" ca="1" si="328"/>
        <v>-1.2552240629072688</v>
      </c>
      <c r="F742" s="304">
        <f t="shared" ca="1" si="329"/>
        <v>1.4100160018966881</v>
      </c>
      <c r="G742" s="306">
        <f t="shared" ca="1" si="330"/>
        <v>8.0560626032486429</v>
      </c>
      <c r="H742" s="307">
        <f t="shared" ca="1" si="331"/>
        <v>-107.29836529970093</v>
      </c>
      <c r="I742" s="304">
        <f t="shared" ca="1" si="332"/>
        <v>107.60036868271189</v>
      </c>
      <c r="J742" s="306">
        <f t="shared" ca="1" si="333"/>
        <v>669.82609207074745</v>
      </c>
      <c r="K742" s="307">
        <f t="shared" ca="1" si="334"/>
        <v>-9.5074160090979198</v>
      </c>
      <c r="L742" s="304">
        <f t="shared" ca="1" si="319"/>
        <v>669.89356212605855</v>
      </c>
      <c r="M742" s="306">
        <f t="shared" ca="1" si="335"/>
        <v>-1.4958559878988622</v>
      </c>
      <c r="N742" s="304">
        <f t="shared" ca="1" si="336"/>
        <v>-85.706234865977152</v>
      </c>
      <c r="P742" s="310">
        <f t="shared" ca="1" si="337"/>
        <v>23</v>
      </c>
      <c r="Q742" s="304">
        <f t="shared" ca="1" si="338"/>
        <v>0</v>
      </c>
      <c r="R742" s="306">
        <f t="shared" ca="1" si="339"/>
        <v>0</v>
      </c>
      <c r="S742" s="307">
        <f t="shared" ca="1" si="340"/>
        <v>5.0810000000000022</v>
      </c>
      <c r="T742" s="304">
        <f t="shared" ca="1" si="320"/>
        <v>49.844610000000024</v>
      </c>
      <c r="U742" s="311">
        <f t="shared" ca="1" si="321"/>
        <v>0</v>
      </c>
      <c r="V742" s="306">
        <f t="shared" ca="1" si="322"/>
        <v>1.2261652123690514</v>
      </c>
      <c r="W742" s="304">
        <f t="shared" ca="1" si="323"/>
        <v>43.589305328817247</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1.2036108803687906</v>
      </c>
      <c r="AH742" s="304">
        <f t="shared" ca="1" si="347"/>
        <v>-8.5788547610601338</v>
      </c>
    </row>
    <row r="743" spans="1:34" x14ac:dyDescent="0.2">
      <c r="A743" s="347">
        <f t="shared" ca="1" si="325"/>
        <v>1E-4</v>
      </c>
      <c r="B743" s="304">
        <f t="shared" ca="1" si="326"/>
        <v>30.234700000000082</v>
      </c>
      <c r="D743" s="306">
        <f t="shared" ca="1" si="327"/>
        <v>-0.64230281585173254</v>
      </c>
      <c r="E743" s="307">
        <f t="shared" ca="1" si="328"/>
        <v>-1.2551953066384698</v>
      </c>
      <c r="F743" s="304">
        <f t="shared" ca="1" si="329"/>
        <v>1.4099887109683917</v>
      </c>
      <c r="G743" s="306">
        <f t="shared" ca="1" si="330"/>
        <v>8.055998372967057</v>
      </c>
      <c r="H743" s="307">
        <f t="shared" ca="1" si="331"/>
        <v>-107.2984908192316</v>
      </c>
      <c r="I743" s="304">
        <f t="shared" ca="1" si="332"/>
        <v>107.60048904103539</v>
      </c>
      <c r="J743" s="306">
        <f t="shared" ca="1" si="333"/>
        <v>669.82609207074745</v>
      </c>
      <c r="K743" s="307">
        <f t="shared" ca="1" si="334"/>
        <v>-9.5181458519038671</v>
      </c>
      <c r="L743" s="304">
        <f t="shared" ca="1" si="319"/>
        <v>669.89371449449175</v>
      </c>
      <c r="M743" s="306">
        <f t="shared" ca="1" si="335"/>
        <v>-1.4958566704950134</v>
      </c>
      <c r="N743" s="304">
        <f t="shared" ca="1" si="336"/>
        <v>-85.706273975855723</v>
      </c>
      <c r="P743" s="310">
        <f t="shared" ca="1" si="337"/>
        <v>23</v>
      </c>
      <c r="Q743" s="304">
        <f t="shared" ca="1" si="338"/>
        <v>0</v>
      </c>
      <c r="R743" s="306">
        <f t="shared" ca="1" si="339"/>
        <v>0</v>
      </c>
      <c r="S743" s="307">
        <f t="shared" ca="1" si="340"/>
        <v>5.0810000000000022</v>
      </c>
      <c r="T743" s="304">
        <f t="shared" ca="1" si="320"/>
        <v>49.844610000000024</v>
      </c>
      <c r="U743" s="311">
        <f t="shared" ca="1" si="321"/>
        <v>0</v>
      </c>
      <c r="V743" s="306">
        <f t="shared" ca="1" si="322"/>
        <v>1.2261665280260527</v>
      </c>
      <c r="W743" s="304">
        <f t="shared" ca="1" si="323"/>
        <v>43.589449614851041</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1.2035829841931385</v>
      </c>
      <c r="AH743" s="304">
        <f t="shared" ca="1" si="347"/>
        <v>-8.5788831585942198</v>
      </c>
    </row>
    <row r="744" spans="1:34" x14ac:dyDescent="0.2">
      <c r="A744" s="347">
        <f t="shared" ca="1" si="325"/>
        <v>1E-4</v>
      </c>
      <c r="B744" s="304">
        <f t="shared" ca="1" si="326"/>
        <v>30.234800000000082</v>
      </c>
      <c r="D744" s="306">
        <f t="shared" ca="1" si="327"/>
        <v>-0.64229910245787569</v>
      </c>
      <c r="E744" s="307">
        <f t="shared" ca="1" si="328"/>
        <v>-1.2551665507357388</v>
      </c>
      <c r="F744" s="304">
        <f t="shared" ca="1" si="329"/>
        <v>1.4099614204310857</v>
      </c>
      <c r="G744" s="306">
        <f t="shared" ca="1" si="330"/>
        <v>8.0559341430568114</v>
      </c>
      <c r="H744" s="307">
        <f t="shared" ca="1" si="331"/>
        <v>-107.29861633588668</v>
      </c>
      <c r="I744" s="304">
        <f t="shared" ca="1" si="332"/>
        <v>107.6006093965693</v>
      </c>
      <c r="J744" s="306">
        <f t="shared" ca="1" si="333"/>
        <v>669.82609207074745</v>
      </c>
      <c r="K744" s="307">
        <f t="shared" ca="1" si="334"/>
        <v>-9.5288757072616228</v>
      </c>
      <c r="L744" s="304">
        <f t="shared" ca="1" si="319"/>
        <v>669.89386703493108</v>
      </c>
      <c r="M744" s="306">
        <f t="shared" ca="1" si="335"/>
        <v>-1.4958573530841954</v>
      </c>
      <c r="N744" s="304">
        <f t="shared" ca="1" si="336"/>
        <v>-85.706313085334997</v>
      </c>
      <c r="P744" s="310">
        <f t="shared" ca="1" si="337"/>
        <v>23</v>
      </c>
      <c r="Q744" s="304">
        <f t="shared" ca="1" si="338"/>
        <v>0</v>
      </c>
      <c r="R744" s="306">
        <f t="shared" ca="1" si="339"/>
        <v>0</v>
      </c>
      <c r="S744" s="307">
        <f t="shared" ca="1" si="340"/>
        <v>5.0810000000000022</v>
      </c>
      <c r="T744" s="304">
        <f t="shared" ca="1" si="320"/>
        <v>49.844610000000024</v>
      </c>
      <c r="U744" s="311">
        <f t="shared" ca="1" si="321"/>
        <v>0</v>
      </c>
      <c r="V744" s="306">
        <f t="shared" ca="1" si="322"/>
        <v>1.2261678436860062</v>
      </c>
      <c r="W744" s="304">
        <f t="shared" ca="1" si="323"/>
        <v>43.589593899047976</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1.2035550883693293</v>
      </c>
      <c r="AH744" s="304">
        <f t="shared" ca="1" si="347"/>
        <v>-8.5789115557667834</v>
      </c>
    </row>
    <row r="745" spans="1:34" x14ac:dyDescent="0.2">
      <c r="A745" s="347">
        <f t="shared" ca="1" si="325"/>
        <v>1E-4</v>
      </c>
      <c r="B745" s="304">
        <f t="shared" ca="1" si="326"/>
        <v>30.234900000000081</v>
      </c>
      <c r="D745" s="306">
        <f t="shared" ca="1" si="327"/>
        <v>-0.64229538905761407</v>
      </c>
      <c r="E745" s="307">
        <f t="shared" ca="1" si="328"/>
        <v>-1.2551377951990705</v>
      </c>
      <c r="F745" s="304">
        <f t="shared" ca="1" si="329"/>
        <v>1.4099341302847648</v>
      </c>
      <c r="G745" s="306">
        <f t="shared" ca="1" si="330"/>
        <v>8.0558699135179062</v>
      </c>
      <c r="H745" s="307">
        <f t="shared" ca="1" si="331"/>
        <v>-107.2987418496662</v>
      </c>
      <c r="I745" s="304">
        <f t="shared" ca="1" si="332"/>
        <v>107.60072974931364</v>
      </c>
      <c r="J745" s="306">
        <f t="shared" ca="1" si="333"/>
        <v>669.82609207074745</v>
      </c>
      <c r="K745" s="307">
        <f t="shared" ca="1" si="334"/>
        <v>-9.539605575170901</v>
      </c>
      <c r="L745" s="304">
        <f t="shared" ca="1" si="319"/>
        <v>669.89401974737711</v>
      </c>
      <c r="M745" s="306">
        <f t="shared" ca="1" si="335"/>
        <v>-1.4958580356664082</v>
      </c>
      <c r="N745" s="304">
        <f t="shared" ca="1" si="336"/>
        <v>-85.706352194414961</v>
      </c>
      <c r="P745" s="310">
        <f t="shared" ca="1" si="337"/>
        <v>23</v>
      </c>
      <c r="Q745" s="304">
        <f t="shared" ca="1" si="338"/>
        <v>0</v>
      </c>
      <c r="R745" s="306">
        <f t="shared" ca="1" si="339"/>
        <v>0</v>
      </c>
      <c r="S745" s="307">
        <f t="shared" ca="1" si="340"/>
        <v>5.0810000000000022</v>
      </c>
      <c r="T745" s="304">
        <f t="shared" ca="1" si="320"/>
        <v>49.844610000000024</v>
      </c>
      <c r="U745" s="311">
        <f t="shared" ca="1" si="321"/>
        <v>0</v>
      </c>
      <c r="V745" s="306">
        <f t="shared" ca="1" si="322"/>
        <v>1.2261691593489106</v>
      </c>
      <c r="W745" s="304">
        <f t="shared" ca="1" si="323"/>
        <v>43.589738181408002</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1.2035271928973632</v>
      </c>
      <c r="AH745" s="304">
        <f t="shared" ca="1" si="347"/>
        <v>-8.57893995257783</v>
      </c>
    </row>
    <row r="746" spans="1:34" x14ac:dyDescent="0.2">
      <c r="A746" s="347">
        <f t="shared" ca="1" si="325"/>
        <v>1E-4</v>
      </c>
      <c r="B746" s="304">
        <f t="shared" ca="1" si="326"/>
        <v>30.235000000000081</v>
      </c>
      <c r="D746" s="306">
        <f t="shared" ca="1" si="327"/>
        <v>-0.64229167565095047</v>
      </c>
      <c r="E746" s="307">
        <f t="shared" ca="1" si="328"/>
        <v>-1.2551090400284686</v>
      </c>
      <c r="F746" s="304">
        <f t="shared" ca="1" si="329"/>
        <v>1.4099068405294335</v>
      </c>
      <c r="G746" s="306">
        <f t="shared" ca="1" si="330"/>
        <v>8.0558056843503412</v>
      </c>
      <c r="H746" s="307">
        <f t="shared" ca="1" si="331"/>
        <v>-107.2988673605702</v>
      </c>
      <c r="I746" s="304">
        <f t="shared" ca="1" si="332"/>
        <v>107.6008500992685</v>
      </c>
      <c r="J746" s="306">
        <f t="shared" ca="1" si="333"/>
        <v>669.82609207074745</v>
      </c>
      <c r="K746" s="307">
        <f t="shared" ca="1" si="334"/>
        <v>-9.5503354556314122</v>
      </c>
      <c r="L746" s="304">
        <f t="shared" ca="1" si="319"/>
        <v>669.89417263183043</v>
      </c>
      <c r="M746" s="306">
        <f t="shared" ca="1" si="335"/>
        <v>-1.4958587182416516</v>
      </c>
      <c r="N746" s="304">
        <f t="shared" ca="1" si="336"/>
        <v>-85.7063913030956</v>
      </c>
      <c r="P746" s="310">
        <f t="shared" ca="1" si="337"/>
        <v>23</v>
      </c>
      <c r="Q746" s="304">
        <f t="shared" ca="1" si="338"/>
        <v>0</v>
      </c>
      <c r="R746" s="306">
        <f t="shared" ca="1" si="339"/>
        <v>0</v>
      </c>
      <c r="S746" s="307">
        <f t="shared" ca="1" si="340"/>
        <v>5.0810000000000022</v>
      </c>
      <c r="T746" s="304">
        <f t="shared" ca="1" si="320"/>
        <v>49.844610000000024</v>
      </c>
      <c r="U746" s="311">
        <f t="shared" ca="1" si="321"/>
        <v>0</v>
      </c>
      <c r="V746" s="306">
        <f t="shared" ca="1" si="322"/>
        <v>1.2261704750147666</v>
      </c>
      <c r="W746" s="304">
        <f t="shared" ca="1" si="323"/>
        <v>43.589882461931204</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1.2034992977772418</v>
      </c>
      <c r="AH746" s="304">
        <f t="shared" ca="1" si="347"/>
        <v>-8.5789683490273543</v>
      </c>
    </row>
    <row r="747" spans="1:34" x14ac:dyDescent="0.2">
      <c r="A747" s="347">
        <f t="shared" ca="1" si="325"/>
        <v>1E-4</v>
      </c>
      <c r="B747" s="304">
        <f t="shared" ca="1" si="326"/>
        <v>30.235100000000081</v>
      </c>
      <c r="D747" s="306">
        <f t="shared" ca="1" si="327"/>
        <v>-0.64228796223788731</v>
      </c>
      <c r="E747" s="307">
        <f t="shared" ca="1" si="328"/>
        <v>-1.255080285223924</v>
      </c>
      <c r="F747" s="304">
        <f t="shared" ca="1" si="329"/>
        <v>1.4098795511650859</v>
      </c>
      <c r="G747" s="306">
        <f t="shared" ca="1" si="330"/>
        <v>8.0557414555541182</v>
      </c>
      <c r="H747" s="307">
        <f t="shared" ca="1" si="331"/>
        <v>-107.29899286859872</v>
      </c>
      <c r="I747" s="304">
        <f t="shared" ca="1" si="332"/>
        <v>107.60097044643385</v>
      </c>
      <c r="J747" s="306">
        <f t="shared" ca="1" si="333"/>
        <v>669.82609207074745</v>
      </c>
      <c r="K747" s="307">
        <f t="shared" ca="1" si="334"/>
        <v>-9.5610653486428703</v>
      </c>
      <c r="L747" s="304">
        <f t="shared" ca="1" si="319"/>
        <v>669.89432568829125</v>
      </c>
      <c r="M747" s="306">
        <f t="shared" ca="1" si="335"/>
        <v>-1.4958594008099262</v>
      </c>
      <c r="N747" s="304">
        <f t="shared" ca="1" si="336"/>
        <v>-85.706430411376971</v>
      </c>
      <c r="P747" s="310">
        <f t="shared" ca="1" si="337"/>
        <v>23</v>
      </c>
      <c r="Q747" s="304">
        <f t="shared" ca="1" si="338"/>
        <v>0</v>
      </c>
      <c r="R747" s="306">
        <f t="shared" ca="1" si="339"/>
        <v>0</v>
      </c>
      <c r="S747" s="307">
        <f t="shared" ca="1" si="340"/>
        <v>5.0810000000000022</v>
      </c>
      <c r="T747" s="304">
        <f t="shared" ca="1" si="320"/>
        <v>49.844610000000024</v>
      </c>
      <c r="U747" s="311">
        <f t="shared" ca="1" si="321"/>
        <v>0</v>
      </c>
      <c r="V747" s="306">
        <f t="shared" ca="1" si="322"/>
        <v>1.2261717906835738</v>
      </c>
      <c r="W747" s="304">
        <f t="shared" ca="1" si="323"/>
        <v>43.590026740617525</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1.2034714030089528</v>
      </c>
      <c r="AH747" s="304">
        <f t="shared" ca="1" si="347"/>
        <v>-8.5789967451153686</v>
      </c>
    </row>
    <row r="748" spans="1:34" x14ac:dyDescent="0.2">
      <c r="A748" s="347">
        <f t="shared" ca="1" si="325"/>
        <v>1E-4</v>
      </c>
      <c r="B748" s="304">
        <f t="shared" ca="1" si="326"/>
        <v>30.235200000000081</v>
      </c>
      <c r="D748" s="306">
        <f t="shared" ca="1" si="327"/>
        <v>-0.64228424881842094</v>
      </c>
      <c r="E748" s="307">
        <f t="shared" ca="1" si="328"/>
        <v>-1.255051530785444</v>
      </c>
      <c r="F748" s="304">
        <f t="shared" ca="1" si="329"/>
        <v>1.4098522621917267</v>
      </c>
      <c r="G748" s="306">
        <f t="shared" ca="1" si="330"/>
        <v>8.0556772271292356</v>
      </c>
      <c r="H748" s="307">
        <f t="shared" ca="1" si="331"/>
        <v>-107.2991183737518</v>
      </c>
      <c r="I748" s="304">
        <f t="shared" ca="1" si="332"/>
        <v>107.60109079080978</v>
      </c>
      <c r="J748" s="306">
        <f t="shared" ca="1" si="333"/>
        <v>669.82609207074745</v>
      </c>
      <c r="K748" s="307">
        <f t="shared" ca="1" si="334"/>
        <v>-9.5717952542049876</v>
      </c>
      <c r="L748" s="304">
        <f t="shared" ca="1" si="319"/>
        <v>669.89447891676036</v>
      </c>
      <c r="M748" s="306">
        <f t="shared" ca="1" si="335"/>
        <v>-1.4958600833712319</v>
      </c>
      <c r="N748" s="304">
        <f t="shared" ca="1" si="336"/>
        <v>-85.706469519259045</v>
      </c>
      <c r="P748" s="310">
        <f t="shared" ca="1" si="337"/>
        <v>23</v>
      </c>
      <c r="Q748" s="304">
        <f t="shared" ca="1" si="338"/>
        <v>0</v>
      </c>
      <c r="R748" s="306">
        <f t="shared" ca="1" si="339"/>
        <v>0</v>
      </c>
      <c r="S748" s="307">
        <f t="shared" ca="1" si="340"/>
        <v>5.0810000000000022</v>
      </c>
      <c r="T748" s="304">
        <f t="shared" ca="1" si="320"/>
        <v>49.844610000000024</v>
      </c>
      <c r="U748" s="311">
        <f t="shared" ca="1" si="321"/>
        <v>0</v>
      </c>
      <c r="V748" s="306">
        <f t="shared" ca="1" si="322"/>
        <v>1.2261731063553323</v>
      </c>
      <c r="W748" s="304">
        <f t="shared" ca="1" si="323"/>
        <v>43.590171017467036</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1.2034435085925086</v>
      </c>
      <c r="AH748" s="304">
        <f t="shared" ca="1" si="347"/>
        <v>-8.5790251408418623</v>
      </c>
    </row>
    <row r="749" spans="1:34" x14ac:dyDescent="0.2">
      <c r="A749" s="347">
        <f t="shared" ca="1" si="325"/>
        <v>1E-4</v>
      </c>
      <c r="B749" s="304">
        <f t="shared" ca="1" si="326"/>
        <v>30.23530000000008</v>
      </c>
      <c r="D749" s="306">
        <f t="shared" ca="1" si="327"/>
        <v>-0.64228053539255447</v>
      </c>
      <c r="E749" s="307">
        <f t="shared" ca="1" si="328"/>
        <v>-1.2550227767130107</v>
      </c>
      <c r="F749" s="304">
        <f t="shared" ca="1" si="329"/>
        <v>1.409824973609342</v>
      </c>
      <c r="G749" s="306">
        <f t="shared" ca="1" si="330"/>
        <v>8.0556129990756968</v>
      </c>
      <c r="H749" s="307">
        <f t="shared" ca="1" si="331"/>
        <v>-107.29924387602946</v>
      </c>
      <c r="I749" s="304">
        <f t="shared" ca="1" si="332"/>
        <v>107.6012111323963</v>
      </c>
      <c r="J749" s="306">
        <f t="shared" ca="1" si="333"/>
        <v>669.82609207074745</v>
      </c>
      <c r="K749" s="307">
        <f t="shared" ca="1" si="334"/>
        <v>-9.5825251723174762</v>
      </c>
      <c r="L749" s="304">
        <f t="shared" ca="1" si="319"/>
        <v>669.89463231723801</v>
      </c>
      <c r="M749" s="306">
        <f t="shared" ca="1" si="335"/>
        <v>-1.4958607659255689</v>
      </c>
      <c r="N749" s="304">
        <f t="shared" ca="1" si="336"/>
        <v>-85.706508626741851</v>
      </c>
      <c r="P749" s="310">
        <f t="shared" ca="1" si="337"/>
        <v>23</v>
      </c>
      <c r="Q749" s="304">
        <f t="shared" ca="1" si="338"/>
        <v>0</v>
      </c>
      <c r="R749" s="306">
        <f t="shared" ca="1" si="339"/>
        <v>0</v>
      </c>
      <c r="S749" s="307">
        <f t="shared" ca="1" si="340"/>
        <v>5.0810000000000022</v>
      </c>
      <c r="T749" s="304">
        <f t="shared" ca="1" si="320"/>
        <v>49.844610000000024</v>
      </c>
      <c r="U749" s="311">
        <f t="shared" ca="1" si="321"/>
        <v>0</v>
      </c>
      <c r="V749" s="306">
        <f t="shared" ca="1" si="322"/>
        <v>1.2261744220300423</v>
      </c>
      <c r="W749" s="304">
        <f t="shared" ca="1" si="323"/>
        <v>43.590315292479744</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1.2034156145278931</v>
      </c>
      <c r="AH749" s="304">
        <f t="shared" ca="1" si="347"/>
        <v>-8.5790535362068532</v>
      </c>
    </row>
    <row r="750" spans="1:34" x14ac:dyDescent="0.2">
      <c r="A750" s="347">
        <f t="shared" ca="1" si="325"/>
        <v>1E-4</v>
      </c>
      <c r="B750" s="304">
        <f t="shared" ca="1" si="326"/>
        <v>30.23540000000008</v>
      </c>
      <c r="D750" s="306">
        <f t="shared" ca="1" si="327"/>
        <v>-0.6422768219602869</v>
      </c>
      <c r="E750" s="307">
        <f t="shared" ca="1" si="328"/>
        <v>-1.2549940230066312</v>
      </c>
      <c r="F750" s="304">
        <f t="shared" ca="1" si="329"/>
        <v>1.4097976854179379</v>
      </c>
      <c r="G750" s="306">
        <f t="shared" ca="1" si="330"/>
        <v>8.0555487713935001</v>
      </c>
      <c r="H750" s="307">
        <f t="shared" ca="1" si="331"/>
        <v>-107.29936937543177</v>
      </c>
      <c r="I750" s="304">
        <f t="shared" ca="1" si="332"/>
        <v>107.60133147119345</v>
      </c>
      <c r="J750" s="306">
        <f t="shared" ca="1" si="333"/>
        <v>669.82609207074745</v>
      </c>
      <c r="K750" s="307">
        <f t="shared" ca="1" si="334"/>
        <v>-9.5932551029800486</v>
      </c>
      <c r="L750" s="304">
        <f t="shared" ca="1" si="319"/>
        <v>669.89478588972486</v>
      </c>
      <c r="M750" s="306">
        <f t="shared" ca="1" si="335"/>
        <v>-1.4958614484729369</v>
      </c>
      <c r="N750" s="304">
        <f t="shared" ca="1" si="336"/>
        <v>-85.706547733825346</v>
      </c>
      <c r="P750" s="310">
        <f t="shared" ca="1" si="337"/>
        <v>23</v>
      </c>
      <c r="Q750" s="304">
        <f t="shared" ca="1" si="338"/>
        <v>0</v>
      </c>
      <c r="R750" s="306">
        <f t="shared" ca="1" si="339"/>
        <v>0</v>
      </c>
      <c r="S750" s="307">
        <f t="shared" ca="1" si="340"/>
        <v>5.0810000000000022</v>
      </c>
      <c r="T750" s="304">
        <f t="shared" ca="1" si="320"/>
        <v>49.844610000000024</v>
      </c>
      <c r="U750" s="311">
        <f t="shared" ca="1" si="321"/>
        <v>0</v>
      </c>
      <c r="V750" s="306">
        <f t="shared" ca="1" si="322"/>
        <v>1.2261757377077034</v>
      </c>
      <c r="W750" s="304">
        <f t="shared" ca="1" si="323"/>
        <v>43.590459565655614</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1.2033877208151065</v>
      </c>
      <c r="AH750" s="304">
        <f t="shared" ca="1" si="347"/>
        <v>-8.5790819312103377</v>
      </c>
    </row>
    <row r="751" spans="1:34" x14ac:dyDescent="0.2">
      <c r="A751" s="347">
        <f t="shared" ca="1" si="325"/>
        <v>1E-4</v>
      </c>
      <c r="B751" s="304">
        <f t="shared" ca="1" si="326"/>
        <v>30.23550000000008</v>
      </c>
      <c r="D751" s="306">
        <f t="shared" ca="1" si="327"/>
        <v>-0.642273108521623</v>
      </c>
      <c r="E751" s="307">
        <f t="shared" ca="1" si="328"/>
        <v>-1.2549652696663038</v>
      </c>
      <c r="F751" s="304">
        <f t="shared" ca="1" si="329"/>
        <v>1.4097703976175153</v>
      </c>
      <c r="G751" s="306">
        <f t="shared" ca="1" si="330"/>
        <v>8.0554845440826472</v>
      </c>
      <c r="H751" s="307">
        <f t="shared" ca="1" si="331"/>
        <v>-107.29949487195873</v>
      </c>
      <c r="I751" s="304">
        <f t="shared" ca="1" si="332"/>
        <v>107.60145180720124</v>
      </c>
      <c r="J751" s="306">
        <f t="shared" ca="1" si="333"/>
        <v>669.82609207074745</v>
      </c>
      <c r="K751" s="307">
        <f t="shared" ca="1" si="334"/>
        <v>-9.6039850461924186</v>
      </c>
      <c r="L751" s="304">
        <f t="shared" ca="1" si="319"/>
        <v>669.89493963422126</v>
      </c>
      <c r="M751" s="306">
        <f t="shared" ca="1" si="335"/>
        <v>-1.4958621310133364</v>
      </c>
      <c r="N751" s="304">
        <f t="shared" ca="1" si="336"/>
        <v>-85.706586840509587</v>
      </c>
      <c r="P751" s="310">
        <f t="shared" ca="1" si="337"/>
        <v>23</v>
      </c>
      <c r="Q751" s="304">
        <f t="shared" ca="1" si="338"/>
        <v>0</v>
      </c>
      <c r="R751" s="306">
        <f t="shared" ca="1" si="339"/>
        <v>0</v>
      </c>
      <c r="S751" s="307">
        <f t="shared" ca="1" si="340"/>
        <v>5.0810000000000022</v>
      </c>
      <c r="T751" s="304">
        <f t="shared" ca="1" si="320"/>
        <v>49.844610000000024</v>
      </c>
      <c r="U751" s="311">
        <f t="shared" ca="1" si="321"/>
        <v>0</v>
      </c>
      <c r="V751" s="306">
        <f t="shared" ca="1" si="322"/>
        <v>1.2261770533883158</v>
      </c>
      <c r="W751" s="304">
        <f t="shared" ca="1" si="323"/>
        <v>43.59060383699471</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1.2033598274541557</v>
      </c>
      <c r="AH751" s="304">
        <f t="shared" ca="1" si="347"/>
        <v>-8.5791103258523123</v>
      </c>
    </row>
    <row r="752" spans="1:34" x14ac:dyDescent="0.2">
      <c r="A752" s="347">
        <f t="shared" ca="1" si="325"/>
        <v>1E-4</v>
      </c>
      <c r="B752" s="304">
        <f t="shared" ca="1" si="326"/>
        <v>30.23560000000008</v>
      </c>
      <c r="D752" s="306">
        <f t="shared" ca="1" si="327"/>
        <v>-0.64226939507655934</v>
      </c>
      <c r="E752" s="307">
        <f t="shared" ca="1" si="328"/>
        <v>-1.2549365166920214</v>
      </c>
      <c r="F752" s="304">
        <f t="shared" ca="1" si="329"/>
        <v>1.4097431102080669</v>
      </c>
      <c r="G752" s="306">
        <f t="shared" ca="1" si="330"/>
        <v>8.05542031714314</v>
      </c>
      <c r="H752" s="307">
        <f t="shared" ca="1" si="331"/>
        <v>-107.29962036561039</v>
      </c>
      <c r="I752" s="304">
        <f t="shared" ca="1" si="332"/>
        <v>107.60157214041975</v>
      </c>
      <c r="J752" s="306">
        <f t="shared" ca="1" si="333"/>
        <v>669.82609207074745</v>
      </c>
      <c r="K752" s="307">
        <f t="shared" ca="1" si="334"/>
        <v>-9.6147150019542966</v>
      </c>
      <c r="L752" s="304">
        <f t="shared" ca="1" si="319"/>
        <v>669.89509355072778</v>
      </c>
      <c r="M752" s="306">
        <f t="shared" ca="1" si="335"/>
        <v>-1.4958628135467675</v>
      </c>
      <c r="N752" s="304">
        <f t="shared" ca="1" si="336"/>
        <v>-85.70662594679456</v>
      </c>
      <c r="P752" s="310">
        <f t="shared" ca="1" si="337"/>
        <v>23</v>
      </c>
      <c r="Q752" s="304">
        <f t="shared" ca="1" si="338"/>
        <v>0</v>
      </c>
      <c r="R752" s="306">
        <f t="shared" ca="1" si="339"/>
        <v>0</v>
      </c>
      <c r="S752" s="307">
        <f t="shared" ca="1" si="340"/>
        <v>5.0810000000000022</v>
      </c>
      <c r="T752" s="304">
        <f t="shared" ca="1" si="320"/>
        <v>49.844610000000024</v>
      </c>
      <c r="U752" s="311">
        <f t="shared" ca="1" si="321"/>
        <v>0</v>
      </c>
      <c r="V752" s="306">
        <f t="shared" ca="1" si="322"/>
        <v>1.226178369071879</v>
      </c>
      <c r="W752" s="304">
        <f t="shared" ca="1" si="323"/>
        <v>43.59074810649701</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1.2033319344450284</v>
      </c>
      <c r="AH752" s="304">
        <f t="shared" ca="1" si="347"/>
        <v>-8.5791387201327876</v>
      </c>
    </row>
    <row r="753" spans="1:34" x14ac:dyDescent="0.2">
      <c r="A753" s="347">
        <f t="shared" ca="1" si="325"/>
        <v>1E-4</v>
      </c>
      <c r="B753" s="304">
        <f t="shared" ca="1" si="326"/>
        <v>30.23570000000008</v>
      </c>
      <c r="D753" s="306">
        <f t="shared" ca="1" si="327"/>
        <v>-0.6422656816250969</v>
      </c>
      <c r="E753" s="307">
        <f t="shared" ca="1" si="328"/>
        <v>-1.2549077640837876</v>
      </c>
      <c r="F753" s="304">
        <f t="shared" ca="1" si="329"/>
        <v>1.4097158231895963</v>
      </c>
      <c r="G753" s="306">
        <f t="shared" ca="1" si="330"/>
        <v>8.0553560905749784</v>
      </c>
      <c r="H753" s="307">
        <f t="shared" ca="1" si="331"/>
        <v>-107.29974585638681</v>
      </c>
      <c r="I753" s="304">
        <f t="shared" ca="1" si="332"/>
        <v>107.60169247084899</v>
      </c>
      <c r="J753" s="306">
        <f t="shared" ca="1" si="333"/>
        <v>669.82609207074745</v>
      </c>
      <c r="K753" s="307">
        <f t="shared" ca="1" si="334"/>
        <v>-9.6254449702653968</v>
      </c>
      <c r="L753" s="304">
        <f t="shared" ca="1" si="319"/>
        <v>669.89524763924476</v>
      </c>
      <c r="M753" s="306">
        <f t="shared" ca="1" si="335"/>
        <v>-1.49586349607323</v>
      </c>
      <c r="N753" s="304">
        <f t="shared" ca="1" si="336"/>
        <v>-85.706665052680265</v>
      </c>
      <c r="P753" s="310">
        <f t="shared" ca="1" si="337"/>
        <v>23</v>
      </c>
      <c r="Q753" s="304">
        <f t="shared" ca="1" si="338"/>
        <v>0</v>
      </c>
      <c r="R753" s="306">
        <f t="shared" ca="1" si="339"/>
        <v>0</v>
      </c>
      <c r="S753" s="307">
        <f t="shared" ca="1" si="340"/>
        <v>5.0810000000000022</v>
      </c>
      <c r="T753" s="304">
        <f t="shared" ca="1" si="320"/>
        <v>49.844610000000024</v>
      </c>
      <c r="U753" s="311">
        <f t="shared" ca="1" si="321"/>
        <v>0</v>
      </c>
      <c r="V753" s="306">
        <f t="shared" ca="1" si="322"/>
        <v>1.2261796847583937</v>
      </c>
      <c r="W753" s="304">
        <f t="shared" ca="1" si="323"/>
        <v>43.590892374162557</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1.2033040417877281</v>
      </c>
      <c r="AH753" s="304">
        <f t="shared" ca="1" si="347"/>
        <v>-8.57916711405176</v>
      </c>
    </row>
    <row r="754" spans="1:34" x14ac:dyDescent="0.2">
      <c r="A754" s="347">
        <f t="shared" ca="1" si="325"/>
        <v>1E-4</v>
      </c>
      <c r="B754" s="304">
        <f t="shared" ca="1" si="326"/>
        <v>30.235800000000079</v>
      </c>
      <c r="D754" s="306">
        <f t="shared" ca="1" si="327"/>
        <v>-0.64226196816723968</v>
      </c>
      <c r="E754" s="307">
        <f t="shared" ca="1" si="328"/>
        <v>-1.2548790118415933</v>
      </c>
      <c r="F754" s="304">
        <f t="shared" ca="1" si="329"/>
        <v>1.4096885365620984</v>
      </c>
      <c r="G754" s="306">
        <f t="shared" ca="1" si="330"/>
        <v>8.0552918643781624</v>
      </c>
      <c r="H754" s="307">
        <f t="shared" ca="1" si="331"/>
        <v>-107.29987134428799</v>
      </c>
      <c r="I754" s="304">
        <f t="shared" ca="1" si="332"/>
        <v>107.60181279848901</v>
      </c>
      <c r="J754" s="306">
        <f t="shared" ca="1" si="333"/>
        <v>669.82609207074745</v>
      </c>
      <c r="K754" s="307">
        <f t="shared" ca="1" si="334"/>
        <v>-9.6361749511254313</v>
      </c>
      <c r="L754" s="304">
        <f t="shared" ca="1" si="319"/>
        <v>669.89540189977288</v>
      </c>
      <c r="M754" s="306">
        <f t="shared" ca="1" si="335"/>
        <v>-1.495864178592724</v>
      </c>
      <c r="N754" s="304">
        <f t="shared" ca="1" si="336"/>
        <v>-85.706704158166716</v>
      </c>
      <c r="P754" s="310">
        <f t="shared" ca="1" si="337"/>
        <v>23</v>
      </c>
      <c r="Q754" s="304">
        <f t="shared" ca="1" si="338"/>
        <v>0</v>
      </c>
      <c r="R754" s="306">
        <f t="shared" ca="1" si="339"/>
        <v>0</v>
      </c>
      <c r="S754" s="307">
        <f t="shared" ca="1" si="340"/>
        <v>5.0810000000000022</v>
      </c>
      <c r="T754" s="304">
        <f t="shared" ca="1" si="320"/>
        <v>49.844610000000024</v>
      </c>
      <c r="U754" s="311">
        <f t="shared" ca="1" si="321"/>
        <v>0</v>
      </c>
      <c r="V754" s="306">
        <f t="shared" ca="1" si="322"/>
        <v>1.2261810004478599</v>
      </c>
      <c r="W754" s="304">
        <f t="shared" ca="1" si="323"/>
        <v>43.591036639991387</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1.2032761494822477</v>
      </c>
      <c r="AH754" s="304">
        <f t="shared" ca="1" si="347"/>
        <v>-8.5791955076092385</v>
      </c>
    </row>
    <row r="755" spans="1:34" x14ac:dyDescent="0.2">
      <c r="A755" s="347">
        <f t="shared" ca="1" si="325"/>
        <v>1E-4</v>
      </c>
      <c r="B755" s="304">
        <f t="shared" ca="1" si="326"/>
        <v>30.235900000000079</v>
      </c>
      <c r="D755" s="306">
        <f t="shared" ca="1" si="327"/>
        <v>-0.64225825470298747</v>
      </c>
      <c r="E755" s="307">
        <f t="shared" ca="1" si="328"/>
        <v>-1.2548502599654316</v>
      </c>
      <c r="F755" s="304">
        <f t="shared" ca="1" si="329"/>
        <v>1.4096612503255663</v>
      </c>
      <c r="G755" s="306">
        <f t="shared" ca="1" si="330"/>
        <v>8.055227638552692</v>
      </c>
      <c r="H755" s="307">
        <f t="shared" ca="1" si="331"/>
        <v>-107.29999682931398</v>
      </c>
      <c r="I755" s="304">
        <f t="shared" ca="1" si="332"/>
        <v>107.60193312333982</v>
      </c>
      <c r="J755" s="306">
        <f t="shared" ca="1" si="333"/>
        <v>669.82609207074745</v>
      </c>
      <c r="K755" s="307">
        <f t="shared" ca="1" si="334"/>
        <v>-9.6469049445341106</v>
      </c>
      <c r="L755" s="304">
        <f t="shared" ca="1" si="319"/>
        <v>669.89555633231237</v>
      </c>
      <c r="M755" s="306">
        <f t="shared" ca="1" si="335"/>
        <v>-1.4958648611052501</v>
      </c>
      <c r="N755" s="304">
        <f t="shared" ca="1" si="336"/>
        <v>-85.706743263253927</v>
      </c>
      <c r="P755" s="310">
        <f t="shared" ca="1" si="337"/>
        <v>23</v>
      </c>
      <c r="Q755" s="304">
        <f t="shared" ca="1" si="338"/>
        <v>0</v>
      </c>
      <c r="R755" s="306">
        <f t="shared" ca="1" si="339"/>
        <v>0</v>
      </c>
      <c r="S755" s="307">
        <f t="shared" ca="1" si="340"/>
        <v>5.0810000000000022</v>
      </c>
      <c r="T755" s="304">
        <f t="shared" ca="1" si="320"/>
        <v>49.844610000000024</v>
      </c>
      <c r="U755" s="311">
        <f t="shared" ca="1" si="321"/>
        <v>0</v>
      </c>
      <c r="V755" s="306">
        <f t="shared" ca="1" si="322"/>
        <v>1.2261823161402765</v>
      </c>
      <c r="W755" s="304">
        <f t="shared" ca="1" si="323"/>
        <v>43.591180903983442</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1.2032482575285801</v>
      </c>
      <c r="AH755" s="304">
        <f t="shared" ca="1" si="347"/>
        <v>-8.5792239008052285</v>
      </c>
    </row>
    <row r="756" spans="1:34" x14ac:dyDescent="0.2">
      <c r="A756" s="347">
        <f t="shared" ca="1" si="325"/>
        <v>1E-4</v>
      </c>
      <c r="B756" s="304">
        <f t="shared" ca="1" si="326"/>
        <v>30.236000000000079</v>
      </c>
      <c r="D756" s="306">
        <f t="shared" ca="1" si="327"/>
        <v>-0.64225454123233716</v>
      </c>
      <c r="E756" s="307">
        <f t="shared" ca="1" si="328"/>
        <v>-1.2548215084553114</v>
      </c>
      <c r="F756" s="304">
        <f t="shared" ca="1" si="329"/>
        <v>1.4096339644800073</v>
      </c>
      <c r="G756" s="306">
        <f t="shared" ca="1" si="330"/>
        <v>8.055163413098569</v>
      </c>
      <c r="H756" s="307">
        <f t="shared" ca="1" si="331"/>
        <v>-107.30012231146483</v>
      </c>
      <c r="I756" s="304">
        <f t="shared" ca="1" si="332"/>
        <v>107.60205344540147</v>
      </c>
      <c r="J756" s="306">
        <f t="shared" ca="1" si="333"/>
        <v>669.82609207074745</v>
      </c>
      <c r="K756" s="307">
        <f t="shared" ca="1" si="334"/>
        <v>-9.6576349504911487</v>
      </c>
      <c r="L756" s="304">
        <f t="shared" ca="1" si="319"/>
        <v>669.89571093686402</v>
      </c>
      <c r="M756" s="306">
        <f t="shared" ca="1" si="335"/>
        <v>-1.4958655436108079</v>
      </c>
      <c r="N756" s="304">
        <f t="shared" ca="1" si="336"/>
        <v>-85.706782367941884</v>
      </c>
      <c r="P756" s="310">
        <f t="shared" ca="1" si="337"/>
        <v>23</v>
      </c>
      <c r="Q756" s="304">
        <f t="shared" ca="1" si="338"/>
        <v>0</v>
      </c>
      <c r="R756" s="306">
        <f t="shared" ca="1" si="339"/>
        <v>0</v>
      </c>
      <c r="S756" s="307">
        <f t="shared" ca="1" si="340"/>
        <v>5.0810000000000022</v>
      </c>
      <c r="T756" s="304">
        <f t="shared" ca="1" si="320"/>
        <v>49.844610000000024</v>
      </c>
      <c r="U756" s="311">
        <f t="shared" ca="1" si="321"/>
        <v>0</v>
      </c>
      <c r="V756" s="306">
        <f t="shared" ca="1" si="322"/>
        <v>1.2261836318356443</v>
      </c>
      <c r="W756" s="304">
        <f t="shared" ca="1" si="323"/>
        <v>43.591325166138773</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1.2032203659267378</v>
      </c>
      <c r="AH756" s="304">
        <f t="shared" ca="1" si="347"/>
        <v>-8.5792522936397209</v>
      </c>
    </row>
    <row r="757" spans="1:34" x14ac:dyDescent="0.2">
      <c r="A757" s="347">
        <f t="shared" ca="1" si="325"/>
        <v>1E-4</v>
      </c>
      <c r="B757" s="304">
        <f t="shared" ca="1" si="326"/>
        <v>30.236100000000079</v>
      </c>
      <c r="D757" s="306">
        <f t="shared" ca="1" si="327"/>
        <v>-0.64225082775529263</v>
      </c>
      <c r="E757" s="307">
        <f t="shared" ca="1" si="328"/>
        <v>-1.2547927573112254</v>
      </c>
      <c r="F757" s="304">
        <f t="shared" ca="1" si="329"/>
        <v>1.4096066790254174</v>
      </c>
      <c r="G757" s="306">
        <f t="shared" ca="1" si="330"/>
        <v>8.0550991880157934</v>
      </c>
      <c r="H757" s="307">
        <f t="shared" ca="1" si="331"/>
        <v>-107.30024779074057</v>
      </c>
      <c r="I757" s="304">
        <f t="shared" ca="1" si="332"/>
        <v>107.60217376467401</v>
      </c>
      <c r="J757" s="306">
        <f t="shared" ca="1" si="333"/>
        <v>669.82609207074745</v>
      </c>
      <c r="K757" s="307">
        <f t="shared" ca="1" si="334"/>
        <v>-9.6683649689962596</v>
      </c>
      <c r="L757" s="304">
        <f t="shared" ca="1" si="319"/>
        <v>669.89586571342795</v>
      </c>
      <c r="M757" s="306">
        <f t="shared" ca="1" si="335"/>
        <v>-1.4958662261093976</v>
      </c>
      <c r="N757" s="304">
        <f t="shared" ca="1" si="336"/>
        <v>-85.706821472230587</v>
      </c>
      <c r="P757" s="310">
        <f t="shared" ca="1" si="337"/>
        <v>23</v>
      </c>
      <c r="Q757" s="304">
        <f t="shared" ca="1" si="338"/>
        <v>0</v>
      </c>
      <c r="R757" s="306">
        <f t="shared" ca="1" si="339"/>
        <v>0</v>
      </c>
      <c r="S757" s="307">
        <f t="shared" ca="1" si="340"/>
        <v>5.0810000000000022</v>
      </c>
      <c r="T757" s="304">
        <f t="shared" ca="1" si="320"/>
        <v>49.844610000000024</v>
      </c>
      <c r="U757" s="311">
        <f t="shared" ca="1" si="321"/>
        <v>0</v>
      </c>
      <c r="V757" s="306">
        <f t="shared" ca="1" si="322"/>
        <v>1.2261849475339632</v>
      </c>
      <c r="W757" s="304">
        <f t="shared" ca="1" si="323"/>
        <v>43.591469426457415</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1.20319247467671</v>
      </c>
      <c r="AH757" s="304">
        <f t="shared" ca="1" si="347"/>
        <v>-8.5792806861127247</v>
      </c>
    </row>
    <row r="758" spans="1:34" x14ac:dyDescent="0.2">
      <c r="A758" s="347">
        <f t="shared" ca="1" si="325"/>
        <v>1E-4</v>
      </c>
      <c r="B758" s="304">
        <f t="shared" ca="1" si="326"/>
        <v>30.236200000000078</v>
      </c>
      <c r="D758" s="306">
        <f t="shared" ca="1" si="327"/>
        <v>-0.64224711427185566</v>
      </c>
      <c r="E758" s="307">
        <f t="shared" ca="1" si="328"/>
        <v>-1.2547640065331667</v>
      </c>
      <c r="F758" s="304">
        <f t="shared" ca="1" si="329"/>
        <v>1.4095793939617913</v>
      </c>
      <c r="G758" s="306">
        <f t="shared" ca="1" si="330"/>
        <v>8.055034963304367</v>
      </c>
      <c r="H758" s="307">
        <f t="shared" ca="1" si="331"/>
        <v>-107.30037326714123</v>
      </c>
      <c r="I758" s="304">
        <f t="shared" ca="1" si="332"/>
        <v>107.60229408115744</v>
      </c>
      <c r="J758" s="306">
        <f t="shared" ca="1" si="333"/>
        <v>669.82609207074745</v>
      </c>
      <c r="K758" s="307">
        <f t="shared" ca="1" si="334"/>
        <v>-9.6790950000491538</v>
      </c>
      <c r="L758" s="304">
        <f t="shared" ca="1" si="319"/>
        <v>669.89602066200496</v>
      </c>
      <c r="M758" s="306">
        <f t="shared" ca="1" si="335"/>
        <v>-1.4958669086010192</v>
      </c>
      <c r="N758" s="304">
        <f t="shared" ca="1" si="336"/>
        <v>-85.706860576120064</v>
      </c>
      <c r="P758" s="310">
        <f t="shared" ca="1" si="337"/>
        <v>23</v>
      </c>
      <c r="Q758" s="304">
        <f t="shared" ca="1" si="338"/>
        <v>0</v>
      </c>
      <c r="R758" s="306">
        <f t="shared" ca="1" si="339"/>
        <v>0</v>
      </c>
      <c r="S758" s="307">
        <f t="shared" ca="1" si="340"/>
        <v>5.0810000000000022</v>
      </c>
      <c r="T758" s="304">
        <f t="shared" ca="1" si="320"/>
        <v>49.844610000000024</v>
      </c>
      <c r="U758" s="311">
        <f t="shared" ca="1" si="321"/>
        <v>0</v>
      </c>
      <c r="V758" s="306">
        <f t="shared" ca="1" si="322"/>
        <v>1.2261862632352338</v>
      </c>
      <c r="W758" s="304">
        <f t="shared" ca="1" si="323"/>
        <v>43.591613684939368</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1.2031645837784879</v>
      </c>
      <c r="AH758" s="304">
        <f t="shared" ca="1" si="347"/>
        <v>-8.5793090782242469</v>
      </c>
    </row>
    <row r="759" spans="1:34" x14ac:dyDescent="0.2">
      <c r="A759" s="347">
        <f t="shared" ca="1" si="325"/>
        <v>1E-4</v>
      </c>
      <c r="B759" s="304">
        <f t="shared" ca="1" si="326"/>
        <v>30.236300000000078</v>
      </c>
      <c r="D759" s="306">
        <f t="shared" ca="1" si="327"/>
        <v>-0.6422434007820258</v>
      </c>
      <c r="E759" s="307">
        <f t="shared" ca="1" si="328"/>
        <v>-1.2547352561211333</v>
      </c>
      <c r="F759" s="304">
        <f t="shared" ca="1" si="329"/>
        <v>1.4095521092891274</v>
      </c>
      <c r="G759" s="306">
        <f t="shared" ca="1" si="330"/>
        <v>8.0549707389642879</v>
      </c>
      <c r="H759" s="307">
        <f t="shared" ca="1" si="331"/>
        <v>-107.30049874066684</v>
      </c>
      <c r="I759" s="304">
        <f t="shared" ca="1" si="332"/>
        <v>107.60241439485182</v>
      </c>
      <c r="J759" s="306">
        <f t="shared" ca="1" si="333"/>
        <v>669.82609207074745</v>
      </c>
      <c r="K759" s="307">
        <f t="shared" ca="1" si="334"/>
        <v>-9.6898250436495434</v>
      </c>
      <c r="L759" s="304">
        <f t="shared" ca="1" si="319"/>
        <v>669.89617578259538</v>
      </c>
      <c r="M759" s="306">
        <f t="shared" ca="1" si="335"/>
        <v>-1.4958675910856734</v>
      </c>
      <c r="N759" s="304">
        <f t="shared" ca="1" si="336"/>
        <v>-85.706899679610331</v>
      </c>
      <c r="P759" s="310">
        <f t="shared" ca="1" si="337"/>
        <v>23</v>
      </c>
      <c r="Q759" s="304">
        <f t="shared" ca="1" si="338"/>
        <v>0</v>
      </c>
      <c r="R759" s="306">
        <f t="shared" ca="1" si="339"/>
        <v>0</v>
      </c>
      <c r="S759" s="307">
        <f t="shared" ca="1" si="340"/>
        <v>5.0810000000000022</v>
      </c>
      <c r="T759" s="304">
        <f t="shared" ca="1" si="320"/>
        <v>49.844610000000024</v>
      </c>
      <c r="U759" s="311">
        <f t="shared" ca="1" si="321"/>
        <v>0</v>
      </c>
      <c r="V759" s="306">
        <f t="shared" ca="1" si="322"/>
        <v>1.2261875789394545</v>
      </c>
      <c r="W759" s="304">
        <f t="shared" ca="1" si="323"/>
        <v>43.591757941584611</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1.2031366932320751</v>
      </c>
      <c r="AH759" s="304">
        <f t="shared" ca="1" si="347"/>
        <v>-8.5793374699742859</v>
      </c>
    </row>
    <row r="760" spans="1:34" x14ac:dyDescent="0.2">
      <c r="A760" s="347">
        <f t="shared" ca="1" si="325"/>
        <v>1E-4</v>
      </c>
      <c r="B760" s="304">
        <f t="shared" ca="1" si="326"/>
        <v>30.236400000000078</v>
      </c>
      <c r="D760" s="306">
        <f t="shared" ca="1" si="327"/>
        <v>-0.64223968728580028</v>
      </c>
      <c r="E760" s="307">
        <f t="shared" ca="1" si="328"/>
        <v>-1.2547065060751326</v>
      </c>
      <c r="F760" s="304">
        <f t="shared" ca="1" si="329"/>
        <v>1.409524825007431</v>
      </c>
      <c r="G760" s="306">
        <f t="shared" ca="1" si="330"/>
        <v>8.0549065149955599</v>
      </c>
      <c r="H760" s="307">
        <f t="shared" ca="1" si="331"/>
        <v>-107.30062421131744</v>
      </c>
      <c r="I760" s="304">
        <f t="shared" ca="1" si="332"/>
        <v>107.60253470575719</v>
      </c>
      <c r="J760" s="306">
        <f t="shared" ca="1" si="333"/>
        <v>669.82609207074745</v>
      </c>
      <c r="K760" s="307">
        <f t="shared" ca="1" si="334"/>
        <v>-9.7005550997971426</v>
      </c>
      <c r="L760" s="304">
        <f t="shared" ca="1" si="319"/>
        <v>669.89633107519978</v>
      </c>
      <c r="M760" s="306">
        <f t="shared" ca="1" si="335"/>
        <v>-1.4958682735633595</v>
      </c>
      <c r="N760" s="304">
        <f t="shared" ca="1" si="336"/>
        <v>-85.706938782701357</v>
      </c>
      <c r="P760" s="310">
        <f t="shared" ca="1" si="337"/>
        <v>23</v>
      </c>
      <c r="Q760" s="304">
        <f t="shared" ca="1" si="338"/>
        <v>0</v>
      </c>
      <c r="R760" s="306">
        <f t="shared" ca="1" si="339"/>
        <v>0</v>
      </c>
      <c r="S760" s="307">
        <f t="shared" ca="1" si="340"/>
        <v>5.0810000000000022</v>
      </c>
      <c r="T760" s="304">
        <f t="shared" ca="1" si="320"/>
        <v>49.844610000000024</v>
      </c>
      <c r="U760" s="311">
        <f t="shared" ca="1" si="321"/>
        <v>0</v>
      </c>
      <c r="V760" s="306">
        <f t="shared" ca="1" si="322"/>
        <v>1.2261888946466266</v>
      </c>
      <c r="W760" s="304">
        <f t="shared" ca="1" si="323"/>
        <v>43.591902196393221</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1.203108803037475</v>
      </c>
      <c r="AH760" s="304">
        <f t="shared" ca="1" si="347"/>
        <v>-8.5793658613628399</v>
      </c>
    </row>
    <row r="761" spans="1:34" x14ac:dyDescent="0.2">
      <c r="A761" s="347">
        <f t="shared" ca="1" si="325"/>
        <v>1E-4</v>
      </c>
      <c r="B761" s="304">
        <f t="shared" ca="1" si="326"/>
        <v>30.236500000000078</v>
      </c>
      <c r="D761" s="306">
        <f t="shared" ca="1" si="327"/>
        <v>-0.6422359737831852</v>
      </c>
      <c r="E761" s="307">
        <f t="shared" ca="1" si="328"/>
        <v>-1.2546777563951448</v>
      </c>
      <c r="F761" s="304">
        <f t="shared" ca="1" si="329"/>
        <v>1.4094975411166883</v>
      </c>
      <c r="G761" s="306">
        <f t="shared" ca="1" si="330"/>
        <v>8.054842291398181</v>
      </c>
      <c r="H761" s="307">
        <f t="shared" ca="1" si="331"/>
        <v>-107.30074967909309</v>
      </c>
      <c r="I761" s="304">
        <f t="shared" ca="1" si="332"/>
        <v>107.60265501387357</v>
      </c>
      <c r="J761" s="306">
        <f t="shared" ca="1" si="333"/>
        <v>669.82609207074745</v>
      </c>
      <c r="K761" s="307">
        <f t="shared" ca="1" si="334"/>
        <v>-9.7112851684916635</v>
      </c>
      <c r="L761" s="304">
        <f t="shared" ca="1" si="319"/>
        <v>669.89648653981851</v>
      </c>
      <c r="M761" s="306">
        <f t="shared" ca="1" si="335"/>
        <v>-1.4958689560340779</v>
      </c>
      <c r="N761" s="304">
        <f t="shared" ca="1" si="336"/>
        <v>-85.706977885393158</v>
      </c>
      <c r="P761" s="310">
        <f t="shared" ca="1" si="337"/>
        <v>23</v>
      </c>
      <c r="Q761" s="304">
        <f t="shared" ca="1" si="338"/>
        <v>0</v>
      </c>
      <c r="R761" s="306">
        <f t="shared" ca="1" si="339"/>
        <v>0</v>
      </c>
      <c r="S761" s="307">
        <f t="shared" ca="1" si="340"/>
        <v>5.0810000000000022</v>
      </c>
      <c r="T761" s="304">
        <f t="shared" ca="1" si="320"/>
        <v>49.844610000000024</v>
      </c>
      <c r="U761" s="311">
        <f t="shared" ca="1" si="321"/>
        <v>0</v>
      </c>
      <c r="V761" s="306">
        <f t="shared" ca="1" si="322"/>
        <v>1.2261902103567495</v>
      </c>
      <c r="W761" s="304">
        <f t="shared" ca="1" si="323"/>
        <v>43.592046449365156</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1.2030809131946718</v>
      </c>
      <c r="AH761" s="304">
        <f t="shared" ca="1" si="347"/>
        <v>-8.5793942523899229</v>
      </c>
    </row>
    <row r="762" spans="1:34" x14ac:dyDescent="0.2">
      <c r="A762" s="347">
        <f t="shared" ca="1" si="325"/>
        <v>1E-4</v>
      </c>
      <c r="B762" s="304">
        <f t="shared" ca="1" si="326"/>
        <v>30.236600000000077</v>
      </c>
      <c r="D762" s="306">
        <f t="shared" ca="1" si="327"/>
        <v>-0.64223226027417968</v>
      </c>
      <c r="E762" s="307">
        <f t="shared" ca="1" si="328"/>
        <v>-1.2546490070811824</v>
      </c>
      <c r="F762" s="304">
        <f t="shared" ca="1" si="329"/>
        <v>1.40947025761691</v>
      </c>
      <c r="G762" s="306">
        <f t="shared" ca="1" si="330"/>
        <v>8.054778068172153</v>
      </c>
      <c r="H762" s="307">
        <f t="shared" ca="1" si="331"/>
        <v>-107.30087514399379</v>
      </c>
      <c r="I762" s="304">
        <f t="shared" ca="1" si="332"/>
        <v>107.602775319201</v>
      </c>
      <c r="J762" s="306">
        <f t="shared" ca="1" si="333"/>
        <v>669.82609207074745</v>
      </c>
      <c r="K762" s="307">
        <f t="shared" ca="1" si="334"/>
        <v>-9.7220152497328183</v>
      </c>
      <c r="L762" s="304">
        <f t="shared" ca="1" si="319"/>
        <v>669.89664217645213</v>
      </c>
      <c r="M762" s="306">
        <f t="shared" ca="1" si="335"/>
        <v>-1.4958696384978287</v>
      </c>
      <c r="N762" s="304">
        <f t="shared" ca="1" si="336"/>
        <v>-85.707016987685762</v>
      </c>
      <c r="P762" s="310">
        <f t="shared" ca="1" si="337"/>
        <v>23</v>
      </c>
      <c r="Q762" s="304">
        <f t="shared" ca="1" si="338"/>
        <v>0</v>
      </c>
      <c r="R762" s="306">
        <f t="shared" ca="1" si="339"/>
        <v>0</v>
      </c>
      <c r="S762" s="307">
        <f t="shared" ca="1" si="340"/>
        <v>5.0810000000000022</v>
      </c>
      <c r="T762" s="304">
        <f t="shared" ca="1" si="320"/>
        <v>49.844610000000024</v>
      </c>
      <c r="U762" s="311">
        <f t="shared" ca="1" si="321"/>
        <v>0</v>
      </c>
      <c r="V762" s="306">
        <f t="shared" ca="1" si="322"/>
        <v>1.2261915260698233</v>
      </c>
      <c r="W762" s="304">
        <f t="shared" ca="1" si="323"/>
        <v>43.592190700500446</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1.2030530237036725</v>
      </c>
      <c r="AH762" s="304">
        <f t="shared" ca="1" si="347"/>
        <v>-8.579422643055528</v>
      </c>
    </row>
    <row r="763" spans="1:34" x14ac:dyDescent="0.2">
      <c r="A763" s="347">
        <f t="shared" ca="1" si="325"/>
        <v>1E-4</v>
      </c>
      <c r="B763" s="304">
        <f t="shared" ca="1" si="326"/>
        <v>30.236700000000077</v>
      </c>
      <c r="D763" s="306">
        <f t="shared" ca="1" si="327"/>
        <v>-0.64222854675878338</v>
      </c>
      <c r="E763" s="307">
        <f t="shared" ca="1" si="328"/>
        <v>-1.2546202581332366</v>
      </c>
      <c r="F763" s="304">
        <f t="shared" ca="1" si="329"/>
        <v>1.4094429745080885</v>
      </c>
      <c r="G763" s="306">
        <f t="shared" ca="1" si="330"/>
        <v>8.0547138453174778</v>
      </c>
      <c r="H763" s="307">
        <f t="shared" ca="1" si="331"/>
        <v>-107.3010006060196</v>
      </c>
      <c r="I763" s="304">
        <f t="shared" ca="1" si="332"/>
        <v>107.60289562173952</v>
      </c>
      <c r="J763" s="306">
        <f t="shared" ca="1" si="333"/>
        <v>669.82609207074745</v>
      </c>
      <c r="K763" s="307">
        <f t="shared" ca="1" si="334"/>
        <v>-9.7327453435203193</v>
      </c>
      <c r="L763" s="304">
        <f t="shared" ca="1" si="319"/>
        <v>669.89679798510099</v>
      </c>
      <c r="M763" s="306">
        <f t="shared" ca="1" si="335"/>
        <v>-1.4958703209546123</v>
      </c>
      <c r="N763" s="304">
        <f t="shared" ca="1" si="336"/>
        <v>-85.707056089579154</v>
      </c>
      <c r="P763" s="310">
        <f t="shared" ca="1" si="337"/>
        <v>23</v>
      </c>
      <c r="Q763" s="304">
        <f t="shared" ca="1" si="338"/>
        <v>0</v>
      </c>
      <c r="R763" s="306">
        <f t="shared" ca="1" si="339"/>
        <v>0</v>
      </c>
      <c r="S763" s="307">
        <f t="shared" ca="1" si="340"/>
        <v>5.0810000000000022</v>
      </c>
      <c r="T763" s="304">
        <f t="shared" ca="1" si="320"/>
        <v>49.844610000000024</v>
      </c>
      <c r="U763" s="311">
        <f t="shared" ca="1" si="321"/>
        <v>0</v>
      </c>
      <c r="V763" s="306">
        <f t="shared" ca="1" si="322"/>
        <v>1.2261928417858483</v>
      </c>
      <c r="W763" s="304">
        <f t="shared" ca="1" si="323"/>
        <v>43.592334949799138</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1.2030251345644771</v>
      </c>
      <c r="AH763" s="304">
        <f t="shared" ca="1" si="347"/>
        <v>-8.5794510333596588</v>
      </c>
    </row>
    <row r="764" spans="1:34" x14ac:dyDescent="0.2">
      <c r="A764" s="347">
        <f t="shared" ca="1" si="325"/>
        <v>1E-4</v>
      </c>
      <c r="B764" s="304">
        <f t="shared" ca="1" si="326"/>
        <v>30.236800000000077</v>
      </c>
      <c r="D764" s="306">
        <f t="shared" ca="1" si="327"/>
        <v>-0.64222483323699642</v>
      </c>
      <c r="E764" s="307">
        <f t="shared" ca="1" si="328"/>
        <v>-1.2545915095513003</v>
      </c>
      <c r="F764" s="304">
        <f t="shared" ca="1" si="329"/>
        <v>1.4094156917902179</v>
      </c>
      <c r="G764" s="306">
        <f t="shared" ca="1" si="330"/>
        <v>8.0546496228341535</v>
      </c>
      <c r="H764" s="307">
        <f t="shared" ca="1" si="331"/>
        <v>-107.30112606517055</v>
      </c>
      <c r="I764" s="304">
        <f t="shared" ca="1" si="332"/>
        <v>107.60301592148915</v>
      </c>
      <c r="J764" s="306">
        <f t="shared" ca="1" si="333"/>
        <v>669.82609207074745</v>
      </c>
      <c r="K764" s="307">
        <f t="shared" ca="1" si="334"/>
        <v>-9.7434754498538787</v>
      </c>
      <c r="L764" s="304">
        <f t="shared" ca="1" si="319"/>
        <v>669.89695396576576</v>
      </c>
      <c r="M764" s="306">
        <f t="shared" ca="1" si="335"/>
        <v>-1.4958710034044282</v>
      </c>
      <c r="N764" s="304">
        <f t="shared" ca="1" si="336"/>
        <v>-85.707095191073336</v>
      </c>
      <c r="P764" s="310">
        <f t="shared" ca="1" si="337"/>
        <v>23</v>
      </c>
      <c r="Q764" s="304">
        <f t="shared" ca="1" si="338"/>
        <v>0</v>
      </c>
      <c r="R764" s="306">
        <f t="shared" ca="1" si="339"/>
        <v>0</v>
      </c>
      <c r="S764" s="307">
        <f t="shared" ca="1" si="340"/>
        <v>5.0810000000000022</v>
      </c>
      <c r="T764" s="304">
        <f t="shared" ca="1" si="320"/>
        <v>49.844610000000024</v>
      </c>
      <c r="U764" s="311">
        <f t="shared" ca="1" si="321"/>
        <v>0</v>
      </c>
      <c r="V764" s="306">
        <f t="shared" ca="1" si="322"/>
        <v>1.2261941575048236</v>
      </c>
      <c r="W764" s="304">
        <f t="shared" ca="1" si="323"/>
        <v>43.592479197261177</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1.2029972457770697</v>
      </c>
      <c r="AH764" s="304">
        <f t="shared" ca="1" si="347"/>
        <v>-8.5794794233023257</v>
      </c>
    </row>
    <row r="765" spans="1:34" x14ac:dyDescent="0.2">
      <c r="A765" s="347">
        <f t="shared" ca="1" si="325"/>
        <v>1E-4</v>
      </c>
      <c r="B765" s="304">
        <f t="shared" ca="1" si="326"/>
        <v>30.236900000000077</v>
      </c>
      <c r="D765" s="306">
        <f t="shared" ca="1" si="327"/>
        <v>-0.64222111970882145</v>
      </c>
      <c r="E765" s="307">
        <f t="shared" ca="1" si="328"/>
        <v>-1.2545627613353805</v>
      </c>
      <c r="F765" s="304">
        <f t="shared" ca="1" si="329"/>
        <v>1.4093884094633058</v>
      </c>
      <c r="G765" s="306">
        <f t="shared" ca="1" si="330"/>
        <v>8.054585400722182</v>
      </c>
      <c r="H765" s="307">
        <f t="shared" ca="1" si="331"/>
        <v>-107.30125152144669</v>
      </c>
      <c r="I765" s="304">
        <f t="shared" ca="1" si="332"/>
        <v>107.60313621844993</v>
      </c>
      <c r="J765" s="306">
        <f t="shared" ca="1" si="333"/>
        <v>669.82609207074745</v>
      </c>
      <c r="K765" s="307">
        <f t="shared" ca="1" si="334"/>
        <v>-9.7542055687332088</v>
      </c>
      <c r="L765" s="304">
        <f t="shared" ca="1" si="319"/>
        <v>669.8971101184469</v>
      </c>
      <c r="M765" s="306">
        <f t="shared" ca="1" si="335"/>
        <v>-1.4958716858472769</v>
      </c>
      <c r="N765" s="304">
        <f t="shared" ca="1" si="336"/>
        <v>-85.70713429216832</v>
      </c>
      <c r="P765" s="310">
        <f t="shared" ca="1" si="337"/>
        <v>23</v>
      </c>
      <c r="Q765" s="304">
        <f t="shared" ca="1" si="338"/>
        <v>0</v>
      </c>
      <c r="R765" s="306">
        <f t="shared" ca="1" si="339"/>
        <v>0</v>
      </c>
      <c r="S765" s="307">
        <f t="shared" ca="1" si="340"/>
        <v>5.0810000000000022</v>
      </c>
      <c r="T765" s="304">
        <f t="shared" ca="1" si="320"/>
        <v>49.844610000000024</v>
      </c>
      <c r="U765" s="311">
        <f t="shared" ca="1" si="321"/>
        <v>0</v>
      </c>
      <c r="V765" s="306">
        <f t="shared" ca="1" si="322"/>
        <v>1.2261954732267502</v>
      </c>
      <c r="W765" s="304">
        <f t="shared" ca="1" si="323"/>
        <v>43.592623442886634</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1.2029693573414679</v>
      </c>
      <c r="AH765" s="304">
        <f t="shared" ca="1" si="347"/>
        <v>-8.5795078128835183</v>
      </c>
    </row>
    <row r="766" spans="1:34" x14ac:dyDescent="0.2">
      <c r="A766" s="347">
        <f t="shared" ca="1" si="325"/>
        <v>1E-4</v>
      </c>
      <c r="B766" s="304">
        <f t="shared" ca="1" si="326"/>
        <v>30.237000000000076</v>
      </c>
      <c r="D766" s="306">
        <f t="shared" ca="1" si="327"/>
        <v>-0.64221740617425882</v>
      </c>
      <c r="E766" s="307">
        <f t="shared" ca="1" si="328"/>
        <v>-1.2545340134854683</v>
      </c>
      <c r="F766" s="304">
        <f t="shared" ca="1" si="329"/>
        <v>1.4093611275273452</v>
      </c>
      <c r="G766" s="306">
        <f t="shared" ca="1" si="330"/>
        <v>8.0545211789815649</v>
      </c>
      <c r="H766" s="307">
        <f t="shared" ca="1" si="331"/>
        <v>-107.30137697484804</v>
      </c>
      <c r="I766" s="304">
        <f t="shared" ca="1" si="332"/>
        <v>107.60325651262193</v>
      </c>
      <c r="J766" s="306">
        <f t="shared" ca="1" si="333"/>
        <v>669.82609207074745</v>
      </c>
      <c r="K766" s="307">
        <f t="shared" ca="1" si="334"/>
        <v>-9.7649357001580235</v>
      </c>
      <c r="L766" s="304">
        <f t="shared" ca="1" si="319"/>
        <v>669.89726644314476</v>
      </c>
      <c r="M766" s="306">
        <f t="shared" ca="1" si="335"/>
        <v>-1.4958723682831585</v>
      </c>
      <c r="N766" s="304">
        <f t="shared" ca="1" si="336"/>
        <v>-85.707173392864135</v>
      </c>
      <c r="P766" s="310">
        <f t="shared" ca="1" si="337"/>
        <v>23</v>
      </c>
      <c r="Q766" s="304">
        <f t="shared" ca="1" si="338"/>
        <v>0</v>
      </c>
      <c r="R766" s="306">
        <f t="shared" ca="1" si="339"/>
        <v>0</v>
      </c>
      <c r="S766" s="307">
        <f t="shared" ca="1" si="340"/>
        <v>5.0810000000000022</v>
      </c>
      <c r="T766" s="304">
        <f t="shared" ca="1" si="320"/>
        <v>49.844610000000024</v>
      </c>
      <c r="U766" s="311">
        <f t="shared" ca="1" si="321"/>
        <v>0</v>
      </c>
      <c r="V766" s="306">
        <f t="shared" ca="1" si="322"/>
        <v>1.2261967889516272</v>
      </c>
      <c r="W766" s="304">
        <f t="shared" ca="1" si="323"/>
        <v>43.592767686675515</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1.2029414692576523</v>
      </c>
      <c r="AH766" s="304">
        <f t="shared" ca="1" si="347"/>
        <v>-8.5795362021032506</v>
      </c>
    </row>
    <row r="767" spans="1:34" x14ac:dyDescent="0.2">
      <c r="A767" s="347">
        <f t="shared" ca="1" si="325"/>
        <v>1E-4</v>
      </c>
      <c r="B767" s="304">
        <f t="shared" ca="1" si="326"/>
        <v>30.237100000000076</v>
      </c>
      <c r="D767" s="306">
        <f t="shared" ca="1" si="327"/>
        <v>-0.64221369263330796</v>
      </c>
      <c r="E767" s="307">
        <f t="shared" ca="1" si="328"/>
        <v>-1.2545052660015603</v>
      </c>
      <c r="F767" s="304">
        <f t="shared" ca="1" si="329"/>
        <v>1.409333845982333</v>
      </c>
      <c r="G767" s="306">
        <f t="shared" ca="1" si="330"/>
        <v>8.0544569576123024</v>
      </c>
      <c r="H767" s="307">
        <f t="shared" ca="1" si="331"/>
        <v>-107.30150242537464</v>
      </c>
      <c r="I767" s="304">
        <f t="shared" ca="1" si="332"/>
        <v>107.60337680400512</v>
      </c>
      <c r="J767" s="306">
        <f t="shared" ca="1" si="333"/>
        <v>669.82609207074745</v>
      </c>
      <c r="K767" s="307">
        <f t="shared" ca="1" si="334"/>
        <v>-9.7756658441280351</v>
      </c>
      <c r="L767" s="304">
        <f t="shared" ca="1" si="319"/>
        <v>669.89742293985989</v>
      </c>
      <c r="M767" s="306">
        <f t="shared" ca="1" si="335"/>
        <v>-1.495873050712073</v>
      </c>
      <c r="N767" s="304">
        <f t="shared" ca="1" si="336"/>
        <v>-85.707212493160753</v>
      </c>
      <c r="P767" s="310">
        <f t="shared" ca="1" si="337"/>
        <v>23</v>
      </c>
      <c r="Q767" s="304">
        <f t="shared" ca="1" si="338"/>
        <v>0</v>
      </c>
      <c r="R767" s="306">
        <f t="shared" ca="1" si="339"/>
        <v>0</v>
      </c>
      <c r="S767" s="307">
        <f t="shared" ca="1" si="340"/>
        <v>5.0810000000000022</v>
      </c>
      <c r="T767" s="304">
        <f t="shared" ca="1" si="320"/>
        <v>49.844610000000024</v>
      </c>
      <c r="U767" s="311">
        <f t="shared" ca="1" si="321"/>
        <v>0</v>
      </c>
      <c r="V767" s="306">
        <f t="shared" ca="1" si="322"/>
        <v>1.2261981046794554</v>
      </c>
      <c r="W767" s="304">
        <f t="shared" ca="1" si="323"/>
        <v>43.592911928627814</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1.2029135815256229</v>
      </c>
      <c r="AH767" s="304">
        <f t="shared" ca="1" si="347"/>
        <v>-8.5795645909615228</v>
      </c>
    </row>
    <row r="768" spans="1:34" x14ac:dyDescent="0.2">
      <c r="A768" s="347">
        <f t="shared" ca="1" si="325"/>
        <v>1E-4</v>
      </c>
      <c r="B768" s="304">
        <f t="shared" ca="1" si="326"/>
        <v>30.237200000000076</v>
      </c>
      <c r="D768" s="306">
        <f t="shared" ca="1" si="327"/>
        <v>-0.64220997908597022</v>
      </c>
      <c r="E768" s="307">
        <f t="shared" ca="1" si="328"/>
        <v>-1.2544765188836546</v>
      </c>
      <c r="F768" s="304">
        <f t="shared" ca="1" si="329"/>
        <v>1.4093065648282685</v>
      </c>
      <c r="G768" s="306">
        <f t="shared" ca="1" si="330"/>
        <v>8.0543927366143944</v>
      </c>
      <c r="H768" s="307">
        <f t="shared" ca="1" si="331"/>
        <v>-107.30162787302652</v>
      </c>
      <c r="I768" s="304">
        <f t="shared" ca="1" si="332"/>
        <v>107.60349709259958</v>
      </c>
      <c r="J768" s="306">
        <f t="shared" ca="1" si="333"/>
        <v>669.82609207074745</v>
      </c>
      <c r="K768" s="307">
        <f t="shared" ca="1" si="334"/>
        <v>-9.7863960006429558</v>
      </c>
      <c r="L768" s="304">
        <f t="shared" ca="1" si="319"/>
        <v>669.89757960859276</v>
      </c>
      <c r="M768" s="306">
        <f t="shared" ca="1" si="335"/>
        <v>-1.4958737331340206</v>
      </c>
      <c r="N768" s="304">
        <f t="shared" ca="1" si="336"/>
        <v>-85.707251593058189</v>
      </c>
      <c r="P768" s="310">
        <f t="shared" ca="1" si="337"/>
        <v>23</v>
      </c>
      <c r="Q768" s="304">
        <f t="shared" ca="1" si="338"/>
        <v>0</v>
      </c>
      <c r="R768" s="306">
        <f t="shared" ca="1" si="339"/>
        <v>0</v>
      </c>
      <c r="S768" s="307">
        <f t="shared" ca="1" si="340"/>
        <v>5.0810000000000022</v>
      </c>
      <c r="T768" s="304">
        <f t="shared" ca="1" si="320"/>
        <v>49.844610000000024</v>
      </c>
      <c r="U768" s="311">
        <f t="shared" ca="1" si="321"/>
        <v>0</v>
      </c>
      <c r="V768" s="306">
        <f t="shared" ca="1" si="322"/>
        <v>1.2261994204102342</v>
      </c>
      <c r="W768" s="304">
        <f t="shared" ca="1" si="323"/>
        <v>43.593056168743551</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1.2028856941453849</v>
      </c>
      <c r="AH768" s="304">
        <f t="shared" ca="1" si="347"/>
        <v>-8.5795929794583348</v>
      </c>
    </row>
    <row r="769" spans="1:34" x14ac:dyDescent="0.2">
      <c r="A769" s="347">
        <f t="shared" ca="1" si="325"/>
        <v>1E-4</v>
      </c>
      <c r="B769" s="304">
        <f t="shared" ca="1" si="326"/>
        <v>30.237300000000076</v>
      </c>
      <c r="D769" s="306">
        <f t="shared" ca="1" si="327"/>
        <v>-0.64220626553224525</v>
      </c>
      <c r="E769" s="307">
        <f t="shared" ca="1" si="328"/>
        <v>-1.2544477721317531</v>
      </c>
      <c r="F769" s="304">
        <f t="shared" ca="1" si="329"/>
        <v>1.4092792840651533</v>
      </c>
      <c r="G769" s="306">
        <f t="shared" ca="1" si="330"/>
        <v>8.0543285159878408</v>
      </c>
      <c r="H769" s="307">
        <f t="shared" ca="1" si="331"/>
        <v>-107.30175331780373</v>
      </c>
      <c r="I769" s="304">
        <f t="shared" ca="1" si="332"/>
        <v>107.60361737840536</v>
      </c>
      <c r="J769" s="306">
        <f t="shared" ca="1" si="333"/>
        <v>669.82609207074745</v>
      </c>
      <c r="K769" s="307">
        <f t="shared" ca="1" si="334"/>
        <v>-9.7971261697024978</v>
      </c>
      <c r="L769" s="304">
        <f t="shared" ca="1" si="319"/>
        <v>669.89773644934382</v>
      </c>
      <c r="M769" s="306">
        <f t="shared" ca="1" si="335"/>
        <v>-1.4958744155490011</v>
      </c>
      <c r="N769" s="304">
        <f t="shared" ca="1" si="336"/>
        <v>-85.707290692556455</v>
      </c>
      <c r="P769" s="310">
        <f t="shared" ca="1" si="337"/>
        <v>23</v>
      </c>
      <c r="Q769" s="304">
        <f t="shared" ca="1" si="338"/>
        <v>0</v>
      </c>
      <c r="R769" s="306">
        <f t="shared" ca="1" si="339"/>
        <v>0</v>
      </c>
      <c r="S769" s="307">
        <f t="shared" ca="1" si="340"/>
        <v>5.0810000000000022</v>
      </c>
      <c r="T769" s="304">
        <f t="shared" ca="1" si="320"/>
        <v>49.844610000000024</v>
      </c>
      <c r="U769" s="311">
        <f t="shared" ca="1" si="321"/>
        <v>0</v>
      </c>
      <c r="V769" s="306">
        <f t="shared" ca="1" si="322"/>
        <v>1.2262007361439635</v>
      </c>
      <c r="W769" s="304">
        <f t="shared" ca="1" si="323"/>
        <v>43.593200407022756</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1.2028578071169314</v>
      </c>
      <c r="AH769" s="304">
        <f t="shared" ca="1" si="347"/>
        <v>-8.5796213675936883</v>
      </c>
    </row>
    <row r="770" spans="1:34" x14ac:dyDescent="0.2">
      <c r="A770" s="347">
        <f t="shared" ca="1" si="325"/>
        <v>1E-4</v>
      </c>
      <c r="B770" s="304">
        <f t="shared" ca="1" si="326"/>
        <v>30.237400000000076</v>
      </c>
      <c r="D770" s="306">
        <f t="shared" ca="1" si="327"/>
        <v>-0.64220255197213683</v>
      </c>
      <c r="E770" s="307">
        <f t="shared" ca="1" si="328"/>
        <v>-1.2544190257458467</v>
      </c>
      <c r="F770" s="304">
        <f t="shared" ca="1" si="329"/>
        <v>1.4092520036929819</v>
      </c>
      <c r="G770" s="306">
        <f t="shared" ca="1" si="330"/>
        <v>8.0542642957326436</v>
      </c>
      <c r="H770" s="307">
        <f t="shared" ca="1" si="331"/>
        <v>-107.3018787597063</v>
      </c>
      <c r="I770" s="304">
        <f t="shared" ca="1" si="332"/>
        <v>107.60373766142244</v>
      </c>
      <c r="J770" s="306">
        <f t="shared" ca="1" si="333"/>
        <v>669.82609207074745</v>
      </c>
      <c r="K770" s="307">
        <f t="shared" ca="1" si="334"/>
        <v>-9.8078563513063735</v>
      </c>
      <c r="L770" s="304">
        <f t="shared" ca="1" si="319"/>
        <v>669.89789346211364</v>
      </c>
      <c r="M770" s="306">
        <f t="shared" ca="1" si="335"/>
        <v>-1.495875097957015</v>
      </c>
      <c r="N770" s="304">
        <f t="shared" ca="1" si="336"/>
        <v>-85.707329791655553</v>
      </c>
      <c r="P770" s="310">
        <f t="shared" ca="1" si="337"/>
        <v>23</v>
      </c>
      <c r="Q770" s="304">
        <f t="shared" ca="1" si="338"/>
        <v>0</v>
      </c>
      <c r="R770" s="306">
        <f t="shared" ca="1" si="339"/>
        <v>0</v>
      </c>
      <c r="S770" s="307">
        <f t="shared" ca="1" si="340"/>
        <v>5.0810000000000022</v>
      </c>
      <c r="T770" s="304">
        <f t="shared" ca="1" si="320"/>
        <v>49.844610000000024</v>
      </c>
      <c r="U770" s="311">
        <f t="shared" ca="1" si="321"/>
        <v>0</v>
      </c>
      <c r="V770" s="306">
        <f t="shared" ca="1" si="322"/>
        <v>1.226202051880644</v>
      </c>
      <c r="W770" s="304">
        <f t="shared" ca="1" si="323"/>
        <v>43.593344643465429</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1.2028299204402568</v>
      </c>
      <c r="AH770" s="304">
        <f t="shared" ca="1" si="347"/>
        <v>-8.5796497553675923</v>
      </c>
    </row>
    <row r="771" spans="1:34" x14ac:dyDescent="0.2">
      <c r="A771" s="347">
        <f t="shared" ca="1" si="325"/>
        <v>1E-4</v>
      </c>
      <c r="B771" s="304">
        <f t="shared" ca="1" si="326"/>
        <v>30.237500000000075</v>
      </c>
      <c r="D771" s="306">
        <f t="shared" ca="1" si="327"/>
        <v>-0.64219883840564262</v>
      </c>
      <c r="E771" s="307">
        <f t="shared" ca="1" si="328"/>
        <v>-1.2543902797259339</v>
      </c>
      <c r="F771" s="304">
        <f t="shared" ca="1" si="329"/>
        <v>1.4092247237117519</v>
      </c>
      <c r="G771" s="306">
        <f t="shared" ca="1" si="330"/>
        <v>8.0542000758488026</v>
      </c>
      <c r="H771" s="307">
        <f t="shared" ca="1" si="331"/>
        <v>-107.30200419873427</v>
      </c>
      <c r="I771" s="304">
        <f t="shared" ca="1" si="332"/>
        <v>107.6038579416509</v>
      </c>
      <c r="J771" s="306">
        <f t="shared" ca="1" si="333"/>
        <v>669.82609207074745</v>
      </c>
      <c r="K771" s="307">
        <f t="shared" ca="1" si="334"/>
        <v>-9.8185865454542949</v>
      </c>
      <c r="L771" s="304">
        <f t="shared" ca="1" si="319"/>
        <v>669.89805064690256</v>
      </c>
      <c r="M771" s="306">
        <f t="shared" ca="1" si="335"/>
        <v>-1.495875780358062</v>
      </c>
      <c r="N771" s="304">
        <f t="shared" ca="1" si="336"/>
        <v>-85.707368890355482</v>
      </c>
      <c r="P771" s="310">
        <f t="shared" ca="1" si="337"/>
        <v>23</v>
      </c>
      <c r="Q771" s="304">
        <f t="shared" ca="1" si="338"/>
        <v>0</v>
      </c>
      <c r="R771" s="306">
        <f t="shared" ca="1" si="339"/>
        <v>0</v>
      </c>
      <c r="S771" s="307">
        <f t="shared" ca="1" si="340"/>
        <v>5.0810000000000022</v>
      </c>
      <c r="T771" s="304">
        <f t="shared" ca="1" si="320"/>
        <v>49.844610000000024</v>
      </c>
      <c r="U771" s="311">
        <f t="shared" ca="1" si="321"/>
        <v>0</v>
      </c>
      <c r="V771" s="306">
        <f t="shared" ca="1" si="322"/>
        <v>1.2262033676202746</v>
      </c>
      <c r="W771" s="304">
        <f t="shared" ca="1" si="323"/>
        <v>43.593488878071561</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1.2028020341153631</v>
      </c>
      <c r="AH771" s="304">
        <f t="shared" ca="1" si="347"/>
        <v>-8.579678142780045</v>
      </c>
    </row>
    <row r="772" spans="1:34" x14ac:dyDescent="0.2">
      <c r="A772" s="347">
        <f t="shared" ca="1" si="325"/>
        <v>1E-4</v>
      </c>
      <c r="B772" s="304">
        <f t="shared" ca="1" si="326"/>
        <v>30.237600000000075</v>
      </c>
      <c r="D772" s="306">
        <f t="shared" ca="1" si="327"/>
        <v>-0.64219512483276531</v>
      </c>
      <c r="E772" s="307">
        <f t="shared" ca="1" si="328"/>
        <v>-1.2543615340720198</v>
      </c>
      <c r="F772" s="304">
        <f t="shared" ca="1" si="329"/>
        <v>1.4091974441214694</v>
      </c>
      <c r="G772" s="306">
        <f t="shared" ca="1" si="330"/>
        <v>8.0541358563363197</v>
      </c>
      <c r="H772" s="307">
        <f t="shared" ca="1" si="331"/>
        <v>-107.30212963488768</v>
      </c>
      <c r="I772" s="304">
        <f t="shared" ca="1" si="332"/>
        <v>107.60397821909078</v>
      </c>
      <c r="J772" s="306">
        <f t="shared" ca="1" si="333"/>
        <v>669.82609207074745</v>
      </c>
      <c r="K772" s="307">
        <f t="shared" ca="1" si="334"/>
        <v>-9.8293167521459761</v>
      </c>
      <c r="L772" s="304">
        <f t="shared" ref="L772:L835" ca="1" si="348">SQRT(pos_x^2+pos_z^2)</f>
        <v>669.89820800371115</v>
      </c>
      <c r="M772" s="306">
        <f t="shared" ca="1" si="335"/>
        <v>-1.4958764627521424</v>
      </c>
      <c r="N772" s="304">
        <f t="shared" ca="1" si="336"/>
        <v>-85.707407988656257</v>
      </c>
      <c r="P772" s="310">
        <f t="shared" ca="1" si="337"/>
        <v>23</v>
      </c>
      <c r="Q772" s="304">
        <f t="shared" ca="1" si="338"/>
        <v>0</v>
      </c>
      <c r="R772" s="306">
        <f t="shared" ca="1" si="339"/>
        <v>0</v>
      </c>
      <c r="S772" s="307">
        <f t="shared" ca="1" si="340"/>
        <v>5.0810000000000022</v>
      </c>
      <c r="T772" s="304">
        <f t="shared" ref="T772:T835" ca="1" si="349">m*g</f>
        <v>49.844610000000024</v>
      </c>
      <c r="U772" s="311">
        <f t="shared" ref="U772:U835" ca="1" si="350">IF(pos_xz&lt;L_rampe,Poids*COS(Beta),0)</f>
        <v>0</v>
      </c>
      <c r="V772" s="306">
        <f t="shared" ref="V772:V835" ca="1" si="351">Rho_moyen*(20000-Alt_rampe-pos_z)/(20000+Alt_rampe+pos_z)</f>
        <v>1.2262046833628557</v>
      </c>
      <c r="W772" s="304">
        <f t="shared" ref="W772:W835" ca="1" si="352">1/2*Rho*Sref*Cx*vit_xz^2</f>
        <v>43.593633110841211</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1.2027741481422503</v>
      </c>
      <c r="AH772" s="304">
        <f t="shared" ca="1" si="347"/>
        <v>-8.5797065298310446</v>
      </c>
    </row>
    <row r="773" spans="1:34" x14ac:dyDescent="0.2">
      <c r="A773" s="347">
        <f t="shared" ref="A773:A836" ca="1" si="354">IF(B772+0.01&lt;=T_ini+ROUNDUP(Temps_fin_propu,0), 0.01, IF(K772&gt;0, 0.1, 0.0001))</f>
        <v>1E-4</v>
      </c>
      <c r="B773" s="304">
        <f t="shared" ref="B773:B836" ca="1" si="355">B772+pas</f>
        <v>30.237700000000075</v>
      </c>
      <c r="D773" s="306">
        <f t="shared" ref="D773:D836" ca="1" si="356">IF(AND(L772&lt;L_rampe,Poussee&lt;Poids*SIN(M772)),0,(-W772+Poussee)/m*COS(M772)-U772/m*SIN(M772))</f>
        <v>-0.64219141125350576</v>
      </c>
      <c r="E773" s="307">
        <f t="shared" ref="E773:E836" ca="1" si="357">IF(AND(L772&lt;L_rampe,Poussee&lt;Poids*SIN(M772)),0,(-W772+Poussee)/m*SIN(M772)+U772/m*COS(M772)-Poids/m)</f>
        <v>-1.2543327887840885</v>
      </c>
      <c r="F773" s="304">
        <f t="shared" ref="F773:F836" ca="1" si="358">SQRT(acc_x^2+acc_z^2)</f>
        <v>1.4091701649221211</v>
      </c>
      <c r="G773" s="306">
        <f t="shared" ref="G773:G836" ca="1" si="359">G772+acc_x*pas</f>
        <v>8.0540716371951948</v>
      </c>
      <c r="H773" s="307">
        <f t="shared" ref="H773:H836" ca="1" si="360">H772+acc_z*pas</f>
        <v>-107.30225506816656</v>
      </c>
      <c r="I773" s="304">
        <f t="shared" ref="I773:I836" ca="1" si="361">SQRT(vit_x^2+vit_z^2)</f>
        <v>107.60409849374209</v>
      </c>
      <c r="J773" s="306">
        <f t="shared" ref="J773:J836" ca="1" si="362">J772+0.5*(vit_x+G772)*pas*(K772&gt;=0)</f>
        <v>669.82609207074745</v>
      </c>
      <c r="K773" s="307">
        <f t="shared" ref="K773:K836" ca="1" si="363">K772+0.5*(vit_z+H772)*pas</f>
        <v>-9.8400469713811294</v>
      </c>
      <c r="L773" s="304">
        <f t="shared" ca="1" si="348"/>
        <v>669.89836553253986</v>
      </c>
      <c r="M773" s="306">
        <f t="shared" ref="M773:M836" ca="1" si="364">IF(AND(L772&gt;L_rampe,G773&gt;0),ATAN2(G773,H773),$M$4)</f>
        <v>-1.4958771451392565</v>
      </c>
      <c r="N773" s="304">
        <f t="shared" ref="N773:N836" ca="1" si="365">DEGREES(Beta)</f>
        <v>-85.707447086557892</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5.0810000000000022</v>
      </c>
      <c r="T773" s="304">
        <f t="shared" ca="1" si="349"/>
        <v>49.844610000000024</v>
      </c>
      <c r="U773" s="311">
        <f t="shared" ca="1" si="350"/>
        <v>0</v>
      </c>
      <c r="V773" s="306">
        <f t="shared" ca="1" si="351"/>
        <v>1.226205999108388</v>
      </c>
      <c r="W773" s="304">
        <f t="shared" ca="1" si="352"/>
        <v>43.593777341774391</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1.202746262520904</v>
      </c>
      <c r="AH773" s="304">
        <f t="shared" ref="AH773:AH836" ca="1" si="376">IF(AND(L772&lt;L_rampe,Poussee&lt;Poids*SIN(M772)), g*SIN(M772), (-W772+Poussee)/m)</f>
        <v>-8.5797349165206054</v>
      </c>
    </row>
    <row r="774" spans="1:34" x14ac:dyDescent="0.2">
      <c r="A774" s="347">
        <f t="shared" ca="1" si="354"/>
        <v>1E-4</v>
      </c>
      <c r="B774" s="304">
        <f t="shared" ca="1" si="355"/>
        <v>30.237800000000075</v>
      </c>
      <c r="D774" s="306">
        <f t="shared" ca="1" si="356"/>
        <v>-0.64218769766786121</v>
      </c>
      <c r="E774" s="307">
        <f t="shared" ca="1" si="357"/>
        <v>-1.25430404386214</v>
      </c>
      <c r="F774" s="304">
        <f t="shared" ca="1" si="358"/>
        <v>1.4091428861137061</v>
      </c>
      <c r="G774" s="306">
        <f t="shared" ca="1" si="359"/>
        <v>8.054007418425428</v>
      </c>
      <c r="H774" s="307">
        <f t="shared" ca="1" si="360"/>
        <v>-107.30238049857094</v>
      </c>
      <c r="I774" s="304">
        <f t="shared" ca="1" si="361"/>
        <v>107.60421876560487</v>
      </c>
      <c r="J774" s="306">
        <f t="shared" ca="1" si="362"/>
        <v>669.82609207074745</v>
      </c>
      <c r="K774" s="307">
        <f t="shared" ca="1" si="363"/>
        <v>-9.8507772031594669</v>
      </c>
      <c r="L774" s="304">
        <f t="shared" ca="1" si="348"/>
        <v>669.89852323338926</v>
      </c>
      <c r="M774" s="306">
        <f t="shared" ca="1" si="364"/>
        <v>-1.495877827519404</v>
      </c>
      <c r="N774" s="304">
        <f t="shared" ca="1" si="365"/>
        <v>-85.707486184060357</v>
      </c>
      <c r="P774" s="310">
        <f t="shared" ca="1" si="366"/>
        <v>23</v>
      </c>
      <c r="Q774" s="304">
        <f t="shared" ca="1" si="367"/>
        <v>0</v>
      </c>
      <c r="R774" s="306">
        <f t="shared" ca="1" si="368"/>
        <v>0</v>
      </c>
      <c r="S774" s="307">
        <f t="shared" ca="1" si="369"/>
        <v>5.0810000000000022</v>
      </c>
      <c r="T774" s="304">
        <f t="shared" ca="1" si="349"/>
        <v>49.844610000000024</v>
      </c>
      <c r="U774" s="311">
        <f t="shared" ca="1" si="350"/>
        <v>0</v>
      </c>
      <c r="V774" s="306">
        <f t="shared" ca="1" si="351"/>
        <v>1.2262073148568704</v>
      </c>
      <c r="W774" s="304">
        <f t="shared" ca="1" si="352"/>
        <v>43.593921570871075</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1.2027183772513297</v>
      </c>
      <c r="AH774" s="304">
        <f t="shared" ca="1" si="376"/>
        <v>-8.5797633028487255</v>
      </c>
    </row>
    <row r="775" spans="1:34" x14ac:dyDescent="0.2">
      <c r="A775" s="347">
        <f t="shared" ca="1" si="354"/>
        <v>1E-4</v>
      </c>
      <c r="B775" s="304">
        <f t="shared" ca="1" si="355"/>
        <v>30.237900000000074</v>
      </c>
      <c r="D775" s="306">
        <f t="shared" ca="1" si="356"/>
        <v>-0.64218398407583643</v>
      </c>
      <c r="E775" s="307">
        <f t="shared" ca="1" si="357"/>
        <v>-1.2542752993061832</v>
      </c>
      <c r="F775" s="304">
        <f t="shared" ca="1" si="358"/>
        <v>1.409115607696235</v>
      </c>
      <c r="G775" s="306">
        <f t="shared" ca="1" si="359"/>
        <v>8.053943200027021</v>
      </c>
      <c r="H775" s="307">
        <f t="shared" ca="1" si="360"/>
        <v>-107.30250592610088</v>
      </c>
      <c r="I775" s="304">
        <f t="shared" ca="1" si="361"/>
        <v>107.60433903467916</v>
      </c>
      <c r="J775" s="306">
        <f t="shared" ca="1" si="362"/>
        <v>669.82609207074745</v>
      </c>
      <c r="K775" s="307">
        <f t="shared" ca="1" si="363"/>
        <v>-9.861507447480701</v>
      </c>
      <c r="L775" s="304">
        <f t="shared" ca="1" si="348"/>
        <v>669.89868110625969</v>
      </c>
      <c r="M775" s="306">
        <f t="shared" ca="1" si="364"/>
        <v>-1.4958785098925851</v>
      </c>
      <c r="N775" s="304">
        <f t="shared" ca="1" si="365"/>
        <v>-85.707525281163683</v>
      </c>
      <c r="P775" s="310">
        <f t="shared" ca="1" si="366"/>
        <v>23</v>
      </c>
      <c r="Q775" s="304">
        <f t="shared" ca="1" si="367"/>
        <v>0</v>
      </c>
      <c r="R775" s="306">
        <f t="shared" ca="1" si="368"/>
        <v>0</v>
      </c>
      <c r="S775" s="307">
        <f t="shared" ca="1" si="369"/>
        <v>5.0810000000000022</v>
      </c>
      <c r="T775" s="304">
        <f t="shared" ca="1" si="349"/>
        <v>49.844610000000024</v>
      </c>
      <c r="U775" s="311">
        <f t="shared" ca="1" si="350"/>
        <v>0</v>
      </c>
      <c r="V775" s="306">
        <f t="shared" ca="1" si="351"/>
        <v>1.2262086306083038</v>
      </c>
      <c r="W775" s="304">
        <f t="shared" ca="1" si="352"/>
        <v>43.594065798131304</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1.2026904923335309</v>
      </c>
      <c r="AH775" s="304">
        <f t="shared" ca="1" si="376"/>
        <v>-8.5797916888154013</v>
      </c>
    </row>
    <row r="776" spans="1:34" x14ac:dyDescent="0.2">
      <c r="A776" s="347">
        <f t="shared" ca="1" si="354"/>
        <v>1E-4</v>
      </c>
      <c r="B776" s="304">
        <f t="shared" ca="1" si="355"/>
        <v>30.238000000000074</v>
      </c>
      <c r="D776" s="306">
        <f t="shared" ca="1" si="356"/>
        <v>-0.64218027047743187</v>
      </c>
      <c r="E776" s="307">
        <f t="shared" ca="1" si="357"/>
        <v>-1.2542465551162039</v>
      </c>
      <c r="F776" s="304">
        <f t="shared" ca="1" si="358"/>
        <v>1.4090883296696954</v>
      </c>
      <c r="G776" s="306">
        <f t="shared" ca="1" si="359"/>
        <v>8.0538789819999739</v>
      </c>
      <c r="H776" s="307">
        <f t="shared" ca="1" si="360"/>
        <v>-107.30263135075639</v>
      </c>
      <c r="I776" s="304">
        <f t="shared" ca="1" si="361"/>
        <v>107.60445930096498</v>
      </c>
      <c r="J776" s="306">
        <f t="shared" ca="1" si="362"/>
        <v>669.82609207074745</v>
      </c>
      <c r="K776" s="307">
        <f t="shared" ca="1" si="363"/>
        <v>-9.8722377043445437</v>
      </c>
      <c r="L776" s="304">
        <f t="shared" ca="1" si="348"/>
        <v>669.89883915115161</v>
      </c>
      <c r="M776" s="306">
        <f t="shared" ca="1" si="364"/>
        <v>-1.4958791922588002</v>
      </c>
      <c r="N776" s="304">
        <f t="shared" ca="1" si="365"/>
        <v>-85.707564377867897</v>
      </c>
      <c r="P776" s="310">
        <f t="shared" ca="1" si="366"/>
        <v>23</v>
      </c>
      <c r="Q776" s="304">
        <f t="shared" ca="1" si="367"/>
        <v>0</v>
      </c>
      <c r="R776" s="306">
        <f t="shared" ca="1" si="368"/>
        <v>0</v>
      </c>
      <c r="S776" s="307">
        <f t="shared" ca="1" si="369"/>
        <v>5.0810000000000022</v>
      </c>
      <c r="T776" s="304">
        <f t="shared" ca="1" si="349"/>
        <v>49.844610000000024</v>
      </c>
      <c r="U776" s="311">
        <f t="shared" ca="1" si="350"/>
        <v>0</v>
      </c>
      <c r="V776" s="306">
        <f t="shared" ca="1" si="351"/>
        <v>1.2262099463626874</v>
      </c>
      <c r="W776" s="304">
        <f t="shared" ca="1" si="352"/>
        <v>43.594210023555071</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1.2026626077674933</v>
      </c>
      <c r="AH776" s="304">
        <f t="shared" ca="1" si="376"/>
        <v>-8.5798200744206419</v>
      </c>
    </row>
    <row r="777" spans="1:34" x14ac:dyDescent="0.2">
      <c r="A777" s="347">
        <f t="shared" ca="1" si="354"/>
        <v>1E-4</v>
      </c>
      <c r="B777" s="304">
        <f t="shared" ca="1" si="355"/>
        <v>30.238100000000074</v>
      </c>
      <c r="D777" s="306">
        <f t="shared" ca="1" si="356"/>
        <v>-0.64217655687264485</v>
      </c>
      <c r="E777" s="307">
        <f t="shared" ca="1" si="357"/>
        <v>-1.2542178112922038</v>
      </c>
      <c r="F777" s="304">
        <f t="shared" ca="1" si="358"/>
        <v>1.409061052034088</v>
      </c>
      <c r="G777" s="306">
        <f t="shared" ca="1" si="359"/>
        <v>8.0538147643442866</v>
      </c>
      <c r="H777" s="307">
        <f t="shared" ca="1" si="360"/>
        <v>-107.30275677253752</v>
      </c>
      <c r="I777" s="304">
        <f t="shared" ca="1" si="361"/>
        <v>107.60457956446238</v>
      </c>
      <c r="J777" s="306">
        <f t="shared" ca="1" si="362"/>
        <v>669.82609207074745</v>
      </c>
      <c r="K777" s="307">
        <f t="shared" ca="1" si="363"/>
        <v>-9.8829679737507092</v>
      </c>
      <c r="L777" s="304">
        <f t="shared" ca="1" si="348"/>
        <v>669.89899736806569</v>
      </c>
      <c r="M777" s="306">
        <f t="shared" ca="1" si="364"/>
        <v>-1.4958798746180491</v>
      </c>
      <c r="N777" s="304">
        <f t="shared" ca="1" si="365"/>
        <v>-85.70760347417297</v>
      </c>
      <c r="P777" s="310">
        <f t="shared" ca="1" si="366"/>
        <v>23</v>
      </c>
      <c r="Q777" s="304">
        <f t="shared" ca="1" si="367"/>
        <v>0</v>
      </c>
      <c r="R777" s="306">
        <f t="shared" ca="1" si="368"/>
        <v>0</v>
      </c>
      <c r="S777" s="307">
        <f t="shared" ca="1" si="369"/>
        <v>5.0810000000000022</v>
      </c>
      <c r="T777" s="304">
        <f t="shared" ca="1" si="349"/>
        <v>49.844610000000024</v>
      </c>
      <c r="U777" s="311">
        <f t="shared" ca="1" si="350"/>
        <v>0</v>
      </c>
      <c r="V777" s="306">
        <f t="shared" ca="1" si="351"/>
        <v>1.2262112621200214</v>
      </c>
      <c r="W777" s="304">
        <f t="shared" ca="1" si="352"/>
        <v>43.594354247142405</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1.2026347235532242</v>
      </c>
      <c r="AH777" s="304">
        <f t="shared" ca="1" si="376"/>
        <v>-8.5798484596644471</v>
      </c>
    </row>
    <row r="778" spans="1:34" x14ac:dyDescent="0.2">
      <c r="A778" s="347">
        <f t="shared" ca="1" si="354"/>
        <v>1E-4</v>
      </c>
      <c r="B778" s="304">
        <f t="shared" ca="1" si="355"/>
        <v>30.238200000000074</v>
      </c>
      <c r="D778" s="306">
        <f t="shared" ca="1" si="356"/>
        <v>-0.64217284326147861</v>
      </c>
      <c r="E778" s="307">
        <f t="shared" ca="1" si="357"/>
        <v>-1.2541890678341812</v>
      </c>
      <c r="F778" s="304">
        <f t="shared" ca="1" si="358"/>
        <v>1.4090337747894135</v>
      </c>
      <c r="G778" s="306">
        <f t="shared" ca="1" si="359"/>
        <v>8.0537505470599609</v>
      </c>
      <c r="H778" s="307">
        <f t="shared" ca="1" si="360"/>
        <v>-107.3028821914443</v>
      </c>
      <c r="I778" s="304">
        <f t="shared" ca="1" si="361"/>
        <v>107.60469982517141</v>
      </c>
      <c r="J778" s="306">
        <f t="shared" ca="1" si="362"/>
        <v>669.82609207074745</v>
      </c>
      <c r="K778" s="307">
        <f t="shared" ca="1" si="363"/>
        <v>-9.8936982556989079</v>
      </c>
      <c r="L778" s="304">
        <f t="shared" ca="1" si="348"/>
        <v>669.89915575700218</v>
      </c>
      <c r="M778" s="306">
        <f t="shared" ca="1" si="364"/>
        <v>-1.495880556970332</v>
      </c>
      <c r="N778" s="304">
        <f t="shared" ca="1" si="365"/>
        <v>-85.707642570078917</v>
      </c>
      <c r="P778" s="310">
        <f t="shared" ca="1" si="366"/>
        <v>23</v>
      </c>
      <c r="Q778" s="304">
        <f t="shared" ca="1" si="367"/>
        <v>0</v>
      </c>
      <c r="R778" s="306">
        <f t="shared" ca="1" si="368"/>
        <v>0</v>
      </c>
      <c r="S778" s="307">
        <f t="shared" ca="1" si="369"/>
        <v>5.0810000000000022</v>
      </c>
      <c r="T778" s="304">
        <f t="shared" ca="1" si="349"/>
        <v>49.844610000000024</v>
      </c>
      <c r="U778" s="311">
        <f t="shared" ca="1" si="350"/>
        <v>0</v>
      </c>
      <c r="V778" s="306">
        <f t="shared" ca="1" si="351"/>
        <v>1.2262125778803061</v>
      </c>
      <c r="W778" s="304">
        <f t="shared" ca="1" si="352"/>
        <v>43.594498468893335</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1.2026068396907181</v>
      </c>
      <c r="AH778" s="304">
        <f t="shared" ca="1" si="376"/>
        <v>-8.5798768445468188</v>
      </c>
    </row>
    <row r="779" spans="1:34" x14ac:dyDescent="0.2">
      <c r="A779" s="347">
        <f t="shared" ca="1" si="354"/>
        <v>1E-4</v>
      </c>
      <c r="B779" s="304">
        <f t="shared" ca="1" si="355"/>
        <v>30.238300000000073</v>
      </c>
      <c r="D779" s="306">
        <f t="shared" ca="1" si="356"/>
        <v>-0.64216912964393347</v>
      </c>
      <c r="E779" s="307">
        <f t="shared" ca="1" si="357"/>
        <v>-1.2541603247421271</v>
      </c>
      <c r="F779" s="304">
        <f t="shared" ca="1" si="358"/>
        <v>1.4090064979356642</v>
      </c>
      <c r="G779" s="306">
        <f t="shared" ca="1" si="359"/>
        <v>8.0536863301469968</v>
      </c>
      <c r="H779" s="307">
        <f t="shared" ca="1" si="360"/>
        <v>-107.30300760747677</v>
      </c>
      <c r="I779" s="304">
        <f t="shared" ca="1" si="361"/>
        <v>107.60482008309206</v>
      </c>
      <c r="J779" s="306">
        <f t="shared" ca="1" si="362"/>
        <v>669.82609207074745</v>
      </c>
      <c r="K779" s="307">
        <f t="shared" ca="1" si="363"/>
        <v>-9.9044285501888538</v>
      </c>
      <c r="L779" s="304">
        <f t="shared" ca="1" si="348"/>
        <v>669.89931431796174</v>
      </c>
      <c r="M779" s="306">
        <f t="shared" ca="1" si="364"/>
        <v>-1.4958812393156486</v>
      </c>
      <c r="N779" s="304">
        <f t="shared" ca="1" si="365"/>
        <v>-85.707681665585739</v>
      </c>
      <c r="P779" s="310">
        <f t="shared" ca="1" si="366"/>
        <v>23</v>
      </c>
      <c r="Q779" s="304">
        <f t="shared" ca="1" si="367"/>
        <v>0</v>
      </c>
      <c r="R779" s="306">
        <f t="shared" ca="1" si="368"/>
        <v>0</v>
      </c>
      <c r="S779" s="307">
        <f t="shared" ca="1" si="369"/>
        <v>5.0810000000000022</v>
      </c>
      <c r="T779" s="304">
        <f t="shared" ca="1" si="349"/>
        <v>49.844610000000024</v>
      </c>
      <c r="U779" s="311">
        <f t="shared" ca="1" si="350"/>
        <v>0</v>
      </c>
      <c r="V779" s="306">
        <f t="shared" ca="1" si="351"/>
        <v>1.2262138936435412</v>
      </c>
      <c r="W779" s="304">
        <f t="shared" ca="1" si="352"/>
        <v>43.594642688807838</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1.2025789561799662</v>
      </c>
      <c r="AH779" s="304">
        <f t="shared" ca="1" si="376"/>
        <v>-8.5799052290677658</v>
      </c>
    </row>
    <row r="780" spans="1:34" x14ac:dyDescent="0.2">
      <c r="A780" s="347">
        <f t="shared" ca="1" si="354"/>
        <v>1E-4</v>
      </c>
      <c r="B780" s="304">
        <f t="shared" ca="1" si="355"/>
        <v>30.238400000000073</v>
      </c>
      <c r="D780" s="306">
        <f t="shared" ca="1" si="356"/>
        <v>-0.64216541602001209</v>
      </c>
      <c r="E780" s="307">
        <f t="shared" ca="1" si="357"/>
        <v>-1.2541315820160506</v>
      </c>
      <c r="F780" s="304">
        <f t="shared" ca="1" si="358"/>
        <v>1.4089792214728494</v>
      </c>
      <c r="G780" s="306">
        <f t="shared" ca="1" si="359"/>
        <v>8.0536221136053943</v>
      </c>
      <c r="H780" s="307">
        <f t="shared" ca="1" si="360"/>
        <v>-107.30313302063497</v>
      </c>
      <c r="I780" s="304">
        <f t="shared" ca="1" si="361"/>
        <v>107.60494033822442</v>
      </c>
      <c r="J780" s="306">
        <f t="shared" ca="1" si="362"/>
        <v>669.82609207074745</v>
      </c>
      <c r="K780" s="307">
        <f t="shared" ca="1" si="363"/>
        <v>-9.9151588572202591</v>
      </c>
      <c r="L780" s="304">
        <f t="shared" ca="1" si="348"/>
        <v>669.89947305094472</v>
      </c>
      <c r="M780" s="306">
        <f t="shared" ca="1" si="364"/>
        <v>-1.4958819216539998</v>
      </c>
      <c r="N780" s="304">
        <f t="shared" ca="1" si="365"/>
        <v>-85.707720760693462</v>
      </c>
      <c r="P780" s="310">
        <f t="shared" ca="1" si="366"/>
        <v>23</v>
      </c>
      <c r="Q780" s="304">
        <f t="shared" ca="1" si="367"/>
        <v>0</v>
      </c>
      <c r="R780" s="306">
        <f t="shared" ca="1" si="368"/>
        <v>0</v>
      </c>
      <c r="S780" s="307">
        <f t="shared" ca="1" si="369"/>
        <v>5.0810000000000022</v>
      </c>
      <c r="T780" s="304">
        <f t="shared" ca="1" si="349"/>
        <v>49.844610000000024</v>
      </c>
      <c r="U780" s="311">
        <f t="shared" ca="1" si="350"/>
        <v>0</v>
      </c>
      <c r="V780" s="306">
        <f t="shared" ca="1" si="351"/>
        <v>1.2262152094097267</v>
      </c>
      <c r="W780" s="304">
        <f t="shared" ca="1" si="352"/>
        <v>43.594786906885965</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1.2025510730209774</v>
      </c>
      <c r="AH780" s="304">
        <f t="shared" ca="1" si="376"/>
        <v>-8.579933613227281</v>
      </c>
    </row>
    <row r="781" spans="1:34" x14ac:dyDescent="0.2">
      <c r="A781" s="347">
        <f t="shared" ca="1" si="354"/>
        <v>1E-4</v>
      </c>
      <c r="B781" s="304">
        <f t="shared" ca="1" si="355"/>
        <v>30.238500000000073</v>
      </c>
      <c r="D781" s="306">
        <f t="shared" ca="1" si="356"/>
        <v>-0.64216170238971115</v>
      </c>
      <c r="E781" s="307">
        <f t="shared" ca="1" si="357"/>
        <v>-1.2541028396559337</v>
      </c>
      <c r="F781" s="304">
        <f t="shared" ca="1" si="358"/>
        <v>1.4089519454009525</v>
      </c>
      <c r="G781" s="306">
        <f t="shared" ca="1" si="359"/>
        <v>8.0535578974351552</v>
      </c>
      <c r="H781" s="307">
        <f t="shared" ca="1" si="360"/>
        <v>-107.30325843091894</v>
      </c>
      <c r="I781" s="304">
        <f t="shared" ca="1" si="361"/>
        <v>107.6050605905685</v>
      </c>
      <c r="J781" s="306">
        <f t="shared" ca="1" si="362"/>
        <v>669.82609207074745</v>
      </c>
      <c r="K781" s="307">
        <f t="shared" ca="1" si="363"/>
        <v>-9.9258891767928361</v>
      </c>
      <c r="L781" s="304">
        <f t="shared" ca="1" si="348"/>
        <v>669.89963195595158</v>
      </c>
      <c r="M781" s="306">
        <f t="shared" ca="1" si="364"/>
        <v>-1.4958826039853852</v>
      </c>
      <c r="N781" s="304">
        <f t="shared" ca="1" si="365"/>
        <v>-85.707759855402074</v>
      </c>
      <c r="P781" s="310">
        <f t="shared" ca="1" si="366"/>
        <v>23</v>
      </c>
      <c r="Q781" s="304">
        <f t="shared" ca="1" si="367"/>
        <v>0</v>
      </c>
      <c r="R781" s="306">
        <f t="shared" ca="1" si="368"/>
        <v>0</v>
      </c>
      <c r="S781" s="307">
        <f t="shared" ca="1" si="369"/>
        <v>5.0810000000000022</v>
      </c>
      <c r="T781" s="304">
        <f t="shared" ca="1" si="349"/>
        <v>49.844610000000024</v>
      </c>
      <c r="U781" s="311">
        <f t="shared" ca="1" si="350"/>
        <v>0</v>
      </c>
      <c r="V781" s="306">
        <f t="shared" ca="1" si="351"/>
        <v>1.2262165251788626</v>
      </c>
      <c r="W781" s="304">
        <f t="shared" ca="1" si="352"/>
        <v>43.594931123127708</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1.2025231902137357</v>
      </c>
      <c r="AH781" s="304">
        <f t="shared" ca="1" si="376"/>
        <v>-8.5799619970253787</v>
      </c>
    </row>
    <row r="782" spans="1:34" x14ac:dyDescent="0.2">
      <c r="A782" s="347">
        <f t="shared" ca="1" si="354"/>
        <v>1E-4</v>
      </c>
      <c r="B782" s="304">
        <f t="shared" ca="1" si="355"/>
        <v>30.238600000000073</v>
      </c>
      <c r="D782" s="306">
        <f t="shared" ca="1" si="356"/>
        <v>-0.64215798875303343</v>
      </c>
      <c r="E782" s="307">
        <f t="shared" ca="1" si="357"/>
        <v>-1.2540740976617837</v>
      </c>
      <c r="F782" s="304">
        <f t="shared" ca="1" si="358"/>
        <v>1.4089246697199811</v>
      </c>
      <c r="G782" s="306">
        <f t="shared" ca="1" si="359"/>
        <v>8.0534936816362794</v>
      </c>
      <c r="H782" s="307">
        <f t="shared" ca="1" si="360"/>
        <v>-107.30338383832871</v>
      </c>
      <c r="I782" s="304">
        <f t="shared" ca="1" si="361"/>
        <v>107.60518084012432</v>
      </c>
      <c r="J782" s="306">
        <f t="shared" ca="1" si="362"/>
        <v>669.82609207074745</v>
      </c>
      <c r="K782" s="307">
        <f t="shared" ca="1" si="363"/>
        <v>-9.9366195089062987</v>
      </c>
      <c r="L782" s="304">
        <f t="shared" ca="1" si="348"/>
        <v>669.89979103298299</v>
      </c>
      <c r="M782" s="306">
        <f t="shared" ca="1" si="364"/>
        <v>-1.4958832863098048</v>
      </c>
      <c r="N782" s="304">
        <f t="shared" ca="1" si="365"/>
        <v>-85.707798949711574</v>
      </c>
      <c r="P782" s="310">
        <f t="shared" ca="1" si="366"/>
        <v>23</v>
      </c>
      <c r="Q782" s="304">
        <f t="shared" ca="1" si="367"/>
        <v>0</v>
      </c>
      <c r="R782" s="306">
        <f t="shared" ca="1" si="368"/>
        <v>0</v>
      </c>
      <c r="S782" s="307">
        <f t="shared" ca="1" si="369"/>
        <v>5.0810000000000022</v>
      </c>
      <c r="T782" s="304">
        <f t="shared" ca="1" si="349"/>
        <v>49.844610000000024</v>
      </c>
      <c r="U782" s="311">
        <f t="shared" ca="1" si="350"/>
        <v>0</v>
      </c>
      <c r="V782" s="306">
        <f t="shared" ca="1" si="351"/>
        <v>1.2262178409509488</v>
      </c>
      <c r="W782" s="304">
        <f t="shared" ca="1" si="352"/>
        <v>43.595075337533082</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1.2024953077582516</v>
      </c>
      <c r="AH782" s="304">
        <f t="shared" ca="1" si="376"/>
        <v>-8.5799903804620534</v>
      </c>
    </row>
    <row r="783" spans="1:34" x14ac:dyDescent="0.2">
      <c r="A783" s="347">
        <f t="shared" ca="1" si="354"/>
        <v>1E-4</v>
      </c>
      <c r="B783" s="304">
        <f t="shared" ca="1" si="355"/>
        <v>30.238700000000073</v>
      </c>
      <c r="D783" s="306">
        <f t="shared" ca="1" si="356"/>
        <v>-0.64215427510998058</v>
      </c>
      <c r="E783" s="307">
        <f t="shared" ca="1" si="357"/>
        <v>-1.2540453560335969</v>
      </c>
      <c r="F783" s="304">
        <f t="shared" ca="1" si="358"/>
        <v>1.4088973944299334</v>
      </c>
      <c r="G783" s="306">
        <f t="shared" ca="1" si="359"/>
        <v>8.0534294662087689</v>
      </c>
      <c r="H783" s="307">
        <f t="shared" ca="1" si="360"/>
        <v>-107.30350924286432</v>
      </c>
      <c r="I783" s="304">
        <f t="shared" ca="1" si="361"/>
        <v>107.60530108689194</v>
      </c>
      <c r="J783" s="306">
        <f t="shared" ca="1" si="362"/>
        <v>669.82609207074745</v>
      </c>
      <c r="K783" s="307">
        <f t="shared" ca="1" si="363"/>
        <v>-9.9473498535603593</v>
      </c>
      <c r="L783" s="304">
        <f t="shared" ca="1" si="348"/>
        <v>669.89995028203919</v>
      </c>
      <c r="M783" s="306">
        <f t="shared" ca="1" si="364"/>
        <v>-1.4958839686272589</v>
      </c>
      <c r="N783" s="304">
        <f t="shared" ca="1" si="365"/>
        <v>-85.707838043621976</v>
      </c>
      <c r="P783" s="310">
        <f t="shared" ca="1" si="366"/>
        <v>23</v>
      </c>
      <c r="Q783" s="304">
        <f t="shared" ca="1" si="367"/>
        <v>0</v>
      </c>
      <c r="R783" s="306">
        <f t="shared" ca="1" si="368"/>
        <v>0</v>
      </c>
      <c r="S783" s="307">
        <f t="shared" ca="1" si="369"/>
        <v>5.0810000000000022</v>
      </c>
      <c r="T783" s="304">
        <f t="shared" ca="1" si="349"/>
        <v>49.844610000000024</v>
      </c>
      <c r="U783" s="311">
        <f t="shared" ca="1" si="350"/>
        <v>0</v>
      </c>
      <c r="V783" s="306">
        <f t="shared" ca="1" si="351"/>
        <v>1.226219156725985</v>
      </c>
      <c r="W783" s="304">
        <f t="shared" ca="1" si="352"/>
        <v>43.595219550102101</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1.2024674256545147</v>
      </c>
      <c r="AH783" s="304">
        <f t="shared" ca="1" si="376"/>
        <v>-8.5800187635373089</v>
      </c>
    </row>
    <row r="784" spans="1:34" x14ac:dyDescent="0.2">
      <c r="A784" s="347">
        <f t="shared" ca="1" si="354"/>
        <v>1E-4</v>
      </c>
      <c r="B784" s="304">
        <f t="shared" ca="1" si="355"/>
        <v>30.238800000000072</v>
      </c>
      <c r="D784" s="306">
        <f t="shared" ca="1" si="356"/>
        <v>-0.64215056146055227</v>
      </c>
      <c r="E784" s="307">
        <f t="shared" ca="1" si="357"/>
        <v>-1.2540166147713698</v>
      </c>
      <c r="F784" s="304">
        <f t="shared" ca="1" si="358"/>
        <v>1.4088701195308064</v>
      </c>
      <c r="G784" s="306">
        <f t="shared" ca="1" si="359"/>
        <v>8.0533652511526235</v>
      </c>
      <c r="H784" s="307">
        <f t="shared" ca="1" si="360"/>
        <v>-107.3036346445258</v>
      </c>
      <c r="I784" s="304">
        <f t="shared" ca="1" si="361"/>
        <v>107.60542133087138</v>
      </c>
      <c r="J784" s="306">
        <f t="shared" ca="1" si="362"/>
        <v>669.82609207074745</v>
      </c>
      <c r="K784" s="307">
        <f t="shared" ca="1" si="363"/>
        <v>-9.9580802107547282</v>
      </c>
      <c r="L784" s="304">
        <f t="shared" ca="1" si="348"/>
        <v>669.90010970312085</v>
      </c>
      <c r="M784" s="306">
        <f t="shared" ca="1" si="364"/>
        <v>-1.4958846509377475</v>
      </c>
      <c r="N784" s="304">
        <f t="shared" ca="1" si="365"/>
        <v>-85.707877137133295</v>
      </c>
      <c r="P784" s="310">
        <f t="shared" ca="1" si="366"/>
        <v>23</v>
      </c>
      <c r="Q784" s="304">
        <f t="shared" ca="1" si="367"/>
        <v>0</v>
      </c>
      <c r="R784" s="306">
        <f t="shared" ca="1" si="368"/>
        <v>0</v>
      </c>
      <c r="S784" s="307">
        <f t="shared" ca="1" si="369"/>
        <v>5.0810000000000022</v>
      </c>
      <c r="T784" s="304">
        <f t="shared" ca="1" si="349"/>
        <v>49.844610000000024</v>
      </c>
      <c r="U784" s="311">
        <f t="shared" ca="1" si="350"/>
        <v>0</v>
      </c>
      <c r="V784" s="306">
        <f t="shared" ca="1" si="351"/>
        <v>1.2262204725039723</v>
      </c>
      <c r="W784" s="304">
        <f t="shared" ca="1" si="352"/>
        <v>43.5953637608348</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1.2024395439025248</v>
      </c>
      <c r="AH784" s="304">
        <f t="shared" ca="1" si="376"/>
        <v>-8.5800471462511485</v>
      </c>
    </row>
    <row r="785" spans="1:34" x14ac:dyDescent="0.2">
      <c r="A785" s="347">
        <f t="shared" ca="1" si="354"/>
        <v>1E-4</v>
      </c>
      <c r="B785" s="304">
        <f t="shared" ca="1" si="355"/>
        <v>30.238900000000072</v>
      </c>
      <c r="D785" s="306">
        <f t="shared" ca="1" si="356"/>
        <v>-0.64214684780475051</v>
      </c>
      <c r="E785" s="307">
        <f t="shared" ca="1" si="357"/>
        <v>-1.2539878738750971</v>
      </c>
      <c r="F785" s="304">
        <f t="shared" ca="1" si="358"/>
        <v>1.4088428450225965</v>
      </c>
      <c r="G785" s="306">
        <f t="shared" ca="1" si="359"/>
        <v>8.0533010364678432</v>
      </c>
      <c r="H785" s="307">
        <f t="shared" ca="1" si="360"/>
        <v>-107.30376004331319</v>
      </c>
      <c r="I785" s="304">
        <f t="shared" ca="1" si="361"/>
        <v>107.60554157206268</v>
      </c>
      <c r="J785" s="306">
        <f t="shared" ca="1" si="362"/>
        <v>669.82609207074745</v>
      </c>
      <c r="K785" s="307">
        <f t="shared" ca="1" si="363"/>
        <v>-9.9688105804891194</v>
      </c>
      <c r="L785" s="304">
        <f t="shared" ca="1" si="348"/>
        <v>669.9002692962282</v>
      </c>
      <c r="M785" s="306">
        <f t="shared" ca="1" si="364"/>
        <v>-1.4958853332412709</v>
      </c>
      <c r="N785" s="304">
        <f t="shared" ca="1" si="365"/>
        <v>-85.70791623024553</v>
      </c>
      <c r="P785" s="310">
        <f t="shared" ca="1" si="366"/>
        <v>23</v>
      </c>
      <c r="Q785" s="304">
        <f t="shared" ca="1" si="367"/>
        <v>0</v>
      </c>
      <c r="R785" s="306">
        <f t="shared" ca="1" si="368"/>
        <v>0</v>
      </c>
      <c r="S785" s="307">
        <f t="shared" ca="1" si="369"/>
        <v>5.0810000000000022</v>
      </c>
      <c r="T785" s="304">
        <f t="shared" ca="1" si="349"/>
        <v>49.844610000000024</v>
      </c>
      <c r="U785" s="311">
        <f t="shared" ca="1" si="350"/>
        <v>0</v>
      </c>
      <c r="V785" s="306">
        <f t="shared" ca="1" si="351"/>
        <v>1.2262217882849091</v>
      </c>
      <c r="W785" s="304">
        <f t="shared" ca="1" si="352"/>
        <v>43.595507969731159</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1.2024116625022785</v>
      </c>
      <c r="AH785" s="304">
        <f t="shared" ca="1" si="376"/>
        <v>-8.5800755286035777</v>
      </c>
    </row>
    <row r="786" spans="1:34" x14ac:dyDescent="0.2">
      <c r="A786" s="347">
        <f t="shared" ca="1" si="354"/>
        <v>1E-4</v>
      </c>
      <c r="B786" s="304">
        <f t="shared" ca="1" si="355"/>
        <v>30.239000000000072</v>
      </c>
      <c r="D786" s="306">
        <f t="shared" ca="1" si="356"/>
        <v>-0.6421431341425724</v>
      </c>
      <c r="E786" s="307">
        <f t="shared" ca="1" si="357"/>
        <v>-1.2539591333447788</v>
      </c>
      <c r="F786" s="304">
        <f t="shared" ca="1" si="358"/>
        <v>1.408815570905303</v>
      </c>
      <c r="G786" s="306">
        <f t="shared" ca="1" si="359"/>
        <v>8.0532368221544282</v>
      </c>
      <c r="H786" s="307">
        <f t="shared" ca="1" si="360"/>
        <v>-107.30388543922652</v>
      </c>
      <c r="I786" s="304">
        <f t="shared" ca="1" si="361"/>
        <v>107.60566181046588</v>
      </c>
      <c r="J786" s="306">
        <f t="shared" ca="1" si="362"/>
        <v>669.82609207074745</v>
      </c>
      <c r="K786" s="307">
        <f t="shared" ca="1" si="363"/>
        <v>-9.979540962763247</v>
      </c>
      <c r="L786" s="304">
        <f t="shared" ca="1" si="348"/>
        <v>669.90042906136205</v>
      </c>
      <c r="M786" s="306">
        <f t="shared" ca="1" si="364"/>
        <v>-1.4958860155378289</v>
      </c>
      <c r="N786" s="304">
        <f t="shared" ca="1" si="365"/>
        <v>-85.707955322958682</v>
      </c>
      <c r="P786" s="310">
        <f t="shared" ca="1" si="366"/>
        <v>23</v>
      </c>
      <c r="Q786" s="304">
        <f t="shared" ca="1" si="367"/>
        <v>0</v>
      </c>
      <c r="R786" s="306">
        <f t="shared" ca="1" si="368"/>
        <v>0</v>
      </c>
      <c r="S786" s="307">
        <f t="shared" ca="1" si="369"/>
        <v>5.0810000000000022</v>
      </c>
      <c r="T786" s="304">
        <f t="shared" ca="1" si="349"/>
        <v>49.844610000000024</v>
      </c>
      <c r="U786" s="311">
        <f t="shared" ca="1" si="350"/>
        <v>0</v>
      </c>
      <c r="V786" s="306">
        <f t="shared" ca="1" si="351"/>
        <v>1.2262231040687963</v>
      </c>
      <c r="W786" s="304">
        <f t="shared" ca="1" si="352"/>
        <v>43.595652176791212</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1.2023837814537739</v>
      </c>
      <c r="AH786" s="304">
        <f t="shared" ca="1" si="376"/>
        <v>-8.5801039105945964</v>
      </c>
    </row>
    <row r="787" spans="1:34" x14ac:dyDescent="0.2">
      <c r="A787" s="347">
        <f t="shared" ca="1" si="354"/>
        <v>1E-4</v>
      </c>
      <c r="B787" s="304">
        <f t="shared" ca="1" si="355"/>
        <v>30.239100000000072</v>
      </c>
      <c r="D787" s="306">
        <f t="shared" ca="1" si="356"/>
        <v>-0.64213942047402339</v>
      </c>
      <c r="E787" s="307">
        <f t="shared" ca="1" si="357"/>
        <v>-1.2539303931804131</v>
      </c>
      <c r="F787" s="304">
        <f t="shared" ca="1" si="358"/>
        <v>1.4087882971789267</v>
      </c>
      <c r="G787" s="306">
        <f t="shared" ca="1" si="359"/>
        <v>8.05317260821238</v>
      </c>
      <c r="H787" s="307">
        <f t="shared" ca="1" si="360"/>
        <v>-107.30401083226583</v>
      </c>
      <c r="I787" s="304">
        <f t="shared" ca="1" si="361"/>
        <v>107.60578204608099</v>
      </c>
      <c r="J787" s="306">
        <f t="shared" ca="1" si="362"/>
        <v>669.82609207074745</v>
      </c>
      <c r="K787" s="307">
        <f t="shared" ca="1" si="363"/>
        <v>-9.9902713575768214</v>
      </c>
      <c r="L787" s="304">
        <f t="shared" ca="1" si="348"/>
        <v>669.90058899852261</v>
      </c>
      <c r="M787" s="306">
        <f t="shared" ca="1" si="364"/>
        <v>-1.4958866978274217</v>
      </c>
      <c r="N787" s="304">
        <f t="shared" ca="1" si="365"/>
        <v>-85.707994415272751</v>
      </c>
      <c r="P787" s="310">
        <f t="shared" ca="1" si="366"/>
        <v>23</v>
      </c>
      <c r="Q787" s="304">
        <f t="shared" ca="1" si="367"/>
        <v>0</v>
      </c>
      <c r="R787" s="306">
        <f t="shared" ca="1" si="368"/>
        <v>0</v>
      </c>
      <c r="S787" s="307">
        <f t="shared" ca="1" si="369"/>
        <v>5.0810000000000022</v>
      </c>
      <c r="T787" s="304">
        <f t="shared" ca="1" si="349"/>
        <v>49.844610000000024</v>
      </c>
      <c r="U787" s="311">
        <f t="shared" ca="1" si="350"/>
        <v>0</v>
      </c>
      <c r="V787" s="306">
        <f t="shared" ca="1" si="351"/>
        <v>1.2262244198556338</v>
      </c>
      <c r="W787" s="304">
        <f t="shared" ca="1" si="352"/>
        <v>43.595796382014953</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1.2023559007570093</v>
      </c>
      <c r="AH787" s="304">
        <f t="shared" ca="1" si="376"/>
        <v>-8.5801322922242065</v>
      </c>
    </row>
    <row r="788" spans="1:34" x14ac:dyDescent="0.2">
      <c r="A788" s="347">
        <f t="shared" ca="1" si="354"/>
        <v>1E-4</v>
      </c>
      <c r="B788" s="304">
        <f t="shared" ca="1" si="355"/>
        <v>30.239200000000071</v>
      </c>
      <c r="D788" s="306">
        <f t="shared" ca="1" si="356"/>
        <v>-0.64213570679910126</v>
      </c>
      <c r="E788" s="307">
        <f t="shared" ca="1" si="357"/>
        <v>-1.2539016533819964</v>
      </c>
      <c r="F788" s="304">
        <f t="shared" ca="1" si="358"/>
        <v>1.4087610238434642</v>
      </c>
      <c r="G788" s="306">
        <f t="shared" ca="1" si="359"/>
        <v>8.0531083946417006</v>
      </c>
      <c r="H788" s="307">
        <f t="shared" ca="1" si="360"/>
        <v>-107.30413622243117</v>
      </c>
      <c r="I788" s="304">
        <f t="shared" ca="1" si="361"/>
        <v>107.60590227890808</v>
      </c>
      <c r="J788" s="306">
        <f t="shared" ca="1" si="362"/>
        <v>669.82609207074745</v>
      </c>
      <c r="K788" s="307">
        <f t="shared" ca="1" si="363"/>
        <v>-10.001001764929557</v>
      </c>
      <c r="L788" s="304">
        <f t="shared" ca="1" si="348"/>
        <v>669.90074910771045</v>
      </c>
      <c r="M788" s="306">
        <f t="shared" ca="1" si="364"/>
        <v>-1.4958873801100496</v>
      </c>
      <c r="N788" s="304">
        <f t="shared" ca="1" si="365"/>
        <v>-85.708033507187764</v>
      </c>
      <c r="P788" s="310">
        <f t="shared" ca="1" si="366"/>
        <v>23</v>
      </c>
      <c r="Q788" s="304">
        <f t="shared" ca="1" si="367"/>
        <v>0</v>
      </c>
      <c r="R788" s="306">
        <f t="shared" ca="1" si="368"/>
        <v>0</v>
      </c>
      <c r="S788" s="307">
        <f t="shared" ca="1" si="369"/>
        <v>5.0810000000000022</v>
      </c>
      <c r="T788" s="304">
        <f t="shared" ca="1" si="349"/>
        <v>49.844610000000024</v>
      </c>
      <c r="U788" s="311">
        <f t="shared" ca="1" si="350"/>
        <v>0</v>
      </c>
      <c r="V788" s="306">
        <f t="shared" ca="1" si="351"/>
        <v>1.2262257356454216</v>
      </c>
      <c r="W788" s="304">
        <f t="shared" ca="1" si="352"/>
        <v>43.595940585402417</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1.2023280204119864</v>
      </c>
      <c r="AH788" s="304">
        <f t="shared" ca="1" si="376"/>
        <v>-8.5801606734924096</v>
      </c>
    </row>
    <row r="789" spans="1:34" x14ac:dyDescent="0.2">
      <c r="A789" s="347">
        <f t="shared" ca="1" si="354"/>
        <v>1E-4</v>
      </c>
      <c r="B789" s="304">
        <f t="shared" ca="1" si="355"/>
        <v>30.239300000000071</v>
      </c>
      <c r="D789" s="306">
        <f t="shared" ca="1" si="356"/>
        <v>-0.642131993117806</v>
      </c>
      <c r="E789" s="307">
        <f t="shared" ca="1" si="357"/>
        <v>-1.2538729139495235</v>
      </c>
      <c r="F789" s="304">
        <f t="shared" ca="1" si="358"/>
        <v>1.4087337508989111</v>
      </c>
      <c r="G789" s="306">
        <f t="shared" ca="1" si="359"/>
        <v>8.0530441814423881</v>
      </c>
      <c r="H789" s="307">
        <f t="shared" ca="1" si="360"/>
        <v>-107.30426160972256</v>
      </c>
      <c r="I789" s="304">
        <f t="shared" ca="1" si="361"/>
        <v>107.60602250894715</v>
      </c>
      <c r="J789" s="306">
        <f t="shared" ca="1" si="362"/>
        <v>669.82609207074745</v>
      </c>
      <c r="K789" s="307">
        <f t="shared" ca="1" si="363"/>
        <v>-10.011732184821165</v>
      </c>
      <c r="L789" s="304">
        <f t="shared" ca="1" si="348"/>
        <v>669.90090938892604</v>
      </c>
      <c r="M789" s="306">
        <f t="shared" ca="1" si="364"/>
        <v>-1.4958880623857125</v>
      </c>
      <c r="N789" s="304">
        <f t="shared" ca="1" si="365"/>
        <v>-85.708072598703723</v>
      </c>
      <c r="P789" s="310">
        <f t="shared" ca="1" si="366"/>
        <v>23</v>
      </c>
      <c r="Q789" s="304">
        <f t="shared" ca="1" si="367"/>
        <v>0</v>
      </c>
      <c r="R789" s="306">
        <f t="shared" ca="1" si="368"/>
        <v>0</v>
      </c>
      <c r="S789" s="307">
        <f t="shared" ca="1" si="369"/>
        <v>5.0810000000000022</v>
      </c>
      <c r="T789" s="304">
        <f t="shared" ca="1" si="349"/>
        <v>49.844610000000024</v>
      </c>
      <c r="U789" s="311">
        <f t="shared" ca="1" si="350"/>
        <v>0</v>
      </c>
      <c r="V789" s="306">
        <f t="shared" ca="1" si="351"/>
        <v>1.2262270514381597</v>
      </c>
      <c r="W789" s="304">
        <f t="shared" ca="1" si="352"/>
        <v>43.596084786953611</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1.2023001404186946</v>
      </c>
      <c r="AH789" s="304">
        <f t="shared" ca="1" si="376"/>
        <v>-8.580189054399213</v>
      </c>
    </row>
    <row r="790" spans="1:34" x14ac:dyDescent="0.2">
      <c r="A790" s="347">
        <f t="shared" ca="1" si="354"/>
        <v>1E-4</v>
      </c>
      <c r="B790" s="304">
        <f t="shared" ca="1" si="355"/>
        <v>30.239400000000071</v>
      </c>
      <c r="D790" s="306">
        <f t="shared" ca="1" si="356"/>
        <v>-0.64212827943014061</v>
      </c>
      <c r="E790" s="307">
        <f t="shared" ca="1" si="357"/>
        <v>-1.2538441748829943</v>
      </c>
      <c r="F790" s="304">
        <f t="shared" ca="1" si="358"/>
        <v>1.4087064783452687</v>
      </c>
      <c r="G790" s="306">
        <f t="shared" ca="1" si="359"/>
        <v>8.0529799686144443</v>
      </c>
      <c r="H790" s="307">
        <f t="shared" ca="1" si="360"/>
        <v>-107.30438699414005</v>
      </c>
      <c r="I790" s="304">
        <f t="shared" ca="1" si="361"/>
        <v>107.60614273619828</v>
      </c>
      <c r="J790" s="306">
        <f t="shared" ca="1" si="362"/>
        <v>669.82609207074745</v>
      </c>
      <c r="K790" s="307">
        <f t="shared" ca="1" si="363"/>
        <v>-10.022462617251358</v>
      </c>
      <c r="L790" s="304">
        <f t="shared" ca="1" si="348"/>
        <v>669.90106984216982</v>
      </c>
      <c r="M790" s="306">
        <f t="shared" ca="1" si="364"/>
        <v>-1.4958887446544105</v>
      </c>
      <c r="N790" s="304">
        <f t="shared" ca="1" si="365"/>
        <v>-85.708111689820612</v>
      </c>
      <c r="P790" s="310">
        <f t="shared" ca="1" si="366"/>
        <v>23</v>
      </c>
      <c r="Q790" s="304">
        <f t="shared" ca="1" si="367"/>
        <v>0</v>
      </c>
      <c r="R790" s="306">
        <f t="shared" ca="1" si="368"/>
        <v>0</v>
      </c>
      <c r="S790" s="307">
        <f t="shared" ca="1" si="369"/>
        <v>5.0810000000000022</v>
      </c>
      <c r="T790" s="304">
        <f t="shared" ca="1" si="349"/>
        <v>49.844610000000024</v>
      </c>
      <c r="U790" s="311">
        <f t="shared" ca="1" si="350"/>
        <v>0</v>
      </c>
      <c r="V790" s="306">
        <f t="shared" ca="1" si="351"/>
        <v>1.2262283672338476</v>
      </c>
      <c r="W790" s="304">
        <f t="shared" ca="1" si="352"/>
        <v>43.596228986668564</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1.2022722607771357</v>
      </c>
      <c r="AH790" s="304">
        <f t="shared" ca="1" si="376"/>
        <v>-8.5802174349446165</v>
      </c>
    </row>
    <row r="791" spans="1:34" x14ac:dyDescent="0.2">
      <c r="A791" s="347">
        <f t="shared" ca="1" si="354"/>
        <v>1E-4</v>
      </c>
      <c r="B791" s="304">
        <f t="shared" ca="1" si="355"/>
        <v>30.239500000000071</v>
      </c>
      <c r="D791" s="306">
        <f t="shared" ca="1" si="356"/>
        <v>-0.6421245657361051</v>
      </c>
      <c r="E791" s="307">
        <f t="shared" ca="1" si="357"/>
        <v>-1.2538154361824034</v>
      </c>
      <c r="F791" s="304">
        <f t="shared" ca="1" si="358"/>
        <v>1.4086792061825333</v>
      </c>
      <c r="G791" s="306">
        <f t="shared" ca="1" si="359"/>
        <v>8.052915756157871</v>
      </c>
      <c r="H791" s="307">
        <f t="shared" ca="1" si="360"/>
        <v>-107.30451237568366</v>
      </c>
      <c r="I791" s="304">
        <f t="shared" ca="1" si="361"/>
        <v>107.60626296066145</v>
      </c>
      <c r="J791" s="306">
        <f t="shared" ca="1" si="362"/>
        <v>669.82609207074745</v>
      </c>
      <c r="K791" s="307">
        <f t="shared" ca="1" si="363"/>
        <v>-10.03319306221985</v>
      </c>
      <c r="L791" s="304">
        <f t="shared" ca="1" si="348"/>
        <v>669.90123046744236</v>
      </c>
      <c r="M791" s="306">
        <f t="shared" ca="1" si="364"/>
        <v>-1.4958894269161436</v>
      </c>
      <c r="N791" s="304">
        <f t="shared" ca="1" si="365"/>
        <v>-85.708150780538432</v>
      </c>
      <c r="P791" s="310">
        <f t="shared" ca="1" si="366"/>
        <v>23</v>
      </c>
      <c r="Q791" s="304">
        <f t="shared" ca="1" si="367"/>
        <v>0</v>
      </c>
      <c r="R791" s="306">
        <f t="shared" ca="1" si="368"/>
        <v>0</v>
      </c>
      <c r="S791" s="307">
        <f t="shared" ca="1" si="369"/>
        <v>5.0810000000000022</v>
      </c>
      <c r="T791" s="304">
        <f t="shared" ca="1" si="349"/>
        <v>49.844610000000024</v>
      </c>
      <c r="U791" s="311">
        <f t="shared" ca="1" si="350"/>
        <v>0</v>
      </c>
      <c r="V791" s="306">
        <f t="shared" ca="1" si="351"/>
        <v>1.2262296830324855</v>
      </c>
      <c r="W791" s="304">
        <f t="shared" ca="1" si="352"/>
        <v>43.596373184547232</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1.2022443814873025</v>
      </c>
      <c r="AH791" s="304">
        <f t="shared" ca="1" si="376"/>
        <v>-8.5802458151286256</v>
      </c>
    </row>
    <row r="792" spans="1:34" x14ac:dyDescent="0.2">
      <c r="A792" s="347">
        <f t="shared" ca="1" si="354"/>
        <v>1E-4</v>
      </c>
      <c r="B792" s="304">
        <f t="shared" ca="1" si="355"/>
        <v>30.23960000000007</v>
      </c>
      <c r="D792" s="306">
        <f t="shared" ca="1" si="356"/>
        <v>-0.64212085203570035</v>
      </c>
      <c r="E792" s="307">
        <f t="shared" ca="1" si="357"/>
        <v>-1.2537866978477581</v>
      </c>
      <c r="F792" s="304">
        <f t="shared" ca="1" si="358"/>
        <v>1.4086519344107113</v>
      </c>
      <c r="G792" s="306">
        <f t="shared" ca="1" si="359"/>
        <v>8.0528515440726682</v>
      </c>
      <c r="H792" s="307">
        <f t="shared" ca="1" si="360"/>
        <v>-107.30463775435344</v>
      </c>
      <c r="I792" s="304">
        <f t="shared" ca="1" si="361"/>
        <v>107.60638318233676</v>
      </c>
      <c r="J792" s="306">
        <f t="shared" ca="1" si="362"/>
        <v>669.82609207074745</v>
      </c>
      <c r="K792" s="307">
        <f t="shared" ca="1" si="363"/>
        <v>-10.043923519726352</v>
      </c>
      <c r="L792" s="304">
        <f t="shared" ca="1" si="348"/>
        <v>669.90139126474389</v>
      </c>
      <c r="M792" s="306">
        <f t="shared" ca="1" si="364"/>
        <v>-1.495890109170912</v>
      </c>
      <c r="N792" s="304">
        <f t="shared" ca="1" si="365"/>
        <v>-85.708189870857225</v>
      </c>
      <c r="P792" s="310">
        <f t="shared" ca="1" si="366"/>
        <v>23</v>
      </c>
      <c r="Q792" s="304">
        <f t="shared" ca="1" si="367"/>
        <v>0</v>
      </c>
      <c r="R792" s="306">
        <f t="shared" ca="1" si="368"/>
        <v>0</v>
      </c>
      <c r="S792" s="307">
        <f t="shared" ca="1" si="369"/>
        <v>5.0810000000000022</v>
      </c>
      <c r="T792" s="304">
        <f t="shared" ca="1" si="349"/>
        <v>49.844610000000024</v>
      </c>
      <c r="U792" s="311">
        <f t="shared" ca="1" si="350"/>
        <v>0</v>
      </c>
      <c r="V792" s="306">
        <f t="shared" ca="1" si="351"/>
        <v>1.2262309988340736</v>
      </c>
      <c r="W792" s="304">
        <f t="shared" ca="1" si="352"/>
        <v>43.596517380589709</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1.2022165025492058</v>
      </c>
      <c r="AH792" s="304">
        <f t="shared" ca="1" si="376"/>
        <v>-8.5802741949512331</v>
      </c>
    </row>
    <row r="793" spans="1:34" x14ac:dyDescent="0.2">
      <c r="A793" s="347">
        <f t="shared" ca="1" si="354"/>
        <v>1E-4</v>
      </c>
      <c r="B793" s="304">
        <f t="shared" ca="1" si="355"/>
        <v>30.23970000000007</v>
      </c>
      <c r="D793" s="306">
        <f t="shared" ca="1" si="356"/>
        <v>-0.64211713832892681</v>
      </c>
      <c r="E793" s="307">
        <f t="shared" ca="1" si="357"/>
        <v>-1.2537579598790405</v>
      </c>
      <c r="F793" s="304">
        <f t="shared" ca="1" si="358"/>
        <v>1.4086246630297881</v>
      </c>
      <c r="G793" s="306">
        <f t="shared" ca="1" si="359"/>
        <v>8.0527873323588359</v>
      </c>
      <c r="H793" s="307">
        <f t="shared" ca="1" si="360"/>
        <v>-107.30476313014942</v>
      </c>
      <c r="I793" s="304">
        <f t="shared" ca="1" si="361"/>
        <v>107.60650340122419</v>
      </c>
      <c r="J793" s="306">
        <f t="shared" ca="1" si="362"/>
        <v>669.82609207074745</v>
      </c>
      <c r="K793" s="307">
        <f t="shared" ca="1" si="363"/>
        <v>-10.054653989770577</v>
      </c>
      <c r="L793" s="304">
        <f t="shared" ca="1" si="348"/>
        <v>669.90155223407533</v>
      </c>
      <c r="M793" s="306">
        <f t="shared" ca="1" si="364"/>
        <v>-1.4958907914187158</v>
      </c>
      <c r="N793" s="304">
        <f t="shared" ca="1" si="365"/>
        <v>-85.708228960776964</v>
      </c>
      <c r="P793" s="310">
        <f t="shared" ca="1" si="366"/>
        <v>23</v>
      </c>
      <c r="Q793" s="304">
        <f t="shared" ca="1" si="367"/>
        <v>0</v>
      </c>
      <c r="R793" s="306">
        <f t="shared" ca="1" si="368"/>
        <v>0</v>
      </c>
      <c r="S793" s="307">
        <f t="shared" ca="1" si="369"/>
        <v>5.0810000000000022</v>
      </c>
      <c r="T793" s="304">
        <f t="shared" ca="1" si="349"/>
        <v>49.844610000000024</v>
      </c>
      <c r="U793" s="311">
        <f t="shared" ca="1" si="350"/>
        <v>0</v>
      </c>
      <c r="V793" s="306">
        <f t="shared" ca="1" si="351"/>
        <v>1.2262323146386118</v>
      </c>
      <c r="W793" s="304">
        <f t="shared" ca="1" si="352"/>
        <v>43.596661574795952</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1.2021886239628241</v>
      </c>
      <c r="AH793" s="304">
        <f t="shared" ca="1" si="376"/>
        <v>-8.5803025744124568</v>
      </c>
    </row>
    <row r="794" spans="1:34" x14ac:dyDescent="0.2">
      <c r="A794" s="347">
        <f t="shared" ca="1" si="354"/>
        <v>1E-4</v>
      </c>
      <c r="B794" s="304">
        <f t="shared" ca="1" si="355"/>
        <v>30.23980000000007</v>
      </c>
      <c r="D794" s="306">
        <f t="shared" ca="1" si="356"/>
        <v>-0.64211342461578547</v>
      </c>
      <c r="E794" s="307">
        <f t="shared" ca="1" si="357"/>
        <v>-1.2537292222762577</v>
      </c>
      <c r="F794" s="304">
        <f t="shared" ca="1" si="358"/>
        <v>1.4085973920397701</v>
      </c>
      <c r="G794" s="306">
        <f t="shared" ca="1" si="359"/>
        <v>8.0527231210163741</v>
      </c>
      <c r="H794" s="307">
        <f t="shared" ca="1" si="360"/>
        <v>-107.30488850307165</v>
      </c>
      <c r="I794" s="304">
        <f t="shared" ca="1" si="361"/>
        <v>107.60662361732381</v>
      </c>
      <c r="J794" s="306">
        <f t="shared" ca="1" si="362"/>
        <v>669.82609207074745</v>
      </c>
      <c r="K794" s="307">
        <f t="shared" ca="1" si="363"/>
        <v>-10.065384472352237</v>
      </c>
      <c r="L794" s="304">
        <f t="shared" ca="1" si="348"/>
        <v>669.90171337543666</v>
      </c>
      <c r="M794" s="306">
        <f t="shared" ca="1" si="364"/>
        <v>-1.4958914736595552</v>
      </c>
      <c r="N794" s="304">
        <f t="shared" ca="1" si="365"/>
        <v>-85.708268050297676</v>
      </c>
      <c r="P794" s="310">
        <f t="shared" ca="1" si="366"/>
        <v>23</v>
      </c>
      <c r="Q794" s="304">
        <f t="shared" ca="1" si="367"/>
        <v>0</v>
      </c>
      <c r="R794" s="306">
        <f t="shared" ca="1" si="368"/>
        <v>0</v>
      </c>
      <c r="S794" s="307">
        <f t="shared" ca="1" si="369"/>
        <v>5.0810000000000022</v>
      </c>
      <c r="T794" s="304">
        <f t="shared" ca="1" si="349"/>
        <v>49.844610000000024</v>
      </c>
      <c r="U794" s="311">
        <f t="shared" ca="1" si="350"/>
        <v>0</v>
      </c>
      <c r="V794" s="306">
        <f t="shared" ca="1" si="351"/>
        <v>1.2262336304461003</v>
      </c>
      <c r="W794" s="304">
        <f t="shared" ca="1" si="352"/>
        <v>43.596805767166018</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1.20216074572817</v>
      </c>
      <c r="AH794" s="304">
        <f t="shared" ca="1" si="376"/>
        <v>-8.5803309535122878</v>
      </c>
    </row>
    <row r="795" spans="1:34" x14ac:dyDescent="0.2">
      <c r="A795" s="347">
        <f t="shared" ca="1" si="354"/>
        <v>1E-4</v>
      </c>
      <c r="B795" s="304">
        <f t="shared" ca="1" si="355"/>
        <v>30.23990000000007</v>
      </c>
      <c r="D795" s="306">
        <f t="shared" ca="1" si="356"/>
        <v>-0.64210971089627655</v>
      </c>
      <c r="E795" s="307">
        <f t="shared" ca="1" si="357"/>
        <v>-1.2537004850393991</v>
      </c>
      <c r="F795" s="304">
        <f t="shared" ca="1" si="358"/>
        <v>1.408570121440649</v>
      </c>
      <c r="G795" s="306">
        <f t="shared" ca="1" si="359"/>
        <v>8.0526589100452846</v>
      </c>
      <c r="H795" s="307">
        <f t="shared" ca="1" si="360"/>
        <v>-107.30501387312016</v>
      </c>
      <c r="I795" s="304">
        <f t="shared" ca="1" si="361"/>
        <v>107.60674383063564</v>
      </c>
      <c r="J795" s="306">
        <f t="shared" ca="1" si="362"/>
        <v>669.82609207074745</v>
      </c>
      <c r="K795" s="307">
        <f t="shared" ca="1" si="363"/>
        <v>-10.076114967471046</v>
      </c>
      <c r="L795" s="304">
        <f t="shared" ca="1" si="348"/>
        <v>669.90187468882868</v>
      </c>
      <c r="M795" s="306">
        <f t="shared" ca="1" si="364"/>
        <v>-1.4958921558934304</v>
      </c>
      <c r="N795" s="304">
        <f t="shared" ca="1" si="365"/>
        <v>-85.708307139419361</v>
      </c>
      <c r="P795" s="310">
        <f t="shared" ca="1" si="366"/>
        <v>23</v>
      </c>
      <c r="Q795" s="304">
        <f t="shared" ca="1" si="367"/>
        <v>0</v>
      </c>
      <c r="R795" s="306">
        <f t="shared" ca="1" si="368"/>
        <v>0</v>
      </c>
      <c r="S795" s="307">
        <f t="shared" ca="1" si="369"/>
        <v>5.0810000000000022</v>
      </c>
      <c r="T795" s="304">
        <f t="shared" ca="1" si="349"/>
        <v>49.844610000000024</v>
      </c>
      <c r="U795" s="311">
        <f t="shared" ca="1" si="350"/>
        <v>0</v>
      </c>
      <c r="V795" s="306">
        <f t="shared" ca="1" si="351"/>
        <v>1.2262349462565385</v>
      </c>
      <c r="W795" s="304">
        <f t="shared" ca="1" si="352"/>
        <v>43.596949957699891</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1.202132867845231</v>
      </c>
      <c r="AH795" s="304">
        <f t="shared" ca="1" si="376"/>
        <v>-8.5803593322507385</v>
      </c>
    </row>
    <row r="796" spans="1:34" x14ac:dyDescent="0.2">
      <c r="A796" s="347">
        <f t="shared" ca="1" si="354"/>
        <v>1E-4</v>
      </c>
      <c r="B796" s="304">
        <f t="shared" ca="1" si="355"/>
        <v>30.240000000000069</v>
      </c>
      <c r="D796" s="306">
        <f t="shared" ca="1" si="356"/>
        <v>-0.64210599717039918</v>
      </c>
      <c r="E796" s="307">
        <f t="shared" ca="1" si="357"/>
        <v>-1.2536717481684683</v>
      </c>
      <c r="F796" s="304">
        <f t="shared" ca="1" si="358"/>
        <v>1.4085428512324274</v>
      </c>
      <c r="G796" s="306">
        <f t="shared" ca="1" si="359"/>
        <v>8.0525946994455673</v>
      </c>
      <c r="H796" s="307">
        <f t="shared" ca="1" si="360"/>
        <v>-107.30513924029498</v>
      </c>
      <c r="I796" s="304">
        <f t="shared" ca="1" si="361"/>
        <v>107.60686404115971</v>
      </c>
      <c r="J796" s="306">
        <f t="shared" ca="1" si="362"/>
        <v>669.82609207074745</v>
      </c>
      <c r="K796" s="307">
        <f t="shared" ca="1" si="363"/>
        <v>-10.086845475126717</v>
      </c>
      <c r="L796" s="304">
        <f t="shared" ca="1" si="348"/>
        <v>669.90203617425175</v>
      </c>
      <c r="M796" s="306">
        <f t="shared" ca="1" si="364"/>
        <v>-1.4958928381203411</v>
      </c>
      <c r="N796" s="304">
        <f t="shared" ca="1" si="365"/>
        <v>-85.70834622814202</v>
      </c>
      <c r="P796" s="310">
        <f t="shared" ca="1" si="366"/>
        <v>23</v>
      </c>
      <c r="Q796" s="304">
        <f t="shared" ca="1" si="367"/>
        <v>0</v>
      </c>
      <c r="R796" s="306">
        <f t="shared" ca="1" si="368"/>
        <v>0</v>
      </c>
      <c r="S796" s="307">
        <f t="shared" ca="1" si="369"/>
        <v>5.0810000000000022</v>
      </c>
      <c r="T796" s="304">
        <f t="shared" ca="1" si="349"/>
        <v>49.844610000000024</v>
      </c>
      <c r="U796" s="311">
        <f t="shared" ca="1" si="350"/>
        <v>0</v>
      </c>
      <c r="V796" s="306">
        <f t="shared" ca="1" si="351"/>
        <v>1.2262362620699263</v>
      </c>
      <c r="W796" s="304">
        <f t="shared" ca="1" si="352"/>
        <v>43.597094146397573</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1.2021049903140124</v>
      </c>
      <c r="AH796" s="304">
        <f t="shared" ca="1" si="376"/>
        <v>-8.5803877106278037</v>
      </c>
    </row>
    <row r="797" spans="1:34" x14ac:dyDescent="0.2">
      <c r="A797" s="347">
        <f t="shared" ca="1" si="354"/>
        <v>1E-4</v>
      </c>
      <c r="B797" s="304">
        <f t="shared" ca="1" si="355"/>
        <v>30.240100000000069</v>
      </c>
      <c r="D797" s="306">
        <f t="shared" ca="1" si="356"/>
        <v>-0.64210228343815678</v>
      </c>
      <c r="E797" s="307">
        <f t="shared" ca="1" si="357"/>
        <v>-1.2536430116634634</v>
      </c>
      <c r="F797" s="304">
        <f t="shared" ca="1" si="358"/>
        <v>1.4085155814151058</v>
      </c>
      <c r="G797" s="306">
        <f t="shared" ca="1" si="359"/>
        <v>8.052530489217224</v>
      </c>
      <c r="H797" s="307">
        <f t="shared" ca="1" si="360"/>
        <v>-107.30526460459615</v>
      </c>
      <c r="I797" s="304">
        <f t="shared" ca="1" si="361"/>
        <v>107.60698424889607</v>
      </c>
      <c r="J797" s="306">
        <f t="shared" ca="1" si="362"/>
        <v>669.82609207074745</v>
      </c>
      <c r="K797" s="307">
        <f t="shared" ca="1" si="363"/>
        <v>-10.097575995318962</v>
      </c>
      <c r="L797" s="304">
        <f t="shared" ca="1" si="348"/>
        <v>669.90219783170642</v>
      </c>
      <c r="M797" s="306">
        <f t="shared" ca="1" si="364"/>
        <v>-1.4958935203402877</v>
      </c>
      <c r="N797" s="304">
        <f t="shared" ca="1" si="365"/>
        <v>-85.708385316465652</v>
      </c>
      <c r="P797" s="310">
        <f t="shared" ca="1" si="366"/>
        <v>23</v>
      </c>
      <c r="Q797" s="304">
        <f t="shared" ca="1" si="367"/>
        <v>0</v>
      </c>
      <c r="R797" s="306">
        <f t="shared" ca="1" si="368"/>
        <v>0</v>
      </c>
      <c r="S797" s="307">
        <f t="shared" ca="1" si="369"/>
        <v>5.0810000000000022</v>
      </c>
      <c r="T797" s="304">
        <f t="shared" ca="1" si="349"/>
        <v>49.844610000000024</v>
      </c>
      <c r="U797" s="311">
        <f t="shared" ca="1" si="350"/>
        <v>0</v>
      </c>
      <c r="V797" s="306">
        <f t="shared" ca="1" si="351"/>
        <v>1.2262375778862644</v>
      </c>
      <c r="W797" s="304">
        <f t="shared" ca="1" si="352"/>
        <v>43.597238333259106</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1.2020771131345072</v>
      </c>
      <c r="AH797" s="304">
        <f t="shared" ca="1" si="376"/>
        <v>-8.5804160886434868</v>
      </c>
    </row>
    <row r="798" spans="1:34" x14ac:dyDescent="0.2">
      <c r="A798" s="347">
        <f t="shared" ca="1" si="354"/>
        <v>1E-4</v>
      </c>
      <c r="B798" s="304">
        <f t="shared" ca="1" si="355"/>
        <v>30.240200000000069</v>
      </c>
      <c r="D798" s="306">
        <f t="shared" ca="1" si="356"/>
        <v>-0.64209856969954915</v>
      </c>
      <c r="E798" s="307">
        <f t="shared" ca="1" si="357"/>
        <v>-1.2536142755243791</v>
      </c>
      <c r="F798" s="304">
        <f t="shared" ca="1" si="358"/>
        <v>1.4084883119886797</v>
      </c>
      <c r="G798" s="306">
        <f t="shared" ca="1" si="359"/>
        <v>8.0524662793602548</v>
      </c>
      <c r="H798" s="307">
        <f t="shared" ca="1" si="360"/>
        <v>-107.3053899660237</v>
      </c>
      <c r="I798" s="304">
        <f t="shared" ca="1" si="361"/>
        <v>107.60710445384474</v>
      </c>
      <c r="J798" s="306">
        <f t="shared" ca="1" si="362"/>
        <v>669.82609207074745</v>
      </c>
      <c r="K798" s="307">
        <f t="shared" ca="1" si="363"/>
        <v>-10.108306528047493</v>
      </c>
      <c r="L798" s="304">
        <f t="shared" ca="1" si="348"/>
        <v>669.90235966119303</v>
      </c>
      <c r="M798" s="306">
        <f t="shared" ca="1" si="364"/>
        <v>-1.49589420255327</v>
      </c>
      <c r="N798" s="304">
        <f t="shared" ca="1" si="365"/>
        <v>-85.708424404390271</v>
      </c>
      <c r="P798" s="310">
        <f t="shared" ca="1" si="366"/>
        <v>23</v>
      </c>
      <c r="Q798" s="304">
        <f t="shared" ca="1" si="367"/>
        <v>0</v>
      </c>
      <c r="R798" s="306">
        <f t="shared" ca="1" si="368"/>
        <v>0</v>
      </c>
      <c r="S798" s="307">
        <f t="shared" ca="1" si="369"/>
        <v>5.0810000000000022</v>
      </c>
      <c r="T798" s="304">
        <f t="shared" ca="1" si="349"/>
        <v>49.844610000000024</v>
      </c>
      <c r="U798" s="311">
        <f t="shared" ca="1" si="350"/>
        <v>0</v>
      </c>
      <c r="V798" s="306">
        <f t="shared" ca="1" si="351"/>
        <v>1.2262388937055526</v>
      </c>
      <c r="W798" s="304">
        <f t="shared" ca="1" si="352"/>
        <v>43.597382518284498</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1.2020492363067152</v>
      </c>
      <c r="AH798" s="304">
        <f t="shared" ca="1" si="376"/>
        <v>-8.5804444662977932</v>
      </c>
    </row>
    <row r="799" spans="1:34" x14ac:dyDescent="0.2">
      <c r="A799" s="347">
        <f t="shared" ca="1" si="354"/>
        <v>1E-4</v>
      </c>
      <c r="B799" s="304">
        <f t="shared" ca="1" si="355"/>
        <v>30.240300000000069</v>
      </c>
      <c r="D799" s="306">
        <f t="shared" ca="1" si="356"/>
        <v>-0.64209485595457816</v>
      </c>
      <c r="E799" s="307">
        <f t="shared" ca="1" si="357"/>
        <v>-1.2535855397512101</v>
      </c>
      <c r="F799" s="304">
        <f t="shared" ca="1" si="358"/>
        <v>1.4084610429531457</v>
      </c>
      <c r="G799" s="306">
        <f t="shared" ca="1" si="359"/>
        <v>8.0524020698746597</v>
      </c>
      <c r="H799" s="307">
        <f t="shared" ca="1" si="360"/>
        <v>-107.30551532457767</v>
      </c>
      <c r="I799" s="304">
        <f t="shared" ca="1" si="361"/>
        <v>107.60722465600576</v>
      </c>
      <c r="J799" s="306">
        <f t="shared" ca="1" si="362"/>
        <v>669.82609207074745</v>
      </c>
      <c r="K799" s="307">
        <f t="shared" ca="1" si="363"/>
        <v>-10.119037073312022</v>
      </c>
      <c r="L799" s="304">
        <f t="shared" ca="1" si="348"/>
        <v>669.90252166271216</v>
      </c>
      <c r="M799" s="306">
        <f t="shared" ca="1" si="364"/>
        <v>-1.4958948847592883</v>
      </c>
      <c r="N799" s="304">
        <f t="shared" ca="1" si="365"/>
        <v>-85.708463491915879</v>
      </c>
      <c r="P799" s="310">
        <f t="shared" ca="1" si="366"/>
        <v>23</v>
      </c>
      <c r="Q799" s="304">
        <f t="shared" ca="1" si="367"/>
        <v>0</v>
      </c>
      <c r="R799" s="306">
        <f t="shared" ca="1" si="368"/>
        <v>0</v>
      </c>
      <c r="S799" s="307">
        <f t="shared" ca="1" si="369"/>
        <v>5.0810000000000022</v>
      </c>
      <c r="T799" s="304">
        <f t="shared" ca="1" si="349"/>
        <v>49.844610000000024</v>
      </c>
      <c r="U799" s="311">
        <f t="shared" ca="1" si="350"/>
        <v>0</v>
      </c>
      <c r="V799" s="306">
        <f t="shared" ca="1" si="351"/>
        <v>1.2262402095277904</v>
      </c>
      <c r="W799" s="304">
        <f t="shared" ca="1" si="352"/>
        <v>43.59752670147374</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1.2020213598306295</v>
      </c>
      <c r="AH799" s="304">
        <f t="shared" ca="1" si="376"/>
        <v>-8.5804728435907265</v>
      </c>
    </row>
    <row r="800" spans="1:34" x14ac:dyDescent="0.2">
      <c r="A800" s="347">
        <f t="shared" ca="1" si="354"/>
        <v>1E-4</v>
      </c>
      <c r="B800" s="304">
        <f t="shared" ca="1" si="355"/>
        <v>30.240400000000069</v>
      </c>
      <c r="D800" s="306">
        <f t="shared" ca="1" si="356"/>
        <v>-0.64209114220324259</v>
      </c>
      <c r="E800" s="307">
        <f t="shared" ca="1" si="357"/>
        <v>-1.2535568043439618</v>
      </c>
      <c r="F800" s="304">
        <f t="shared" ca="1" si="358"/>
        <v>1.4084337743085085</v>
      </c>
      <c r="G800" s="306">
        <f t="shared" ca="1" si="359"/>
        <v>8.0523378607604386</v>
      </c>
      <c r="H800" s="307">
        <f t="shared" ca="1" si="360"/>
        <v>-107.30564068025811</v>
      </c>
      <c r="I800" s="304">
        <f t="shared" ca="1" si="361"/>
        <v>107.60734485537918</v>
      </c>
      <c r="J800" s="306">
        <f t="shared" ca="1" si="362"/>
        <v>669.82609207074745</v>
      </c>
      <c r="K800" s="307">
        <f t="shared" ca="1" si="363"/>
        <v>-10.129767631112264</v>
      </c>
      <c r="L800" s="304">
        <f t="shared" ca="1" si="348"/>
        <v>669.90268383626426</v>
      </c>
      <c r="M800" s="306">
        <f t="shared" ca="1" si="364"/>
        <v>-1.4958955669583429</v>
      </c>
      <c r="N800" s="304">
        <f t="shared" ca="1" si="365"/>
        <v>-85.708502579042488</v>
      </c>
      <c r="P800" s="310">
        <f t="shared" ca="1" si="366"/>
        <v>23</v>
      </c>
      <c r="Q800" s="304">
        <f t="shared" ca="1" si="367"/>
        <v>0</v>
      </c>
      <c r="R800" s="306">
        <f t="shared" ca="1" si="368"/>
        <v>0</v>
      </c>
      <c r="S800" s="307">
        <f t="shared" ca="1" si="369"/>
        <v>5.0810000000000022</v>
      </c>
      <c r="T800" s="304">
        <f t="shared" ca="1" si="349"/>
        <v>49.844610000000024</v>
      </c>
      <c r="U800" s="311">
        <f t="shared" ca="1" si="350"/>
        <v>0</v>
      </c>
      <c r="V800" s="306">
        <f t="shared" ca="1" si="351"/>
        <v>1.2262415253529779</v>
      </c>
      <c r="W800" s="304">
        <f t="shared" ca="1" si="352"/>
        <v>43.597670882826883</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1.2019934837062554</v>
      </c>
      <c r="AH800" s="304">
        <f t="shared" ca="1" si="376"/>
        <v>-8.580501220522283</v>
      </c>
    </row>
    <row r="801" spans="1:34" x14ac:dyDescent="0.2">
      <c r="A801" s="347">
        <f t="shared" ca="1" si="354"/>
        <v>1E-4</v>
      </c>
      <c r="B801" s="304">
        <f t="shared" ca="1" si="355"/>
        <v>30.240500000000068</v>
      </c>
      <c r="D801" s="306">
        <f t="shared" ca="1" si="356"/>
        <v>-0.64208742844554312</v>
      </c>
      <c r="E801" s="307">
        <f t="shared" ca="1" si="357"/>
        <v>-1.2535280693026198</v>
      </c>
      <c r="F801" s="304">
        <f t="shared" ca="1" si="358"/>
        <v>1.4084065060547555</v>
      </c>
      <c r="G801" s="306">
        <f t="shared" ca="1" si="359"/>
        <v>8.0522736520175933</v>
      </c>
      <c r="H801" s="307">
        <f t="shared" ca="1" si="360"/>
        <v>-107.30576603306504</v>
      </c>
      <c r="I801" s="304">
        <f t="shared" ca="1" si="361"/>
        <v>107.60746505196501</v>
      </c>
      <c r="J801" s="306">
        <f t="shared" ca="1" si="362"/>
        <v>669.82609207074745</v>
      </c>
      <c r="K801" s="307">
        <f t="shared" ca="1" si="363"/>
        <v>-10.140498201447929</v>
      </c>
      <c r="L801" s="304">
        <f t="shared" ca="1" si="348"/>
        <v>669.90284618184967</v>
      </c>
      <c r="M801" s="306">
        <f t="shared" ca="1" si="364"/>
        <v>-1.4958962491504335</v>
      </c>
      <c r="N801" s="304">
        <f t="shared" ca="1" si="365"/>
        <v>-85.708541665770099</v>
      </c>
      <c r="P801" s="310">
        <f t="shared" ca="1" si="366"/>
        <v>23</v>
      </c>
      <c r="Q801" s="304">
        <f t="shared" ca="1" si="367"/>
        <v>0</v>
      </c>
      <c r="R801" s="306">
        <f t="shared" ca="1" si="368"/>
        <v>0</v>
      </c>
      <c r="S801" s="307">
        <f t="shared" ca="1" si="369"/>
        <v>5.0810000000000022</v>
      </c>
      <c r="T801" s="304">
        <f t="shared" ca="1" si="349"/>
        <v>49.844610000000024</v>
      </c>
      <c r="U801" s="311">
        <f t="shared" ca="1" si="350"/>
        <v>0</v>
      </c>
      <c r="V801" s="306">
        <f t="shared" ca="1" si="351"/>
        <v>1.2262428411811155</v>
      </c>
      <c r="W801" s="304">
        <f t="shared" ca="1" si="352"/>
        <v>43.597815062343905</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1.2019656079335803</v>
      </c>
      <c r="AH801" s="304">
        <f t="shared" ca="1" si="376"/>
        <v>-8.5805295970924753</v>
      </c>
    </row>
    <row r="802" spans="1:34" x14ac:dyDescent="0.2">
      <c r="A802" s="347">
        <f t="shared" ca="1" si="354"/>
        <v>1E-4</v>
      </c>
      <c r="B802" s="304">
        <f t="shared" ca="1" si="355"/>
        <v>30.240600000000068</v>
      </c>
      <c r="D802" s="306">
        <f t="shared" ca="1" si="356"/>
        <v>-0.64208371468148229</v>
      </c>
      <c r="E802" s="307">
        <f t="shared" ca="1" si="357"/>
        <v>-1.2534993346271932</v>
      </c>
      <c r="F802" s="304">
        <f t="shared" ca="1" si="358"/>
        <v>1.4083792381918967</v>
      </c>
      <c r="G802" s="306">
        <f t="shared" ca="1" si="359"/>
        <v>8.0522094436461256</v>
      </c>
      <c r="H802" s="307">
        <f t="shared" ca="1" si="360"/>
        <v>-107.30589138299851</v>
      </c>
      <c r="I802" s="304">
        <f t="shared" ca="1" si="361"/>
        <v>107.6075852457633</v>
      </c>
      <c r="J802" s="306">
        <f t="shared" ca="1" si="362"/>
        <v>669.82609207074745</v>
      </c>
      <c r="K802" s="307">
        <f t="shared" ca="1" si="363"/>
        <v>-10.151228784318732</v>
      </c>
      <c r="L802" s="304">
        <f t="shared" ca="1" si="348"/>
        <v>669.90300869946918</v>
      </c>
      <c r="M802" s="306">
        <f t="shared" ca="1" si="364"/>
        <v>-1.4958969313355603</v>
      </c>
      <c r="N802" s="304">
        <f t="shared" ca="1" si="365"/>
        <v>-85.708580752098712</v>
      </c>
      <c r="P802" s="310">
        <f t="shared" ca="1" si="366"/>
        <v>23</v>
      </c>
      <c r="Q802" s="304">
        <f t="shared" ca="1" si="367"/>
        <v>0</v>
      </c>
      <c r="R802" s="306">
        <f t="shared" ca="1" si="368"/>
        <v>0</v>
      </c>
      <c r="S802" s="307">
        <f t="shared" ca="1" si="369"/>
        <v>5.0810000000000022</v>
      </c>
      <c r="T802" s="304">
        <f t="shared" ca="1" si="349"/>
        <v>49.844610000000024</v>
      </c>
      <c r="U802" s="311">
        <f t="shared" ca="1" si="350"/>
        <v>0</v>
      </c>
      <c r="V802" s="306">
        <f t="shared" ca="1" si="351"/>
        <v>1.2262441570122029</v>
      </c>
      <c r="W802" s="304">
        <f t="shared" ca="1" si="352"/>
        <v>43.597959240024849</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1.2019377325126133</v>
      </c>
      <c r="AH802" s="304">
        <f t="shared" ca="1" si="376"/>
        <v>-8.5805579733012962</v>
      </c>
    </row>
    <row r="803" spans="1:34" x14ac:dyDescent="0.2">
      <c r="A803" s="347">
        <f t="shared" ca="1" si="354"/>
        <v>1E-4</v>
      </c>
      <c r="B803" s="304">
        <f t="shared" ca="1" si="355"/>
        <v>30.240700000000068</v>
      </c>
      <c r="D803" s="306">
        <f t="shared" ca="1" si="356"/>
        <v>-0.64208000091106032</v>
      </c>
      <c r="E803" s="307">
        <f t="shared" ca="1" si="357"/>
        <v>-1.2534706003176712</v>
      </c>
      <c r="F803" s="304">
        <f t="shared" ca="1" si="358"/>
        <v>1.4083519707199228</v>
      </c>
      <c r="G803" s="306">
        <f t="shared" ca="1" si="359"/>
        <v>8.0521452356460337</v>
      </c>
      <c r="H803" s="307">
        <f t="shared" ca="1" si="360"/>
        <v>-107.30601673005854</v>
      </c>
      <c r="I803" s="304">
        <f t="shared" ca="1" si="361"/>
        <v>107.6077054367741</v>
      </c>
      <c r="J803" s="306">
        <f t="shared" ca="1" si="362"/>
        <v>669.82609207074745</v>
      </c>
      <c r="K803" s="307">
        <f t="shared" ca="1" si="363"/>
        <v>-10.161959379724385</v>
      </c>
      <c r="L803" s="304">
        <f t="shared" ca="1" si="348"/>
        <v>669.90317138912292</v>
      </c>
      <c r="M803" s="306">
        <f t="shared" ca="1" si="364"/>
        <v>-1.4958976135137236</v>
      </c>
      <c r="N803" s="304">
        <f t="shared" ca="1" si="365"/>
        <v>-85.708619838028341</v>
      </c>
      <c r="P803" s="310">
        <f t="shared" ca="1" si="366"/>
        <v>23</v>
      </c>
      <c r="Q803" s="304">
        <f t="shared" ca="1" si="367"/>
        <v>0</v>
      </c>
      <c r="R803" s="306">
        <f t="shared" ca="1" si="368"/>
        <v>0</v>
      </c>
      <c r="S803" s="307">
        <f t="shared" ca="1" si="369"/>
        <v>5.0810000000000022</v>
      </c>
      <c r="T803" s="304">
        <f t="shared" ca="1" si="349"/>
        <v>49.844610000000024</v>
      </c>
      <c r="U803" s="311">
        <f t="shared" ca="1" si="350"/>
        <v>0</v>
      </c>
      <c r="V803" s="306">
        <f t="shared" ca="1" si="351"/>
        <v>1.2262454728462402</v>
      </c>
      <c r="W803" s="304">
        <f t="shared" ca="1" si="352"/>
        <v>43.598103415869723</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1.2019098574433418</v>
      </c>
      <c r="AH803" s="304">
        <f t="shared" ca="1" si="376"/>
        <v>-8.5805863491487564</v>
      </c>
    </row>
    <row r="804" spans="1:34" x14ac:dyDescent="0.2">
      <c r="A804" s="347">
        <f t="shared" ca="1" si="354"/>
        <v>1E-4</v>
      </c>
      <c r="B804" s="304">
        <f t="shared" ca="1" si="355"/>
        <v>30.240800000000068</v>
      </c>
      <c r="D804" s="306">
        <f t="shared" ca="1" si="356"/>
        <v>-0.64207628713427678</v>
      </c>
      <c r="E804" s="307">
        <f t="shared" ca="1" si="357"/>
        <v>-1.2534418663740521</v>
      </c>
      <c r="F804" s="304">
        <f t="shared" ca="1" si="358"/>
        <v>1.4083247036388324</v>
      </c>
      <c r="G804" s="306">
        <f t="shared" ca="1" si="359"/>
        <v>8.0520810280173194</v>
      </c>
      <c r="H804" s="307">
        <f t="shared" ca="1" si="360"/>
        <v>-107.30614207424519</v>
      </c>
      <c r="I804" s="304">
        <f t="shared" ca="1" si="361"/>
        <v>107.60782562499742</v>
      </c>
      <c r="J804" s="306">
        <f t="shared" ca="1" si="362"/>
        <v>669.82609207074745</v>
      </c>
      <c r="K804" s="307">
        <f t="shared" ca="1" si="363"/>
        <v>-10.172689987664601</v>
      </c>
      <c r="L804" s="304">
        <f t="shared" ca="1" si="348"/>
        <v>669.90333425081155</v>
      </c>
      <c r="M804" s="306">
        <f t="shared" ca="1" si="364"/>
        <v>-1.4958982956849236</v>
      </c>
      <c r="N804" s="304">
        <f t="shared" ca="1" si="365"/>
        <v>-85.708658923559014</v>
      </c>
      <c r="P804" s="310">
        <f t="shared" ca="1" si="366"/>
        <v>23</v>
      </c>
      <c r="Q804" s="304">
        <f t="shared" ca="1" si="367"/>
        <v>0</v>
      </c>
      <c r="R804" s="306">
        <f t="shared" ca="1" si="368"/>
        <v>0</v>
      </c>
      <c r="S804" s="307">
        <f t="shared" ca="1" si="369"/>
        <v>5.0810000000000022</v>
      </c>
      <c r="T804" s="304">
        <f t="shared" ca="1" si="349"/>
        <v>49.844610000000024</v>
      </c>
      <c r="U804" s="311">
        <f t="shared" ca="1" si="350"/>
        <v>0</v>
      </c>
      <c r="V804" s="306">
        <f t="shared" ca="1" si="351"/>
        <v>1.2262467886832265</v>
      </c>
      <c r="W804" s="304">
        <f t="shared" ca="1" si="352"/>
        <v>43.598247589878504</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1.2018819827257676</v>
      </c>
      <c r="AH804" s="304">
        <f t="shared" ca="1" si="376"/>
        <v>-8.5806147246348559</v>
      </c>
    </row>
    <row r="805" spans="1:34" x14ac:dyDescent="0.2">
      <c r="A805" s="347">
        <f t="shared" ca="1" si="354"/>
        <v>1E-4</v>
      </c>
      <c r="B805" s="304">
        <f t="shared" ca="1" si="355"/>
        <v>30.240900000000067</v>
      </c>
      <c r="D805" s="306">
        <f t="shared" ca="1" si="356"/>
        <v>-0.64207257335113077</v>
      </c>
      <c r="E805" s="307">
        <f t="shared" ca="1" si="357"/>
        <v>-1.2534131327963411</v>
      </c>
      <c r="F805" s="304">
        <f t="shared" ca="1" si="358"/>
        <v>1.4082974369486303</v>
      </c>
      <c r="G805" s="306">
        <f t="shared" ca="1" si="359"/>
        <v>8.0520168207599845</v>
      </c>
      <c r="H805" s="307">
        <f t="shared" ca="1" si="360"/>
        <v>-107.30626741555847</v>
      </c>
      <c r="I805" s="304">
        <f t="shared" ca="1" si="361"/>
        <v>107.60794581043329</v>
      </c>
      <c r="J805" s="306">
        <f t="shared" ca="1" si="362"/>
        <v>669.82609207074745</v>
      </c>
      <c r="K805" s="307">
        <f t="shared" ca="1" si="363"/>
        <v>-10.183420608139091</v>
      </c>
      <c r="L805" s="304">
        <f t="shared" ca="1" si="348"/>
        <v>669.90349728453555</v>
      </c>
      <c r="M805" s="306">
        <f t="shared" ca="1" si="364"/>
        <v>-1.4958989778491598</v>
      </c>
      <c r="N805" s="304">
        <f t="shared" ca="1" si="365"/>
        <v>-85.708698008690675</v>
      </c>
      <c r="P805" s="310">
        <f t="shared" ca="1" si="366"/>
        <v>23</v>
      </c>
      <c r="Q805" s="304">
        <f t="shared" ca="1" si="367"/>
        <v>0</v>
      </c>
      <c r="R805" s="306">
        <f t="shared" ca="1" si="368"/>
        <v>0</v>
      </c>
      <c r="S805" s="307">
        <f t="shared" ca="1" si="369"/>
        <v>5.0810000000000022</v>
      </c>
      <c r="T805" s="304">
        <f t="shared" ca="1" si="349"/>
        <v>49.844610000000024</v>
      </c>
      <c r="U805" s="311">
        <f t="shared" ca="1" si="350"/>
        <v>0</v>
      </c>
      <c r="V805" s="306">
        <f t="shared" ca="1" si="351"/>
        <v>1.2262481045231635</v>
      </c>
      <c r="W805" s="304">
        <f t="shared" ca="1" si="352"/>
        <v>43.598391762051264</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1.2018541083598908</v>
      </c>
      <c r="AH805" s="304">
        <f t="shared" ca="1" si="376"/>
        <v>-8.5806430997595911</v>
      </c>
    </row>
    <row r="806" spans="1:34" x14ac:dyDescent="0.2">
      <c r="A806" s="347">
        <f t="shared" ca="1" si="354"/>
        <v>1E-4</v>
      </c>
      <c r="B806" s="304">
        <f t="shared" ca="1" si="355"/>
        <v>30.241000000000067</v>
      </c>
      <c r="D806" s="306">
        <f t="shared" ca="1" si="356"/>
        <v>-0.6420688595616284</v>
      </c>
      <c r="E806" s="307">
        <f t="shared" ca="1" si="357"/>
        <v>-1.2533843995845224</v>
      </c>
      <c r="F806" s="304">
        <f t="shared" ca="1" si="358"/>
        <v>1.4082701706493055</v>
      </c>
      <c r="G806" s="306">
        <f t="shared" ca="1" si="359"/>
        <v>8.0519526138740289</v>
      </c>
      <c r="H806" s="307">
        <f t="shared" ca="1" si="360"/>
        <v>-107.30639275399842</v>
      </c>
      <c r="I806" s="304">
        <f t="shared" ca="1" si="361"/>
        <v>107.60806599308175</v>
      </c>
      <c r="J806" s="306">
        <f t="shared" ca="1" si="362"/>
        <v>669.82609207074745</v>
      </c>
      <c r="K806" s="307">
        <f t="shared" ca="1" si="363"/>
        <v>-10.194151241147569</v>
      </c>
      <c r="L806" s="304">
        <f t="shared" ca="1" si="348"/>
        <v>669.90366049029535</v>
      </c>
      <c r="M806" s="306">
        <f t="shared" ca="1" si="364"/>
        <v>-1.4958996600064329</v>
      </c>
      <c r="N806" s="304">
        <f t="shared" ca="1" si="365"/>
        <v>-85.708737093423395</v>
      </c>
      <c r="P806" s="310">
        <f t="shared" ca="1" si="366"/>
        <v>23</v>
      </c>
      <c r="Q806" s="304">
        <f t="shared" ca="1" si="367"/>
        <v>0</v>
      </c>
      <c r="R806" s="306">
        <f t="shared" ca="1" si="368"/>
        <v>0</v>
      </c>
      <c r="S806" s="307">
        <f t="shared" ca="1" si="369"/>
        <v>5.0810000000000022</v>
      </c>
      <c r="T806" s="304">
        <f t="shared" ca="1" si="349"/>
        <v>49.844610000000024</v>
      </c>
      <c r="U806" s="311">
        <f t="shared" ca="1" si="350"/>
        <v>0</v>
      </c>
      <c r="V806" s="306">
        <f t="shared" ca="1" si="351"/>
        <v>1.2262494203660494</v>
      </c>
      <c r="W806" s="304">
        <f t="shared" ca="1" si="352"/>
        <v>43.598535932387961</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1.2018262343457025</v>
      </c>
      <c r="AH806" s="304">
        <f t="shared" ca="1" si="376"/>
        <v>-8.5806714745229762</v>
      </c>
    </row>
    <row r="807" spans="1:34" x14ac:dyDescent="0.2">
      <c r="A807" s="347">
        <f t="shared" ca="1" si="354"/>
        <v>1E-4</v>
      </c>
      <c r="B807" s="304">
        <f t="shared" ca="1" si="355"/>
        <v>30.241100000000067</v>
      </c>
      <c r="D807" s="306">
        <f t="shared" ca="1" si="356"/>
        <v>-0.64206514576576501</v>
      </c>
      <c r="E807" s="307">
        <f t="shared" ca="1" si="357"/>
        <v>-1.253355666738603</v>
      </c>
      <c r="F807" s="304">
        <f t="shared" ca="1" si="358"/>
        <v>1.4082429047408622</v>
      </c>
      <c r="G807" s="306">
        <f t="shared" ca="1" si="359"/>
        <v>8.0518884073594528</v>
      </c>
      <c r="H807" s="307">
        <f t="shared" ca="1" si="360"/>
        <v>-107.3065180895651</v>
      </c>
      <c r="I807" s="304">
        <f t="shared" ca="1" si="361"/>
        <v>107.60818617294287</v>
      </c>
      <c r="J807" s="306">
        <f t="shared" ca="1" si="362"/>
        <v>669.82609207074745</v>
      </c>
      <c r="K807" s="307">
        <f t="shared" ca="1" si="363"/>
        <v>-10.204881886689748</v>
      </c>
      <c r="L807" s="304">
        <f t="shared" ca="1" si="348"/>
        <v>669.90382386809131</v>
      </c>
      <c r="M807" s="306">
        <f t="shared" ca="1" si="364"/>
        <v>-1.4959003421567427</v>
      </c>
      <c r="N807" s="304">
        <f t="shared" ca="1" si="365"/>
        <v>-85.70877617775713</v>
      </c>
      <c r="P807" s="310">
        <f t="shared" ca="1" si="366"/>
        <v>23</v>
      </c>
      <c r="Q807" s="304">
        <f t="shared" ca="1" si="367"/>
        <v>0</v>
      </c>
      <c r="R807" s="306">
        <f t="shared" ca="1" si="368"/>
        <v>0</v>
      </c>
      <c r="S807" s="307">
        <f t="shared" ca="1" si="369"/>
        <v>5.0810000000000022</v>
      </c>
      <c r="T807" s="304">
        <f t="shared" ca="1" si="349"/>
        <v>49.844610000000024</v>
      </c>
      <c r="U807" s="311">
        <f t="shared" ca="1" si="350"/>
        <v>0</v>
      </c>
      <c r="V807" s="306">
        <f t="shared" ca="1" si="351"/>
        <v>1.2262507362118853</v>
      </c>
      <c r="W807" s="304">
        <f t="shared" ca="1" si="352"/>
        <v>43.59868010088865</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1.2017983606832079</v>
      </c>
      <c r="AH807" s="304">
        <f t="shared" ca="1" si="376"/>
        <v>-8.5806998489250041</v>
      </c>
    </row>
    <row r="808" spans="1:34" x14ac:dyDescent="0.2">
      <c r="A808" s="347">
        <f t="shared" ca="1" si="354"/>
        <v>1E-4</v>
      </c>
      <c r="B808" s="304">
        <f t="shared" ca="1" si="355"/>
        <v>30.241200000000067</v>
      </c>
      <c r="D808" s="306">
        <f t="shared" ca="1" si="356"/>
        <v>-0.64206143196354426</v>
      </c>
      <c r="E808" s="307">
        <f t="shared" ca="1" si="357"/>
        <v>-1.2533269342585776</v>
      </c>
      <c r="F808" s="304">
        <f t="shared" ca="1" si="358"/>
        <v>1.4082156392232981</v>
      </c>
      <c r="G808" s="306">
        <f t="shared" ca="1" si="359"/>
        <v>8.051824201216256</v>
      </c>
      <c r="H808" s="307">
        <f t="shared" ca="1" si="360"/>
        <v>-107.30664342225853</v>
      </c>
      <c r="I808" s="304">
        <f t="shared" ca="1" si="361"/>
        <v>107.60830635001665</v>
      </c>
      <c r="J808" s="306">
        <f t="shared" ca="1" si="362"/>
        <v>669.82609207074745</v>
      </c>
      <c r="K808" s="307">
        <f t="shared" ca="1" si="363"/>
        <v>-10.215612544765339</v>
      </c>
      <c r="L808" s="304">
        <f t="shared" ca="1" si="348"/>
        <v>669.9039874179241</v>
      </c>
      <c r="M808" s="306">
        <f t="shared" ca="1" si="364"/>
        <v>-1.4959010243000892</v>
      </c>
      <c r="N808" s="304">
        <f t="shared" ca="1" si="365"/>
        <v>-85.70881526169191</v>
      </c>
      <c r="P808" s="310">
        <f t="shared" ca="1" si="366"/>
        <v>23</v>
      </c>
      <c r="Q808" s="304">
        <f t="shared" ca="1" si="367"/>
        <v>0</v>
      </c>
      <c r="R808" s="306">
        <f t="shared" ca="1" si="368"/>
        <v>0</v>
      </c>
      <c r="S808" s="307">
        <f t="shared" ca="1" si="369"/>
        <v>5.0810000000000022</v>
      </c>
      <c r="T808" s="304">
        <f t="shared" ca="1" si="349"/>
        <v>49.844610000000024</v>
      </c>
      <c r="U808" s="311">
        <f t="shared" ca="1" si="350"/>
        <v>0</v>
      </c>
      <c r="V808" s="306">
        <f t="shared" ca="1" si="351"/>
        <v>1.2262520520606708</v>
      </c>
      <c r="W808" s="304">
        <f t="shared" ca="1" si="352"/>
        <v>43.598824267553333</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1.2017704873724</v>
      </c>
      <c r="AH808" s="304">
        <f t="shared" ca="1" si="376"/>
        <v>-8.5807282229656821</v>
      </c>
    </row>
    <row r="809" spans="1:34" x14ac:dyDescent="0.2">
      <c r="A809" s="347">
        <f t="shared" ca="1" si="354"/>
        <v>1E-4</v>
      </c>
      <c r="B809" s="304">
        <f t="shared" ca="1" si="355"/>
        <v>30.241300000000066</v>
      </c>
      <c r="D809" s="306">
        <f t="shared" ca="1" si="356"/>
        <v>-0.64205771815496748</v>
      </c>
      <c r="E809" s="307">
        <f t="shared" ca="1" si="357"/>
        <v>-1.2532982021444425</v>
      </c>
      <c r="F809" s="304">
        <f t="shared" ca="1" si="358"/>
        <v>1.4081883740966106</v>
      </c>
      <c r="G809" s="306">
        <f t="shared" ca="1" si="359"/>
        <v>8.0517599954444403</v>
      </c>
      <c r="H809" s="307">
        <f t="shared" ca="1" si="360"/>
        <v>-107.30676875207875</v>
      </c>
      <c r="I809" s="304">
        <f t="shared" ca="1" si="361"/>
        <v>107.60842652430313</v>
      </c>
      <c r="J809" s="306">
        <f t="shared" ca="1" si="362"/>
        <v>669.82609207074745</v>
      </c>
      <c r="K809" s="307">
        <f t="shared" ca="1" si="363"/>
        <v>-10.226343215374056</v>
      </c>
      <c r="L809" s="304">
        <f t="shared" ca="1" si="348"/>
        <v>669.90415113979407</v>
      </c>
      <c r="M809" s="306">
        <f t="shared" ca="1" si="364"/>
        <v>-1.4959017064364728</v>
      </c>
      <c r="N809" s="304">
        <f t="shared" ca="1" si="365"/>
        <v>-85.708854345227749</v>
      </c>
      <c r="P809" s="310">
        <f t="shared" ca="1" si="366"/>
        <v>23</v>
      </c>
      <c r="Q809" s="304">
        <f t="shared" ca="1" si="367"/>
        <v>0</v>
      </c>
      <c r="R809" s="306">
        <f t="shared" ca="1" si="368"/>
        <v>0</v>
      </c>
      <c r="S809" s="307">
        <f t="shared" ca="1" si="369"/>
        <v>5.0810000000000022</v>
      </c>
      <c r="T809" s="304">
        <f t="shared" ca="1" si="349"/>
        <v>49.844610000000024</v>
      </c>
      <c r="U809" s="311">
        <f t="shared" ca="1" si="350"/>
        <v>0</v>
      </c>
      <c r="V809" s="306">
        <f t="shared" ca="1" si="351"/>
        <v>1.2262533679124057</v>
      </c>
      <c r="W809" s="304">
        <f t="shared" ca="1" si="352"/>
        <v>43.598968432382009</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1.2017426144132735</v>
      </c>
      <c r="AH809" s="304">
        <f t="shared" ca="1" si="376"/>
        <v>-8.5807565966450134</v>
      </c>
    </row>
    <row r="810" spans="1:34" x14ac:dyDescent="0.2">
      <c r="A810" s="347">
        <f t="shared" ca="1" si="354"/>
        <v>1E-4</v>
      </c>
      <c r="B810" s="304">
        <f t="shared" ca="1" si="355"/>
        <v>30.241400000000066</v>
      </c>
      <c r="D810" s="306">
        <f t="shared" ca="1" si="356"/>
        <v>-0.64205400434003257</v>
      </c>
      <c r="E810" s="307">
        <f t="shared" ca="1" si="357"/>
        <v>-1.2532694703961962</v>
      </c>
      <c r="F810" s="304">
        <f t="shared" ca="1" si="358"/>
        <v>1.4081611093607977</v>
      </c>
      <c r="G810" s="306">
        <f t="shared" ca="1" si="359"/>
        <v>8.0516957900440058</v>
      </c>
      <c r="H810" s="307">
        <f t="shared" ca="1" si="360"/>
        <v>-107.3068940790258</v>
      </c>
      <c r="I810" s="304">
        <f t="shared" ca="1" si="361"/>
        <v>107.60854669580235</v>
      </c>
      <c r="J810" s="306">
        <f t="shared" ca="1" si="362"/>
        <v>669.82609207074745</v>
      </c>
      <c r="K810" s="307">
        <f t="shared" ca="1" si="363"/>
        <v>-10.237073898515611</v>
      </c>
      <c r="L810" s="304">
        <f t="shared" ca="1" si="348"/>
        <v>669.90431503370178</v>
      </c>
      <c r="M810" s="306">
        <f t="shared" ca="1" si="364"/>
        <v>-1.4959023885658935</v>
      </c>
      <c r="N810" s="304">
        <f t="shared" ca="1" si="365"/>
        <v>-85.708893428364632</v>
      </c>
      <c r="P810" s="310">
        <f t="shared" ca="1" si="366"/>
        <v>23</v>
      </c>
      <c r="Q810" s="304">
        <f t="shared" ca="1" si="367"/>
        <v>0</v>
      </c>
      <c r="R810" s="306">
        <f t="shared" ca="1" si="368"/>
        <v>0</v>
      </c>
      <c r="S810" s="307">
        <f t="shared" ca="1" si="369"/>
        <v>5.0810000000000022</v>
      </c>
      <c r="T810" s="304">
        <f t="shared" ca="1" si="349"/>
        <v>49.844610000000024</v>
      </c>
      <c r="U810" s="311">
        <f t="shared" ca="1" si="350"/>
        <v>0</v>
      </c>
      <c r="V810" s="306">
        <f t="shared" ca="1" si="351"/>
        <v>1.2262546837670905</v>
      </c>
      <c r="W810" s="304">
        <f t="shared" ca="1" si="352"/>
        <v>43.59911259537472</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1.2017147418058336</v>
      </c>
      <c r="AH810" s="304">
        <f t="shared" ca="1" si="376"/>
        <v>-8.5807849699629966</v>
      </c>
    </row>
    <row r="811" spans="1:34" x14ac:dyDescent="0.2">
      <c r="A811" s="347">
        <f t="shared" ca="1" si="354"/>
        <v>1E-4</v>
      </c>
      <c r="B811" s="304">
        <f t="shared" ca="1" si="355"/>
        <v>30.241500000000066</v>
      </c>
      <c r="D811" s="306">
        <f t="shared" ca="1" si="356"/>
        <v>-0.6420502905187413</v>
      </c>
      <c r="E811" s="307">
        <f t="shared" ca="1" si="357"/>
        <v>-1.2532407390138314</v>
      </c>
      <c r="F811" s="304">
        <f t="shared" ca="1" si="358"/>
        <v>1.4081338450158543</v>
      </c>
      <c r="G811" s="306">
        <f t="shared" ca="1" si="359"/>
        <v>8.0516315850149542</v>
      </c>
      <c r="H811" s="307">
        <f t="shared" ca="1" si="360"/>
        <v>-107.3070194030997</v>
      </c>
      <c r="I811" s="304">
        <f t="shared" ca="1" si="361"/>
        <v>107.60866686451433</v>
      </c>
      <c r="J811" s="306">
        <f t="shared" ca="1" si="362"/>
        <v>669.82609207074745</v>
      </c>
      <c r="K811" s="307">
        <f t="shared" ca="1" si="363"/>
        <v>-10.247804594189716</v>
      </c>
      <c r="L811" s="304">
        <f t="shared" ca="1" si="348"/>
        <v>669.90447909964757</v>
      </c>
      <c r="M811" s="306">
        <f t="shared" ca="1" si="364"/>
        <v>-1.4959030706883512</v>
      </c>
      <c r="N811" s="304">
        <f t="shared" ca="1" si="365"/>
        <v>-85.708932511102574</v>
      </c>
      <c r="P811" s="310">
        <f t="shared" ca="1" si="366"/>
        <v>23</v>
      </c>
      <c r="Q811" s="304">
        <f t="shared" ca="1" si="367"/>
        <v>0</v>
      </c>
      <c r="R811" s="306">
        <f t="shared" ca="1" si="368"/>
        <v>0</v>
      </c>
      <c r="S811" s="307">
        <f t="shared" ca="1" si="369"/>
        <v>5.0810000000000022</v>
      </c>
      <c r="T811" s="304">
        <f t="shared" ca="1" si="349"/>
        <v>49.844610000000024</v>
      </c>
      <c r="U811" s="311">
        <f t="shared" ca="1" si="350"/>
        <v>0</v>
      </c>
      <c r="V811" s="306">
        <f t="shared" ca="1" si="351"/>
        <v>1.2262559996247244</v>
      </c>
      <c r="W811" s="304">
        <f t="shared" ca="1" si="352"/>
        <v>43.599256756531432</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1.201686869550068</v>
      </c>
      <c r="AH811" s="304">
        <f t="shared" ca="1" si="376"/>
        <v>-8.580813342919642</v>
      </c>
    </row>
    <row r="812" spans="1:34" x14ac:dyDescent="0.2">
      <c r="A812" s="347">
        <f t="shared" ca="1" si="354"/>
        <v>1E-4</v>
      </c>
      <c r="B812" s="304">
        <f t="shared" ca="1" si="355"/>
        <v>30.241600000000066</v>
      </c>
      <c r="D812" s="306">
        <f t="shared" ca="1" si="356"/>
        <v>-0.64204657669109633</v>
      </c>
      <c r="E812" s="307">
        <f t="shared" ca="1" si="357"/>
        <v>-1.2532120079973552</v>
      </c>
      <c r="F812" s="304">
        <f t="shared" ca="1" si="358"/>
        <v>1.4081065810617883</v>
      </c>
      <c r="G812" s="306">
        <f t="shared" ca="1" si="359"/>
        <v>8.0515673803572856</v>
      </c>
      <c r="H812" s="307">
        <f t="shared" ca="1" si="360"/>
        <v>-107.3071447243005</v>
      </c>
      <c r="I812" s="304">
        <f t="shared" ca="1" si="361"/>
        <v>107.60878703043913</v>
      </c>
      <c r="J812" s="306">
        <f t="shared" ca="1" si="362"/>
        <v>669.82609207074745</v>
      </c>
      <c r="K812" s="307">
        <f t="shared" ca="1" si="363"/>
        <v>-10.258535302396087</v>
      </c>
      <c r="L812" s="304">
        <f t="shared" ca="1" si="348"/>
        <v>669.90464333763202</v>
      </c>
      <c r="M812" s="306">
        <f t="shared" ca="1" si="364"/>
        <v>-1.4959037528038461</v>
      </c>
      <c r="N812" s="304">
        <f t="shared" ca="1" si="365"/>
        <v>-85.708971593441575</v>
      </c>
      <c r="P812" s="310">
        <f t="shared" ca="1" si="366"/>
        <v>23</v>
      </c>
      <c r="Q812" s="304">
        <f t="shared" ca="1" si="367"/>
        <v>0</v>
      </c>
      <c r="R812" s="306">
        <f t="shared" ca="1" si="368"/>
        <v>0</v>
      </c>
      <c r="S812" s="307">
        <f t="shared" ca="1" si="369"/>
        <v>5.0810000000000022</v>
      </c>
      <c r="T812" s="304">
        <f t="shared" ca="1" si="349"/>
        <v>49.844610000000024</v>
      </c>
      <c r="U812" s="311">
        <f t="shared" ca="1" si="350"/>
        <v>0</v>
      </c>
      <c r="V812" s="306">
        <f t="shared" ca="1" si="351"/>
        <v>1.2262573154853083</v>
      </c>
      <c r="W812" s="304">
        <f t="shared" ca="1" si="352"/>
        <v>43.599400915852215</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1.2016589976459873</v>
      </c>
      <c r="AH812" s="304">
        <f t="shared" ca="1" si="376"/>
        <v>-8.580841715514941</v>
      </c>
    </row>
    <row r="813" spans="1:34" x14ac:dyDescent="0.2">
      <c r="A813" s="347">
        <f t="shared" ca="1" si="354"/>
        <v>1E-4</v>
      </c>
      <c r="B813" s="304">
        <f t="shared" ca="1" si="355"/>
        <v>30.241700000000066</v>
      </c>
      <c r="D813" s="306">
        <f t="shared" ca="1" si="356"/>
        <v>-0.64204286285709633</v>
      </c>
      <c r="E813" s="307">
        <f t="shared" ca="1" si="357"/>
        <v>-1.2531832773467571</v>
      </c>
      <c r="F813" s="304">
        <f t="shared" ca="1" si="358"/>
        <v>1.4080793174985902</v>
      </c>
      <c r="G813" s="306">
        <f t="shared" ca="1" si="359"/>
        <v>8.0515031760709999</v>
      </c>
      <c r="H813" s="307">
        <f t="shared" ca="1" si="360"/>
        <v>-107.30727004262823</v>
      </c>
      <c r="I813" s="304">
        <f t="shared" ca="1" si="361"/>
        <v>107.60890719357678</v>
      </c>
      <c r="J813" s="306">
        <f t="shared" ca="1" si="362"/>
        <v>669.82609207074745</v>
      </c>
      <c r="K813" s="307">
        <f t="shared" ca="1" si="363"/>
        <v>-10.269266023134433</v>
      </c>
      <c r="L813" s="304">
        <f t="shared" ca="1" si="348"/>
        <v>669.90480774765558</v>
      </c>
      <c r="M813" s="306">
        <f t="shared" ca="1" si="364"/>
        <v>-1.4959044349123785</v>
      </c>
      <c r="N813" s="304">
        <f t="shared" ca="1" si="365"/>
        <v>-85.709010675381649</v>
      </c>
      <c r="P813" s="310">
        <f t="shared" ca="1" si="366"/>
        <v>23</v>
      </c>
      <c r="Q813" s="304">
        <f t="shared" ca="1" si="367"/>
        <v>0</v>
      </c>
      <c r="R813" s="306">
        <f t="shared" ca="1" si="368"/>
        <v>0</v>
      </c>
      <c r="S813" s="307">
        <f t="shared" ca="1" si="369"/>
        <v>5.0810000000000022</v>
      </c>
      <c r="T813" s="304">
        <f t="shared" ca="1" si="349"/>
        <v>49.844610000000024</v>
      </c>
      <c r="U813" s="311">
        <f t="shared" ca="1" si="350"/>
        <v>0</v>
      </c>
      <c r="V813" s="306">
        <f t="shared" ca="1" si="351"/>
        <v>1.2262586313488413</v>
      </c>
      <c r="W813" s="304">
        <f t="shared" ca="1" si="352"/>
        <v>43.599545073337055</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1.2016311260935737</v>
      </c>
      <c r="AH813" s="304">
        <f t="shared" ca="1" si="376"/>
        <v>-8.5808700877489077</v>
      </c>
    </row>
    <row r="814" spans="1:34" x14ac:dyDescent="0.2">
      <c r="A814" s="347">
        <f t="shared" ca="1" si="354"/>
        <v>1E-4</v>
      </c>
      <c r="B814" s="304">
        <f t="shared" ca="1" si="355"/>
        <v>30.241800000000065</v>
      </c>
      <c r="D814" s="306">
        <f t="shared" ca="1" si="356"/>
        <v>-0.64203914901674231</v>
      </c>
      <c r="E814" s="307">
        <f t="shared" ca="1" si="357"/>
        <v>-1.2531545470620351</v>
      </c>
      <c r="F814" s="304">
        <f t="shared" ca="1" si="358"/>
        <v>1.4080520543262585</v>
      </c>
      <c r="G814" s="306">
        <f t="shared" ca="1" si="359"/>
        <v>8.0514389721560988</v>
      </c>
      <c r="H814" s="307">
        <f t="shared" ca="1" si="360"/>
        <v>-107.30739535808294</v>
      </c>
      <c r="I814" s="304">
        <f t="shared" ca="1" si="361"/>
        <v>107.6090273539273</v>
      </c>
      <c r="J814" s="306">
        <f t="shared" ca="1" si="362"/>
        <v>669.82609207074745</v>
      </c>
      <c r="K814" s="307">
        <f t="shared" ca="1" si="363"/>
        <v>-10.279996756404469</v>
      </c>
      <c r="L814" s="304">
        <f t="shared" ca="1" si="348"/>
        <v>669.9049723297187</v>
      </c>
      <c r="M814" s="306">
        <f t="shared" ca="1" si="364"/>
        <v>-1.4959051170139483</v>
      </c>
      <c r="N814" s="304">
        <f t="shared" ca="1" si="365"/>
        <v>-85.709049756922795</v>
      </c>
      <c r="P814" s="310">
        <f t="shared" ca="1" si="366"/>
        <v>23</v>
      </c>
      <c r="Q814" s="304">
        <f t="shared" ca="1" si="367"/>
        <v>0</v>
      </c>
      <c r="R814" s="306">
        <f t="shared" ca="1" si="368"/>
        <v>0</v>
      </c>
      <c r="S814" s="307">
        <f t="shared" ca="1" si="369"/>
        <v>5.0810000000000022</v>
      </c>
      <c r="T814" s="304">
        <f t="shared" ca="1" si="349"/>
        <v>49.844610000000024</v>
      </c>
      <c r="U814" s="311">
        <f t="shared" ca="1" si="350"/>
        <v>0</v>
      </c>
      <c r="V814" s="306">
        <f t="shared" ca="1" si="351"/>
        <v>1.2262599472153242</v>
      </c>
      <c r="W814" s="304">
        <f t="shared" ca="1" si="352"/>
        <v>43.599689228985966</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1.2016032548928344</v>
      </c>
      <c r="AH814" s="304">
        <f t="shared" ca="1" si="376"/>
        <v>-8.5808984596215385</v>
      </c>
    </row>
    <row r="815" spans="1:34" x14ac:dyDescent="0.2">
      <c r="A815" s="347">
        <f t="shared" ca="1" si="354"/>
        <v>1E-4</v>
      </c>
      <c r="B815" s="304">
        <f t="shared" ca="1" si="355"/>
        <v>30.241900000000065</v>
      </c>
      <c r="D815" s="306">
        <f t="shared" ca="1" si="356"/>
        <v>-0.64203543517003392</v>
      </c>
      <c r="E815" s="307">
        <f t="shared" ca="1" si="357"/>
        <v>-1.2531258171431876</v>
      </c>
      <c r="F815" s="304">
        <f t="shared" ca="1" si="358"/>
        <v>1.4080247915447925</v>
      </c>
      <c r="G815" s="306">
        <f t="shared" ca="1" si="359"/>
        <v>8.0513747686125825</v>
      </c>
      <c r="H815" s="307">
        <f t="shared" ca="1" si="360"/>
        <v>-107.30752067066466</v>
      </c>
      <c r="I815" s="304">
        <f t="shared" ca="1" si="361"/>
        <v>107.60914751149073</v>
      </c>
      <c r="J815" s="306">
        <f t="shared" ca="1" si="362"/>
        <v>669.82609207074745</v>
      </c>
      <c r="K815" s="307">
        <f t="shared" ca="1" si="363"/>
        <v>-10.290727502205906</v>
      </c>
      <c r="L815" s="304">
        <f t="shared" ca="1" si="348"/>
        <v>669.90513708382184</v>
      </c>
      <c r="M815" s="306">
        <f t="shared" ca="1" si="364"/>
        <v>-1.4959057991085556</v>
      </c>
      <c r="N815" s="304">
        <f t="shared" ca="1" si="365"/>
        <v>-85.709088838065014</v>
      </c>
      <c r="P815" s="310">
        <f t="shared" ca="1" si="366"/>
        <v>23</v>
      </c>
      <c r="Q815" s="304">
        <f t="shared" ca="1" si="367"/>
        <v>0</v>
      </c>
      <c r="R815" s="306">
        <f t="shared" ca="1" si="368"/>
        <v>0</v>
      </c>
      <c r="S815" s="307">
        <f t="shared" ca="1" si="369"/>
        <v>5.0810000000000022</v>
      </c>
      <c r="T815" s="304">
        <f t="shared" ca="1" si="349"/>
        <v>49.844610000000024</v>
      </c>
      <c r="U815" s="311">
        <f t="shared" ca="1" si="350"/>
        <v>0</v>
      </c>
      <c r="V815" s="306">
        <f t="shared" ca="1" si="351"/>
        <v>1.2262612630847558</v>
      </c>
      <c r="W815" s="304">
        <f t="shared" ca="1" si="352"/>
        <v>43.599833382798941</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1.2015753840437675</v>
      </c>
      <c r="AH815" s="304">
        <f t="shared" ca="1" si="376"/>
        <v>-8.5809268311328371</v>
      </c>
    </row>
    <row r="816" spans="1:34" x14ac:dyDescent="0.2">
      <c r="A816" s="347">
        <f t="shared" ca="1" si="354"/>
        <v>1E-4</v>
      </c>
      <c r="B816" s="304">
        <f t="shared" ca="1" si="355"/>
        <v>30.242000000000065</v>
      </c>
      <c r="D816" s="306">
        <f t="shared" ca="1" si="356"/>
        <v>-0.64203172131697461</v>
      </c>
      <c r="E816" s="307">
        <f t="shared" ca="1" si="357"/>
        <v>-1.2530970875902145</v>
      </c>
      <c r="F816" s="304">
        <f t="shared" ca="1" si="358"/>
        <v>1.407997529154194</v>
      </c>
      <c r="G816" s="306">
        <f t="shared" ca="1" si="359"/>
        <v>8.0513105654404509</v>
      </c>
      <c r="H816" s="307">
        <f t="shared" ca="1" si="360"/>
        <v>-107.30764598037342</v>
      </c>
      <c r="I816" s="304">
        <f t="shared" ca="1" si="361"/>
        <v>107.60926766626714</v>
      </c>
      <c r="J816" s="306">
        <f t="shared" ca="1" si="362"/>
        <v>669.82609207074745</v>
      </c>
      <c r="K816" s="307">
        <f t="shared" ca="1" si="363"/>
        <v>-10.301458260538457</v>
      </c>
      <c r="L816" s="304">
        <f t="shared" ca="1" si="348"/>
        <v>669.90530200996545</v>
      </c>
      <c r="M816" s="306">
        <f t="shared" ca="1" si="364"/>
        <v>-1.4959064811962004</v>
      </c>
      <c r="N816" s="304">
        <f t="shared" ca="1" si="365"/>
        <v>-85.709127918808321</v>
      </c>
      <c r="P816" s="310">
        <f t="shared" ca="1" si="366"/>
        <v>23</v>
      </c>
      <c r="Q816" s="304">
        <f t="shared" ca="1" si="367"/>
        <v>0</v>
      </c>
      <c r="R816" s="306">
        <f t="shared" ca="1" si="368"/>
        <v>0</v>
      </c>
      <c r="S816" s="307">
        <f t="shared" ca="1" si="369"/>
        <v>5.0810000000000022</v>
      </c>
      <c r="T816" s="304">
        <f t="shared" ca="1" si="349"/>
        <v>49.844610000000024</v>
      </c>
      <c r="U816" s="311">
        <f t="shared" ca="1" si="350"/>
        <v>0</v>
      </c>
      <c r="V816" s="306">
        <f t="shared" ca="1" si="351"/>
        <v>1.2262625789571375</v>
      </c>
      <c r="W816" s="304">
        <f t="shared" ca="1" si="352"/>
        <v>43.599977534776066</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1.2015475135463696</v>
      </c>
      <c r="AH816" s="304">
        <f t="shared" ca="1" si="376"/>
        <v>-8.5809552022828033</v>
      </c>
    </row>
    <row r="817" spans="1:34" x14ac:dyDescent="0.2">
      <c r="A817" s="347">
        <f t="shared" ca="1" si="354"/>
        <v>1E-4</v>
      </c>
      <c r="B817" s="304">
        <f t="shared" ca="1" si="355"/>
        <v>30.242100000000065</v>
      </c>
      <c r="D817" s="306">
        <f t="shared" ca="1" si="356"/>
        <v>-0.64202800745756472</v>
      </c>
      <c r="E817" s="307">
        <f t="shared" ca="1" si="357"/>
        <v>-1.2530683584031035</v>
      </c>
      <c r="F817" s="304">
        <f t="shared" ca="1" si="358"/>
        <v>1.4079702671544523</v>
      </c>
      <c r="G817" s="306">
        <f t="shared" ca="1" si="359"/>
        <v>8.0512463626397057</v>
      </c>
      <c r="H817" s="307">
        <f t="shared" ca="1" si="360"/>
        <v>-107.30777128720926</v>
      </c>
      <c r="I817" s="304">
        <f t="shared" ca="1" si="361"/>
        <v>107.60938781825651</v>
      </c>
      <c r="J817" s="306">
        <f t="shared" ca="1" si="362"/>
        <v>669.82609207074745</v>
      </c>
      <c r="K817" s="307">
        <f t="shared" ca="1" si="363"/>
        <v>-10.312189031401836</v>
      </c>
      <c r="L817" s="304">
        <f t="shared" ca="1" si="348"/>
        <v>669.90546710815011</v>
      </c>
      <c r="M817" s="306">
        <f t="shared" ca="1" si="364"/>
        <v>-1.4959071632768832</v>
      </c>
      <c r="N817" s="304">
        <f t="shared" ca="1" si="365"/>
        <v>-85.709166999152743</v>
      </c>
      <c r="P817" s="310">
        <f t="shared" ca="1" si="366"/>
        <v>23</v>
      </c>
      <c r="Q817" s="304">
        <f t="shared" ca="1" si="367"/>
        <v>0</v>
      </c>
      <c r="R817" s="306">
        <f t="shared" ca="1" si="368"/>
        <v>0</v>
      </c>
      <c r="S817" s="307">
        <f t="shared" ca="1" si="369"/>
        <v>5.0810000000000022</v>
      </c>
      <c r="T817" s="304">
        <f t="shared" ca="1" si="349"/>
        <v>49.844610000000024</v>
      </c>
      <c r="U817" s="311">
        <f t="shared" ca="1" si="350"/>
        <v>0</v>
      </c>
      <c r="V817" s="306">
        <f t="shared" ca="1" si="351"/>
        <v>1.2262638948324684</v>
      </c>
      <c r="W817" s="304">
        <f t="shared" ca="1" si="352"/>
        <v>43.600121684917276</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1.2015196434006299</v>
      </c>
      <c r="AH817" s="304">
        <f t="shared" ca="1" si="376"/>
        <v>-8.5809835730714514</v>
      </c>
    </row>
    <row r="818" spans="1:34" x14ac:dyDescent="0.2">
      <c r="A818" s="347">
        <f t="shared" ca="1" si="354"/>
        <v>1E-4</v>
      </c>
      <c r="B818" s="304">
        <f t="shared" ca="1" si="355"/>
        <v>30.242200000000064</v>
      </c>
      <c r="D818" s="306">
        <f t="shared" ca="1" si="356"/>
        <v>-0.6420242935918008</v>
      </c>
      <c r="E818" s="307">
        <f t="shared" ca="1" si="357"/>
        <v>-1.2530396295818633</v>
      </c>
      <c r="F818" s="304">
        <f t="shared" ca="1" si="358"/>
        <v>1.4079430055455739</v>
      </c>
      <c r="G818" s="306">
        <f t="shared" ca="1" si="359"/>
        <v>8.051182160210347</v>
      </c>
      <c r="H818" s="307">
        <f t="shared" ca="1" si="360"/>
        <v>-107.30789659117222</v>
      </c>
      <c r="I818" s="304">
        <f t="shared" ca="1" si="361"/>
        <v>107.60950796745891</v>
      </c>
      <c r="J818" s="306">
        <f t="shared" ca="1" si="362"/>
        <v>669.82609207074745</v>
      </c>
      <c r="K818" s="307">
        <f t="shared" ca="1" si="363"/>
        <v>-10.322919814795755</v>
      </c>
      <c r="L818" s="304">
        <f t="shared" ca="1" si="348"/>
        <v>669.90563237837625</v>
      </c>
      <c r="M818" s="306">
        <f t="shared" ca="1" si="364"/>
        <v>-1.4959078453506036</v>
      </c>
      <c r="N818" s="304">
        <f t="shared" ca="1" si="365"/>
        <v>-85.709206079098237</v>
      </c>
      <c r="P818" s="310">
        <f t="shared" ca="1" si="366"/>
        <v>23</v>
      </c>
      <c r="Q818" s="304">
        <f t="shared" ca="1" si="367"/>
        <v>0</v>
      </c>
      <c r="R818" s="306">
        <f t="shared" ca="1" si="368"/>
        <v>0</v>
      </c>
      <c r="S818" s="307">
        <f t="shared" ca="1" si="369"/>
        <v>5.0810000000000022</v>
      </c>
      <c r="T818" s="304">
        <f t="shared" ca="1" si="349"/>
        <v>49.844610000000024</v>
      </c>
      <c r="U818" s="311">
        <f t="shared" ca="1" si="350"/>
        <v>0</v>
      </c>
      <c r="V818" s="306">
        <f t="shared" ca="1" si="351"/>
        <v>1.2262652107107486</v>
      </c>
      <c r="W818" s="304">
        <f t="shared" ca="1" si="352"/>
        <v>43.600265833222615</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1.2014917736065556</v>
      </c>
      <c r="AH818" s="304">
        <f t="shared" ca="1" si="376"/>
        <v>-8.5810119434987708</v>
      </c>
    </row>
    <row r="819" spans="1:34" x14ac:dyDescent="0.2">
      <c r="A819" s="347">
        <f t="shared" ca="1" si="354"/>
        <v>1E-4</v>
      </c>
      <c r="B819" s="304">
        <f t="shared" ca="1" si="355"/>
        <v>30.242300000000064</v>
      </c>
      <c r="D819" s="306">
        <f t="shared" ca="1" si="356"/>
        <v>-0.64202057971968907</v>
      </c>
      <c r="E819" s="307">
        <f t="shared" ca="1" si="357"/>
        <v>-1.2530109011264852</v>
      </c>
      <c r="F819" s="304">
        <f t="shared" ca="1" si="358"/>
        <v>1.4079157443275545</v>
      </c>
      <c r="G819" s="306">
        <f t="shared" ca="1" si="359"/>
        <v>8.0511179581523749</v>
      </c>
      <c r="H819" s="307">
        <f t="shared" ca="1" si="360"/>
        <v>-107.30802189226233</v>
      </c>
      <c r="I819" s="304">
        <f t="shared" ca="1" si="361"/>
        <v>107.60962811387435</v>
      </c>
      <c r="J819" s="306">
        <f t="shared" ca="1" si="362"/>
        <v>669.82609207074745</v>
      </c>
      <c r="K819" s="307">
        <f t="shared" ca="1" si="363"/>
        <v>-10.333650610719927</v>
      </c>
      <c r="L819" s="304">
        <f t="shared" ca="1" si="348"/>
        <v>669.90579782064424</v>
      </c>
      <c r="M819" s="306">
        <f t="shared" ca="1" si="364"/>
        <v>-1.495908527417362</v>
      </c>
      <c r="N819" s="304">
        <f t="shared" ca="1" si="365"/>
        <v>-85.709245158644833</v>
      </c>
      <c r="P819" s="310">
        <f t="shared" ca="1" si="366"/>
        <v>23</v>
      </c>
      <c r="Q819" s="304">
        <f t="shared" ca="1" si="367"/>
        <v>0</v>
      </c>
      <c r="R819" s="306">
        <f t="shared" ca="1" si="368"/>
        <v>0</v>
      </c>
      <c r="S819" s="307">
        <f t="shared" ca="1" si="369"/>
        <v>5.0810000000000022</v>
      </c>
      <c r="T819" s="304">
        <f t="shared" ca="1" si="349"/>
        <v>49.844610000000024</v>
      </c>
      <c r="U819" s="311">
        <f t="shared" ca="1" si="350"/>
        <v>0</v>
      </c>
      <c r="V819" s="306">
        <f t="shared" ca="1" si="351"/>
        <v>1.2262665265919777</v>
      </c>
      <c r="W819" s="304">
        <f t="shared" ca="1" si="352"/>
        <v>43.600409979692081</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1.2014639041641413</v>
      </c>
      <c r="AH819" s="304">
        <f t="shared" ca="1" si="376"/>
        <v>-8.5810403135647704</v>
      </c>
    </row>
    <row r="820" spans="1:34" x14ac:dyDescent="0.2">
      <c r="A820" s="347">
        <f t="shared" ca="1" si="354"/>
        <v>1E-4</v>
      </c>
      <c r="B820" s="304">
        <f t="shared" ca="1" si="355"/>
        <v>30.242400000000064</v>
      </c>
      <c r="D820" s="306">
        <f t="shared" ca="1" si="356"/>
        <v>-0.64201686584122664</v>
      </c>
      <c r="E820" s="307">
        <f t="shared" ca="1" si="357"/>
        <v>-1.2529821730369726</v>
      </c>
      <c r="F820" s="304">
        <f t="shared" ca="1" si="358"/>
        <v>1.4078884835003962</v>
      </c>
      <c r="G820" s="306">
        <f t="shared" ca="1" si="359"/>
        <v>8.0510537564657909</v>
      </c>
      <c r="H820" s="307">
        <f t="shared" ca="1" si="360"/>
        <v>-107.30814719047963</v>
      </c>
      <c r="I820" s="304">
        <f t="shared" ca="1" si="361"/>
        <v>107.60974825750287</v>
      </c>
      <c r="J820" s="306">
        <f t="shared" ca="1" si="362"/>
        <v>669.82609207074745</v>
      </c>
      <c r="K820" s="307">
        <f t="shared" ca="1" si="363"/>
        <v>-10.344381419174065</v>
      </c>
      <c r="L820" s="304">
        <f t="shared" ca="1" si="348"/>
        <v>669.90596343495463</v>
      </c>
      <c r="M820" s="306">
        <f t="shared" ca="1" si="364"/>
        <v>-1.4959092094771584</v>
      </c>
      <c r="N820" s="304">
        <f t="shared" ca="1" si="365"/>
        <v>-85.709284237792545</v>
      </c>
      <c r="P820" s="310">
        <f t="shared" ca="1" si="366"/>
        <v>23</v>
      </c>
      <c r="Q820" s="304">
        <f t="shared" ca="1" si="367"/>
        <v>0</v>
      </c>
      <c r="R820" s="306">
        <f t="shared" ca="1" si="368"/>
        <v>0</v>
      </c>
      <c r="S820" s="307">
        <f t="shared" ca="1" si="369"/>
        <v>5.0810000000000022</v>
      </c>
      <c r="T820" s="304">
        <f t="shared" ca="1" si="349"/>
        <v>49.844610000000024</v>
      </c>
      <c r="U820" s="311">
        <f t="shared" ca="1" si="350"/>
        <v>0</v>
      </c>
      <c r="V820" s="306">
        <f t="shared" ca="1" si="351"/>
        <v>1.2262678424761564</v>
      </c>
      <c r="W820" s="304">
        <f t="shared" ca="1" si="352"/>
        <v>43.600554124325697</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1.201436035073387</v>
      </c>
      <c r="AH820" s="304">
        <f t="shared" ca="1" si="376"/>
        <v>-8.5810686832694483</v>
      </c>
    </row>
    <row r="821" spans="1:34" x14ac:dyDescent="0.2">
      <c r="A821" s="347">
        <f t="shared" ca="1" si="354"/>
        <v>1E-4</v>
      </c>
      <c r="B821" s="304">
        <f t="shared" ca="1" si="355"/>
        <v>30.242500000000064</v>
      </c>
      <c r="D821" s="306">
        <f t="shared" ca="1" si="356"/>
        <v>-0.64201315195641517</v>
      </c>
      <c r="E821" s="307">
        <f t="shared" ca="1" si="357"/>
        <v>-1.2529534453133184</v>
      </c>
      <c r="F821" s="304">
        <f t="shared" ca="1" si="358"/>
        <v>1.4078612230640937</v>
      </c>
      <c r="G821" s="306">
        <f t="shared" ca="1" si="359"/>
        <v>8.0509895551505952</v>
      </c>
      <c r="H821" s="307">
        <f t="shared" ca="1" si="360"/>
        <v>-107.30827248582416</v>
      </c>
      <c r="I821" s="304">
        <f t="shared" ca="1" si="361"/>
        <v>107.60986839834455</v>
      </c>
      <c r="J821" s="306">
        <f t="shared" ca="1" si="362"/>
        <v>669.82609207074745</v>
      </c>
      <c r="K821" s="307">
        <f t="shared" ca="1" si="363"/>
        <v>-10.355112240157879</v>
      </c>
      <c r="L821" s="304">
        <f t="shared" ca="1" si="348"/>
        <v>669.90612922130799</v>
      </c>
      <c r="M821" s="306">
        <f t="shared" ca="1" si="364"/>
        <v>-1.4959098915299929</v>
      </c>
      <c r="N821" s="304">
        <f t="shared" ca="1" si="365"/>
        <v>-85.709323316541372</v>
      </c>
      <c r="P821" s="310">
        <f t="shared" ca="1" si="366"/>
        <v>23</v>
      </c>
      <c r="Q821" s="304">
        <f t="shared" ca="1" si="367"/>
        <v>0</v>
      </c>
      <c r="R821" s="306">
        <f t="shared" ca="1" si="368"/>
        <v>0</v>
      </c>
      <c r="S821" s="307">
        <f t="shared" ca="1" si="369"/>
        <v>5.0810000000000022</v>
      </c>
      <c r="T821" s="304">
        <f t="shared" ca="1" si="349"/>
        <v>49.844610000000024</v>
      </c>
      <c r="U821" s="311">
        <f t="shared" ca="1" si="350"/>
        <v>0</v>
      </c>
      <c r="V821" s="306">
        <f t="shared" ca="1" si="351"/>
        <v>1.2262691583632845</v>
      </c>
      <c r="W821" s="304">
        <f t="shared" ca="1" si="352"/>
        <v>43.600698267123505</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1.201408166334291</v>
      </c>
      <c r="AH821" s="304">
        <f t="shared" ca="1" si="376"/>
        <v>-8.5810970526128081</v>
      </c>
    </row>
    <row r="822" spans="1:34" x14ac:dyDescent="0.2">
      <c r="A822" s="347">
        <f t="shared" ca="1" si="354"/>
        <v>1E-4</v>
      </c>
      <c r="B822" s="304">
        <f t="shared" ca="1" si="355"/>
        <v>30.242600000000063</v>
      </c>
      <c r="D822" s="306">
        <f t="shared" ca="1" si="356"/>
        <v>-0.6420094380652569</v>
      </c>
      <c r="E822" s="307">
        <f t="shared" ca="1" si="357"/>
        <v>-1.2529247179555156</v>
      </c>
      <c r="F822" s="304">
        <f t="shared" ca="1" si="358"/>
        <v>1.4078339630186421</v>
      </c>
      <c r="G822" s="306">
        <f t="shared" ca="1" si="359"/>
        <v>8.0509253542067896</v>
      </c>
      <c r="H822" s="307">
        <f t="shared" ca="1" si="360"/>
        <v>-107.30839777829596</v>
      </c>
      <c r="I822" s="304">
        <f t="shared" ca="1" si="361"/>
        <v>107.60998853639936</v>
      </c>
      <c r="J822" s="306">
        <f t="shared" ca="1" si="362"/>
        <v>669.82609207074745</v>
      </c>
      <c r="K822" s="307">
        <f t="shared" ca="1" si="363"/>
        <v>-10.365843073671085</v>
      </c>
      <c r="L822" s="304">
        <f t="shared" ca="1" si="348"/>
        <v>669.90629517970456</v>
      </c>
      <c r="M822" s="306">
        <f t="shared" ca="1" si="364"/>
        <v>-1.4959105735758655</v>
      </c>
      <c r="N822" s="304">
        <f t="shared" ca="1" si="365"/>
        <v>-85.709362394891301</v>
      </c>
      <c r="P822" s="310">
        <f t="shared" ca="1" si="366"/>
        <v>23</v>
      </c>
      <c r="Q822" s="304">
        <f t="shared" ca="1" si="367"/>
        <v>0</v>
      </c>
      <c r="R822" s="306">
        <f t="shared" ca="1" si="368"/>
        <v>0</v>
      </c>
      <c r="S822" s="307">
        <f t="shared" ca="1" si="369"/>
        <v>5.0810000000000022</v>
      </c>
      <c r="T822" s="304">
        <f t="shared" ca="1" si="349"/>
        <v>49.844610000000024</v>
      </c>
      <c r="U822" s="311">
        <f t="shared" ca="1" si="350"/>
        <v>0</v>
      </c>
      <c r="V822" s="306">
        <f t="shared" ca="1" si="351"/>
        <v>1.2262704742533619</v>
      </c>
      <c r="W822" s="304">
        <f t="shared" ca="1" si="352"/>
        <v>43.600842408085491</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1.2013802979468391</v>
      </c>
      <c r="AH822" s="304">
        <f t="shared" ca="1" si="376"/>
        <v>-8.5811254215948605</v>
      </c>
    </row>
    <row r="823" spans="1:34" x14ac:dyDescent="0.2">
      <c r="A823" s="347">
        <f t="shared" ca="1" si="354"/>
        <v>1E-4</v>
      </c>
      <c r="B823" s="304">
        <f t="shared" ca="1" si="355"/>
        <v>30.242700000000063</v>
      </c>
      <c r="D823" s="306">
        <f t="shared" ca="1" si="356"/>
        <v>-0.64200572416775081</v>
      </c>
      <c r="E823" s="307">
        <f t="shared" ca="1" si="357"/>
        <v>-1.2528959909635642</v>
      </c>
      <c r="F823" s="304">
        <f t="shared" ca="1" si="358"/>
        <v>1.4078067033640413</v>
      </c>
      <c r="G823" s="306">
        <f t="shared" ca="1" si="359"/>
        <v>8.0508611536343722</v>
      </c>
      <c r="H823" s="307">
        <f t="shared" ca="1" si="360"/>
        <v>-107.30852306789505</v>
      </c>
      <c r="I823" s="304">
        <f t="shared" ca="1" si="361"/>
        <v>107.61010867166738</v>
      </c>
      <c r="J823" s="306">
        <f t="shared" ca="1" si="362"/>
        <v>669.82609207074745</v>
      </c>
      <c r="K823" s="307">
        <f t="shared" ca="1" si="363"/>
        <v>-10.376573919713394</v>
      </c>
      <c r="L823" s="304">
        <f t="shared" ca="1" si="348"/>
        <v>669.90646131014489</v>
      </c>
      <c r="M823" s="306">
        <f t="shared" ca="1" si="364"/>
        <v>-1.4959112556147764</v>
      </c>
      <c r="N823" s="304">
        <f t="shared" ca="1" si="365"/>
        <v>-85.709401472842359</v>
      </c>
      <c r="P823" s="310">
        <f t="shared" ca="1" si="366"/>
        <v>23</v>
      </c>
      <c r="Q823" s="304">
        <f t="shared" ca="1" si="367"/>
        <v>0</v>
      </c>
      <c r="R823" s="306">
        <f t="shared" ca="1" si="368"/>
        <v>0</v>
      </c>
      <c r="S823" s="307">
        <f t="shared" ca="1" si="369"/>
        <v>5.0810000000000022</v>
      </c>
      <c r="T823" s="304">
        <f t="shared" ca="1" si="349"/>
        <v>49.844610000000024</v>
      </c>
      <c r="U823" s="311">
        <f t="shared" ca="1" si="350"/>
        <v>0</v>
      </c>
      <c r="V823" s="306">
        <f t="shared" ca="1" si="351"/>
        <v>1.2262717901463884</v>
      </c>
      <c r="W823" s="304">
        <f t="shared" ca="1" si="352"/>
        <v>43.600986547211676</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1.2013524299110401</v>
      </c>
      <c r="AH823" s="304">
        <f t="shared" ca="1" si="376"/>
        <v>-8.5811537902156019</v>
      </c>
    </row>
    <row r="824" spans="1:34" x14ac:dyDescent="0.2">
      <c r="A824" s="347">
        <f t="shared" ca="1" si="354"/>
        <v>1E-4</v>
      </c>
      <c r="B824" s="304">
        <f t="shared" ca="1" si="355"/>
        <v>30.242800000000063</v>
      </c>
      <c r="D824" s="306">
        <f t="shared" ca="1" si="356"/>
        <v>-0.64200201026389869</v>
      </c>
      <c r="E824" s="307">
        <f t="shared" ca="1" si="357"/>
        <v>-1.2528672643374659</v>
      </c>
      <c r="F824" s="304">
        <f t="shared" ca="1" si="358"/>
        <v>1.407779444100294</v>
      </c>
      <c r="G824" s="306">
        <f t="shared" ca="1" si="359"/>
        <v>8.0507969534333466</v>
      </c>
      <c r="H824" s="307">
        <f t="shared" ca="1" si="360"/>
        <v>-107.30864835462148</v>
      </c>
      <c r="I824" s="304">
        <f t="shared" ca="1" si="361"/>
        <v>107.61022880414863</v>
      </c>
      <c r="J824" s="306">
        <f t="shared" ca="1" si="362"/>
        <v>669.82609207074745</v>
      </c>
      <c r="K824" s="307">
        <f t="shared" ca="1" si="363"/>
        <v>-10.38730477828452</v>
      </c>
      <c r="L824" s="304">
        <f t="shared" ca="1" si="348"/>
        <v>669.90662761262956</v>
      </c>
      <c r="M824" s="306">
        <f t="shared" ca="1" si="364"/>
        <v>-1.4959119376467258</v>
      </c>
      <c r="N824" s="304">
        <f t="shared" ca="1" si="365"/>
        <v>-85.709440550394561</v>
      </c>
      <c r="P824" s="310">
        <f t="shared" ca="1" si="366"/>
        <v>23</v>
      </c>
      <c r="Q824" s="304">
        <f t="shared" ca="1" si="367"/>
        <v>0</v>
      </c>
      <c r="R824" s="306">
        <f t="shared" ca="1" si="368"/>
        <v>0</v>
      </c>
      <c r="S824" s="307">
        <f t="shared" ca="1" si="369"/>
        <v>5.0810000000000022</v>
      </c>
      <c r="T824" s="304">
        <f t="shared" ca="1" si="349"/>
        <v>49.844610000000024</v>
      </c>
      <c r="U824" s="311">
        <f t="shared" ca="1" si="350"/>
        <v>0</v>
      </c>
      <c r="V824" s="306">
        <f t="shared" ca="1" si="351"/>
        <v>1.2262731060423635</v>
      </c>
      <c r="W824" s="304">
        <f t="shared" ca="1" si="352"/>
        <v>43.601130684502046</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1.2013245622268869</v>
      </c>
      <c r="AH824" s="304">
        <f t="shared" ca="1" si="376"/>
        <v>-8.5811821584750358</v>
      </c>
    </row>
    <row r="825" spans="1:34" x14ac:dyDescent="0.2">
      <c r="A825" s="347">
        <f t="shared" ca="1" si="354"/>
        <v>1E-4</v>
      </c>
      <c r="B825" s="304">
        <f t="shared" ca="1" si="355"/>
        <v>30.242900000000063</v>
      </c>
      <c r="D825" s="306">
        <f t="shared" ca="1" si="356"/>
        <v>-0.64199829635369976</v>
      </c>
      <c r="E825" s="307">
        <f t="shared" ca="1" si="357"/>
        <v>-1.2528385380772171</v>
      </c>
      <c r="F825" s="304">
        <f t="shared" ca="1" si="358"/>
        <v>1.4077521852273971</v>
      </c>
      <c r="G825" s="306">
        <f t="shared" ca="1" si="359"/>
        <v>8.050732753603711</v>
      </c>
      <c r="H825" s="307">
        <f t="shared" ca="1" si="360"/>
        <v>-107.30877363847529</v>
      </c>
      <c r="I825" s="304">
        <f t="shared" ca="1" si="361"/>
        <v>107.61034893384314</v>
      </c>
      <c r="J825" s="306">
        <f t="shared" ca="1" si="362"/>
        <v>669.82609207074745</v>
      </c>
      <c r="K825" s="307">
        <f t="shared" ca="1" si="363"/>
        <v>-10.398035649384175</v>
      </c>
      <c r="L825" s="304">
        <f t="shared" ca="1" si="348"/>
        <v>669.90679408715903</v>
      </c>
      <c r="M825" s="306">
        <f t="shared" ca="1" si="364"/>
        <v>-1.4959126196717136</v>
      </c>
      <c r="N825" s="304">
        <f t="shared" ca="1" si="365"/>
        <v>-85.709479627547879</v>
      </c>
      <c r="P825" s="310">
        <f t="shared" ca="1" si="366"/>
        <v>23</v>
      </c>
      <c r="Q825" s="304">
        <f t="shared" ca="1" si="367"/>
        <v>0</v>
      </c>
      <c r="R825" s="306">
        <f t="shared" ca="1" si="368"/>
        <v>0</v>
      </c>
      <c r="S825" s="307">
        <f t="shared" ca="1" si="369"/>
        <v>5.0810000000000022</v>
      </c>
      <c r="T825" s="304">
        <f t="shared" ca="1" si="349"/>
        <v>49.844610000000024</v>
      </c>
      <c r="U825" s="311">
        <f t="shared" ca="1" si="350"/>
        <v>0</v>
      </c>
      <c r="V825" s="306">
        <f t="shared" ca="1" si="351"/>
        <v>1.2262744219412887</v>
      </c>
      <c r="W825" s="304">
        <f t="shared" ca="1" si="352"/>
        <v>43.601274819956672</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1.2012966948943848</v>
      </c>
      <c r="AH825" s="304">
        <f t="shared" ca="1" si="376"/>
        <v>-8.5812105263731606</v>
      </c>
    </row>
    <row r="826" spans="1:34" x14ac:dyDescent="0.2">
      <c r="A826" s="347">
        <f t="shared" ca="1" si="354"/>
        <v>1E-4</v>
      </c>
      <c r="B826" s="304">
        <f t="shared" ca="1" si="355"/>
        <v>30.243000000000062</v>
      </c>
      <c r="D826" s="306">
        <f t="shared" ca="1" si="356"/>
        <v>-0.64199458243715624</v>
      </c>
      <c r="E826" s="307">
        <f t="shared" ca="1" si="357"/>
        <v>-1.2528098121828055</v>
      </c>
      <c r="F826" s="304">
        <f t="shared" ca="1" si="358"/>
        <v>1.4077249267453407</v>
      </c>
      <c r="G826" s="306">
        <f t="shared" ca="1" si="359"/>
        <v>8.0506685541454672</v>
      </c>
      <c r="H826" s="307">
        <f t="shared" ca="1" si="360"/>
        <v>-107.30889891945651</v>
      </c>
      <c r="I826" s="304">
        <f t="shared" ca="1" si="361"/>
        <v>107.61046906075097</v>
      </c>
      <c r="J826" s="306">
        <f t="shared" ca="1" si="362"/>
        <v>669.82609207074745</v>
      </c>
      <c r="K826" s="307">
        <f t="shared" ca="1" si="363"/>
        <v>-10.408766533012072</v>
      </c>
      <c r="L826" s="304">
        <f t="shared" ca="1" si="348"/>
        <v>669.90696073373374</v>
      </c>
      <c r="M826" s="306">
        <f t="shared" ca="1" si="364"/>
        <v>-1.4959133016897401</v>
      </c>
      <c r="N826" s="304">
        <f t="shared" ca="1" si="365"/>
        <v>-85.709518704302354</v>
      </c>
      <c r="P826" s="310">
        <f t="shared" ca="1" si="366"/>
        <v>23</v>
      </c>
      <c r="Q826" s="304">
        <f t="shared" ca="1" si="367"/>
        <v>0</v>
      </c>
      <c r="R826" s="306">
        <f t="shared" ca="1" si="368"/>
        <v>0</v>
      </c>
      <c r="S826" s="307">
        <f t="shared" ca="1" si="369"/>
        <v>5.0810000000000022</v>
      </c>
      <c r="T826" s="304">
        <f t="shared" ca="1" si="349"/>
        <v>49.844610000000024</v>
      </c>
      <c r="U826" s="311">
        <f t="shared" ca="1" si="350"/>
        <v>0</v>
      </c>
      <c r="V826" s="306">
        <f t="shared" ca="1" si="351"/>
        <v>1.2262757378431624</v>
      </c>
      <c r="W826" s="304">
        <f t="shared" ca="1" si="352"/>
        <v>43.601418953575525</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1.201268827913518</v>
      </c>
      <c r="AH826" s="304">
        <f t="shared" ca="1" si="376"/>
        <v>-8.5812388939099886</v>
      </c>
    </row>
    <row r="827" spans="1:34" x14ac:dyDescent="0.2">
      <c r="A827" s="347">
        <f t="shared" ca="1" si="354"/>
        <v>1E-4</v>
      </c>
      <c r="B827" s="304">
        <f t="shared" ca="1" si="355"/>
        <v>30.243100000000062</v>
      </c>
      <c r="D827" s="306">
        <f t="shared" ca="1" si="356"/>
        <v>-0.64199086851426745</v>
      </c>
      <c r="E827" s="307">
        <f t="shared" ca="1" si="357"/>
        <v>-1.2527810866542382</v>
      </c>
      <c r="F827" s="304">
        <f t="shared" ca="1" si="358"/>
        <v>1.4076976686541316</v>
      </c>
      <c r="G827" s="306">
        <f t="shared" ca="1" si="359"/>
        <v>8.0506043550586153</v>
      </c>
      <c r="H827" s="307">
        <f t="shared" ca="1" si="360"/>
        <v>-107.30902419756518</v>
      </c>
      <c r="I827" s="304">
        <f t="shared" ca="1" si="361"/>
        <v>107.61058918487213</v>
      </c>
      <c r="J827" s="306">
        <f t="shared" ca="1" si="362"/>
        <v>669.82609207074745</v>
      </c>
      <c r="K827" s="307">
        <f t="shared" ca="1" si="363"/>
        <v>-10.419497429167922</v>
      </c>
      <c r="L827" s="304">
        <f t="shared" ca="1" si="348"/>
        <v>669.90712755235404</v>
      </c>
      <c r="M827" s="306">
        <f t="shared" ca="1" si="364"/>
        <v>-1.4959139837008053</v>
      </c>
      <c r="N827" s="304">
        <f t="shared" ca="1" si="365"/>
        <v>-85.70955778065796</v>
      </c>
      <c r="P827" s="310">
        <f t="shared" ca="1" si="366"/>
        <v>23</v>
      </c>
      <c r="Q827" s="304">
        <f t="shared" ca="1" si="367"/>
        <v>0</v>
      </c>
      <c r="R827" s="306">
        <f t="shared" ca="1" si="368"/>
        <v>0</v>
      </c>
      <c r="S827" s="307">
        <f t="shared" ca="1" si="369"/>
        <v>5.0810000000000022</v>
      </c>
      <c r="T827" s="304">
        <f t="shared" ca="1" si="349"/>
        <v>49.844610000000024</v>
      </c>
      <c r="U827" s="311">
        <f t="shared" ca="1" si="350"/>
        <v>0</v>
      </c>
      <c r="V827" s="306">
        <f t="shared" ca="1" si="351"/>
        <v>1.2262770537479855</v>
      </c>
      <c r="W827" s="304">
        <f t="shared" ca="1" si="352"/>
        <v>43.601563085358634</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1.2012409612842951</v>
      </c>
      <c r="AH827" s="304">
        <f t="shared" ca="1" si="376"/>
        <v>-8.5812672610855163</v>
      </c>
    </row>
    <row r="828" spans="1:34" x14ac:dyDescent="0.2">
      <c r="A828" s="347">
        <f t="shared" ca="1" si="354"/>
        <v>1E-4</v>
      </c>
      <c r="B828" s="304">
        <f t="shared" ca="1" si="355"/>
        <v>30.243200000000062</v>
      </c>
      <c r="D828" s="306">
        <f t="shared" ca="1" si="356"/>
        <v>-0.64198715458503475</v>
      </c>
      <c r="E828" s="307">
        <f t="shared" ca="1" si="357"/>
        <v>-1.2527523614915097</v>
      </c>
      <c r="F828" s="304">
        <f t="shared" ca="1" si="358"/>
        <v>1.4076704109537657</v>
      </c>
      <c r="G828" s="306">
        <f t="shared" ca="1" si="359"/>
        <v>8.0505401563431569</v>
      </c>
      <c r="H828" s="307">
        <f t="shared" ca="1" si="360"/>
        <v>-107.30914947280132</v>
      </c>
      <c r="I828" s="304">
        <f t="shared" ca="1" si="361"/>
        <v>107.61070930620666</v>
      </c>
      <c r="J828" s="306">
        <f t="shared" ca="1" si="362"/>
        <v>669.82609207074745</v>
      </c>
      <c r="K828" s="307">
        <f t="shared" ca="1" si="363"/>
        <v>-10.430228337851441</v>
      </c>
      <c r="L828" s="304">
        <f t="shared" ca="1" si="348"/>
        <v>669.9072945430205</v>
      </c>
      <c r="M828" s="306">
        <f t="shared" ca="1" si="364"/>
        <v>-1.4959146657049092</v>
      </c>
      <c r="N828" s="304">
        <f t="shared" ca="1" si="365"/>
        <v>-85.709596856614723</v>
      </c>
      <c r="P828" s="310">
        <f t="shared" ca="1" si="366"/>
        <v>23</v>
      </c>
      <c r="Q828" s="304">
        <f t="shared" ca="1" si="367"/>
        <v>0</v>
      </c>
      <c r="R828" s="306">
        <f t="shared" ca="1" si="368"/>
        <v>0</v>
      </c>
      <c r="S828" s="307">
        <f t="shared" ca="1" si="369"/>
        <v>5.0810000000000022</v>
      </c>
      <c r="T828" s="304">
        <f t="shared" ca="1" si="349"/>
        <v>49.844610000000024</v>
      </c>
      <c r="U828" s="311">
        <f t="shared" ca="1" si="350"/>
        <v>0</v>
      </c>
      <c r="V828" s="306">
        <f t="shared" ca="1" si="351"/>
        <v>1.2262783696557575</v>
      </c>
      <c r="W828" s="304">
        <f t="shared" ca="1" si="352"/>
        <v>43.601707215306014</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1.2012130950067057</v>
      </c>
      <c r="AH828" s="304">
        <f t="shared" ca="1" si="376"/>
        <v>-8.5812956278997472</v>
      </c>
    </row>
    <row r="829" spans="1:34" x14ac:dyDescent="0.2">
      <c r="A829" s="347">
        <f t="shared" ca="1" si="354"/>
        <v>1E-4</v>
      </c>
      <c r="B829" s="304">
        <f t="shared" ca="1" si="355"/>
        <v>30.243300000000062</v>
      </c>
      <c r="D829" s="306">
        <f t="shared" ca="1" si="356"/>
        <v>-0.64198344064946011</v>
      </c>
      <c r="E829" s="307">
        <f t="shared" ca="1" si="357"/>
        <v>-1.2527236366946184</v>
      </c>
      <c r="F829" s="304">
        <f t="shared" ca="1" si="358"/>
        <v>1.4076431536442426</v>
      </c>
      <c r="G829" s="306">
        <f t="shared" ca="1" si="359"/>
        <v>8.0504759579990921</v>
      </c>
      <c r="H829" s="307">
        <f t="shared" ca="1" si="360"/>
        <v>-107.309274745165</v>
      </c>
      <c r="I829" s="304">
        <f t="shared" ca="1" si="361"/>
        <v>107.61082942475458</v>
      </c>
      <c r="J829" s="306">
        <f t="shared" ca="1" si="362"/>
        <v>669.82609207074745</v>
      </c>
      <c r="K829" s="307">
        <f t="shared" ca="1" si="363"/>
        <v>-10.440959259062339</v>
      </c>
      <c r="L829" s="304">
        <f t="shared" ca="1" si="348"/>
        <v>669.90746170573357</v>
      </c>
      <c r="M829" s="306">
        <f t="shared" ca="1" si="364"/>
        <v>-1.4959153477020519</v>
      </c>
      <c r="N829" s="304">
        <f t="shared" ca="1" si="365"/>
        <v>-85.709635932172645</v>
      </c>
      <c r="P829" s="310">
        <f t="shared" ca="1" si="366"/>
        <v>23</v>
      </c>
      <c r="Q829" s="304">
        <f t="shared" ca="1" si="367"/>
        <v>0</v>
      </c>
      <c r="R829" s="306">
        <f t="shared" ca="1" si="368"/>
        <v>0</v>
      </c>
      <c r="S829" s="307">
        <f t="shared" ca="1" si="369"/>
        <v>5.0810000000000022</v>
      </c>
      <c r="T829" s="304">
        <f t="shared" ca="1" si="349"/>
        <v>49.844610000000024</v>
      </c>
      <c r="U829" s="311">
        <f t="shared" ca="1" si="350"/>
        <v>0</v>
      </c>
      <c r="V829" s="306">
        <f t="shared" ca="1" si="351"/>
        <v>1.2262796855664786</v>
      </c>
      <c r="W829" s="304">
        <f t="shared" ca="1" si="352"/>
        <v>43.60185134341765</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1.2011852290807532</v>
      </c>
      <c r="AH829" s="304">
        <f t="shared" ca="1" si="376"/>
        <v>-8.5813239943526849</v>
      </c>
    </row>
    <row r="830" spans="1:34" x14ac:dyDescent="0.2">
      <c r="A830" s="347">
        <f t="shared" ca="1" si="354"/>
        <v>1E-4</v>
      </c>
      <c r="B830" s="304">
        <f t="shared" ca="1" si="355"/>
        <v>30.243400000000062</v>
      </c>
      <c r="D830" s="306">
        <f t="shared" ca="1" si="356"/>
        <v>-0.64197972670754244</v>
      </c>
      <c r="E830" s="307">
        <f t="shared" ca="1" si="357"/>
        <v>-1.2526949122635624</v>
      </c>
      <c r="F830" s="304">
        <f t="shared" ca="1" si="358"/>
        <v>1.4076158967255612</v>
      </c>
      <c r="G830" s="306">
        <f t="shared" ca="1" si="359"/>
        <v>8.0504117600264209</v>
      </c>
      <c r="H830" s="307">
        <f t="shared" ca="1" si="360"/>
        <v>-107.30940001465622</v>
      </c>
      <c r="I830" s="304">
        <f t="shared" ca="1" si="361"/>
        <v>107.61094954051596</v>
      </c>
      <c r="J830" s="306">
        <f t="shared" ca="1" si="362"/>
        <v>669.82609207074745</v>
      </c>
      <c r="K830" s="307">
        <f t="shared" ca="1" si="363"/>
        <v>-10.45169019280033</v>
      </c>
      <c r="L830" s="304">
        <f t="shared" ca="1" si="348"/>
        <v>669.9076290404937</v>
      </c>
      <c r="M830" s="306">
        <f t="shared" ca="1" si="364"/>
        <v>-1.4959160296922338</v>
      </c>
      <c r="N830" s="304">
        <f t="shared" ca="1" si="365"/>
        <v>-85.709675007331739</v>
      </c>
      <c r="P830" s="310">
        <f t="shared" ca="1" si="366"/>
        <v>23</v>
      </c>
      <c r="Q830" s="304">
        <f t="shared" ca="1" si="367"/>
        <v>0</v>
      </c>
      <c r="R830" s="306">
        <f t="shared" ca="1" si="368"/>
        <v>0</v>
      </c>
      <c r="S830" s="307">
        <f t="shared" ca="1" si="369"/>
        <v>5.0810000000000022</v>
      </c>
      <c r="T830" s="304">
        <f t="shared" ca="1" si="349"/>
        <v>49.844610000000024</v>
      </c>
      <c r="U830" s="311">
        <f t="shared" ca="1" si="350"/>
        <v>0</v>
      </c>
      <c r="V830" s="306">
        <f t="shared" ca="1" si="351"/>
        <v>1.2262810014801484</v>
      </c>
      <c r="W830" s="304">
        <f t="shared" ca="1" si="352"/>
        <v>43.601995469693577</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1.2011573635064359</v>
      </c>
      <c r="AH830" s="304">
        <f t="shared" ca="1" si="376"/>
        <v>-8.5813523604443276</v>
      </c>
    </row>
    <row r="831" spans="1:34" x14ac:dyDescent="0.2">
      <c r="A831" s="347">
        <f t="shared" ca="1" si="354"/>
        <v>1E-4</v>
      </c>
      <c r="B831" s="304">
        <f t="shared" ca="1" si="355"/>
        <v>30.243500000000061</v>
      </c>
      <c r="D831" s="306">
        <f t="shared" ca="1" si="356"/>
        <v>-0.64197601275928184</v>
      </c>
      <c r="E831" s="307">
        <f t="shared" ca="1" si="357"/>
        <v>-1.2526661881983348</v>
      </c>
      <c r="F831" s="304">
        <f t="shared" ca="1" si="358"/>
        <v>1.4075886401977147</v>
      </c>
      <c r="G831" s="306">
        <f t="shared" ca="1" si="359"/>
        <v>8.050347562425145</v>
      </c>
      <c r="H831" s="307">
        <f t="shared" ca="1" si="360"/>
        <v>-107.30952528127504</v>
      </c>
      <c r="I831" s="304">
        <f t="shared" ca="1" si="361"/>
        <v>107.61106965349082</v>
      </c>
      <c r="J831" s="306">
        <f t="shared" ca="1" si="362"/>
        <v>669.82609207074745</v>
      </c>
      <c r="K831" s="307">
        <f t="shared" ca="1" si="363"/>
        <v>-10.462421139065126</v>
      </c>
      <c r="L831" s="304">
        <f t="shared" ca="1" si="348"/>
        <v>669.90779654730147</v>
      </c>
      <c r="M831" s="306">
        <f t="shared" ca="1" si="364"/>
        <v>-1.4959167116754546</v>
      </c>
      <c r="N831" s="304">
        <f t="shared" ca="1" si="365"/>
        <v>-85.709714082091992</v>
      </c>
      <c r="P831" s="310">
        <f t="shared" ca="1" si="366"/>
        <v>23</v>
      </c>
      <c r="Q831" s="304">
        <f t="shared" ca="1" si="367"/>
        <v>0</v>
      </c>
      <c r="R831" s="306">
        <f t="shared" ca="1" si="368"/>
        <v>0</v>
      </c>
      <c r="S831" s="307">
        <f t="shared" ca="1" si="369"/>
        <v>5.0810000000000022</v>
      </c>
      <c r="T831" s="304">
        <f t="shared" ca="1" si="349"/>
        <v>49.844610000000024</v>
      </c>
      <c r="U831" s="311">
        <f t="shared" ca="1" si="350"/>
        <v>0</v>
      </c>
      <c r="V831" s="306">
        <f t="shared" ca="1" si="351"/>
        <v>1.2262823173967676</v>
      </c>
      <c r="W831" s="304">
        <f t="shared" ca="1" si="352"/>
        <v>43.602139594133838</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1.2011294982837466</v>
      </c>
      <c r="AH831" s="304">
        <f t="shared" ca="1" si="376"/>
        <v>-8.5813807261746824</v>
      </c>
    </row>
    <row r="832" spans="1:34" x14ac:dyDescent="0.2">
      <c r="A832" s="347">
        <f t="shared" ca="1" si="354"/>
        <v>1E-4</v>
      </c>
      <c r="B832" s="304">
        <f t="shared" ca="1" si="355"/>
        <v>30.243600000000061</v>
      </c>
      <c r="D832" s="306">
        <f t="shared" ca="1" si="356"/>
        <v>-0.6419722988046821</v>
      </c>
      <c r="E832" s="307">
        <f t="shared" ca="1" si="357"/>
        <v>-1.2526374644989353</v>
      </c>
      <c r="F832" s="304">
        <f t="shared" ca="1" si="358"/>
        <v>1.4075613840607057</v>
      </c>
      <c r="G832" s="306">
        <f t="shared" ca="1" si="359"/>
        <v>8.0502833651952646</v>
      </c>
      <c r="H832" s="307">
        <f t="shared" ca="1" si="360"/>
        <v>-107.3096505450215</v>
      </c>
      <c r="I832" s="304">
        <f t="shared" ca="1" si="361"/>
        <v>107.61118976367919</v>
      </c>
      <c r="J832" s="306">
        <f t="shared" ca="1" si="362"/>
        <v>669.82609207074745</v>
      </c>
      <c r="K832" s="307">
        <f t="shared" ca="1" si="363"/>
        <v>-10.473152097856442</v>
      </c>
      <c r="L832" s="304">
        <f t="shared" ca="1" si="348"/>
        <v>669.90796422615722</v>
      </c>
      <c r="M832" s="306">
        <f t="shared" ca="1" si="364"/>
        <v>-1.4959173936517145</v>
      </c>
      <c r="N832" s="304">
        <f t="shared" ca="1" si="365"/>
        <v>-85.709753156453402</v>
      </c>
      <c r="P832" s="310">
        <f t="shared" ca="1" si="366"/>
        <v>23</v>
      </c>
      <c r="Q832" s="304">
        <f t="shared" ca="1" si="367"/>
        <v>0</v>
      </c>
      <c r="R832" s="306">
        <f t="shared" ca="1" si="368"/>
        <v>0</v>
      </c>
      <c r="S832" s="307">
        <f t="shared" ca="1" si="369"/>
        <v>5.0810000000000022</v>
      </c>
      <c r="T832" s="304">
        <f t="shared" ca="1" si="349"/>
        <v>49.844610000000024</v>
      </c>
      <c r="U832" s="311">
        <f t="shared" ca="1" si="350"/>
        <v>0</v>
      </c>
      <c r="V832" s="306">
        <f t="shared" ca="1" si="351"/>
        <v>1.2262836333163356</v>
      </c>
      <c r="W832" s="304">
        <f t="shared" ca="1" si="352"/>
        <v>43.60228371673842</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1.2011016334126818</v>
      </c>
      <c r="AH832" s="304">
        <f t="shared" ca="1" si="376"/>
        <v>-8.5814090915437546</v>
      </c>
    </row>
    <row r="833" spans="1:34" x14ac:dyDescent="0.2">
      <c r="A833" s="347">
        <f t="shared" ca="1" si="354"/>
        <v>1E-4</v>
      </c>
      <c r="B833" s="304">
        <f t="shared" ca="1" si="355"/>
        <v>30.243700000000061</v>
      </c>
      <c r="D833" s="306">
        <f t="shared" ca="1" si="356"/>
        <v>-0.64196858484374253</v>
      </c>
      <c r="E833" s="307">
        <f t="shared" ca="1" si="357"/>
        <v>-1.252608741165357</v>
      </c>
      <c r="F833" s="304">
        <f t="shared" ca="1" si="358"/>
        <v>1.407534128314528</v>
      </c>
      <c r="G833" s="306">
        <f t="shared" ca="1" si="359"/>
        <v>8.0502191683367794</v>
      </c>
      <c r="H833" s="307">
        <f t="shared" ca="1" si="360"/>
        <v>-107.30977580589561</v>
      </c>
      <c r="I833" s="304">
        <f t="shared" ca="1" si="361"/>
        <v>107.61130987108109</v>
      </c>
      <c r="J833" s="306">
        <f t="shared" ca="1" si="362"/>
        <v>669.82609207074745</v>
      </c>
      <c r="K833" s="307">
        <f t="shared" ca="1" si="363"/>
        <v>-10.483883069173988</v>
      </c>
      <c r="L833" s="304">
        <f t="shared" ca="1" si="348"/>
        <v>669.9081320770614</v>
      </c>
      <c r="M833" s="306">
        <f t="shared" ca="1" si="364"/>
        <v>-1.4959180756210138</v>
      </c>
      <c r="N833" s="304">
        <f t="shared" ca="1" si="365"/>
        <v>-85.709792230416014</v>
      </c>
      <c r="P833" s="310">
        <f t="shared" ca="1" si="366"/>
        <v>23</v>
      </c>
      <c r="Q833" s="304">
        <f t="shared" ca="1" si="367"/>
        <v>0</v>
      </c>
      <c r="R833" s="306">
        <f t="shared" ca="1" si="368"/>
        <v>0</v>
      </c>
      <c r="S833" s="307">
        <f t="shared" ca="1" si="369"/>
        <v>5.0810000000000022</v>
      </c>
      <c r="T833" s="304">
        <f t="shared" ca="1" si="349"/>
        <v>49.844610000000024</v>
      </c>
      <c r="U833" s="311">
        <f t="shared" ca="1" si="350"/>
        <v>0</v>
      </c>
      <c r="V833" s="306">
        <f t="shared" ca="1" si="351"/>
        <v>1.2262849492388523</v>
      </c>
      <c r="W833" s="304">
        <f t="shared" ca="1" si="352"/>
        <v>43.6024278375073</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1.2010737688932451</v>
      </c>
      <c r="AH833" s="304">
        <f t="shared" ca="1" si="376"/>
        <v>-8.5814374565515443</v>
      </c>
    </row>
    <row r="834" spans="1:34" x14ac:dyDescent="0.2">
      <c r="A834" s="347">
        <f t="shared" ca="1" si="354"/>
        <v>1E-4</v>
      </c>
      <c r="B834" s="304">
        <f t="shared" ca="1" si="355"/>
        <v>30.243800000000061</v>
      </c>
      <c r="D834" s="306">
        <f t="shared" ca="1" si="356"/>
        <v>-0.64196487087646237</v>
      </c>
      <c r="E834" s="307">
        <f t="shared" ca="1" si="357"/>
        <v>-1.2525800181976088</v>
      </c>
      <c r="F834" s="304">
        <f t="shared" ca="1" si="358"/>
        <v>1.4075068729591891</v>
      </c>
      <c r="G834" s="306">
        <f t="shared" ca="1" si="359"/>
        <v>8.0501549718496914</v>
      </c>
      <c r="H834" s="307">
        <f t="shared" ca="1" si="360"/>
        <v>-107.30990106389743</v>
      </c>
      <c r="I834" s="304">
        <f t="shared" ca="1" si="361"/>
        <v>107.61142997569658</v>
      </c>
      <c r="J834" s="306">
        <f t="shared" ca="1" si="362"/>
        <v>669.82609207074745</v>
      </c>
      <c r="K834" s="307">
        <f t="shared" ca="1" si="363"/>
        <v>-10.494614053017477</v>
      </c>
      <c r="L834" s="304">
        <f t="shared" ca="1" si="348"/>
        <v>669.90830010001469</v>
      </c>
      <c r="M834" s="306">
        <f t="shared" ca="1" si="364"/>
        <v>-1.4959187575833526</v>
      </c>
      <c r="N834" s="304">
        <f t="shared" ca="1" si="365"/>
        <v>-85.709831303979811</v>
      </c>
      <c r="P834" s="310">
        <f t="shared" ca="1" si="366"/>
        <v>23</v>
      </c>
      <c r="Q834" s="304">
        <f t="shared" ca="1" si="367"/>
        <v>0</v>
      </c>
      <c r="R834" s="306">
        <f t="shared" ca="1" si="368"/>
        <v>0</v>
      </c>
      <c r="S834" s="307">
        <f t="shared" ca="1" si="369"/>
        <v>5.0810000000000022</v>
      </c>
      <c r="T834" s="304">
        <f t="shared" ca="1" si="349"/>
        <v>49.844610000000024</v>
      </c>
      <c r="U834" s="311">
        <f t="shared" ca="1" si="350"/>
        <v>0</v>
      </c>
      <c r="V834" s="306">
        <f t="shared" ca="1" si="351"/>
        <v>1.2262862651643183</v>
      </c>
      <c r="W834" s="304">
        <f t="shared" ca="1" si="352"/>
        <v>43.602571956440542</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1.2010459047254312</v>
      </c>
      <c r="AH834" s="304">
        <f t="shared" ca="1" si="376"/>
        <v>-8.5814658211980479</v>
      </c>
    </row>
    <row r="835" spans="1:34" x14ac:dyDescent="0.2">
      <c r="A835" s="347">
        <f t="shared" ca="1" si="354"/>
        <v>1E-4</v>
      </c>
      <c r="B835" s="304">
        <f t="shared" ca="1" si="355"/>
        <v>30.24390000000006</v>
      </c>
      <c r="D835" s="306">
        <f t="shared" ca="1" si="356"/>
        <v>-0.64196115690284161</v>
      </c>
      <c r="E835" s="307">
        <f t="shared" ca="1" si="357"/>
        <v>-1.2525512955956764</v>
      </c>
      <c r="F835" s="304">
        <f t="shared" ca="1" si="358"/>
        <v>1.4074796179946771</v>
      </c>
      <c r="G835" s="306">
        <f t="shared" ca="1" si="359"/>
        <v>8.0500907757340006</v>
      </c>
      <c r="H835" s="307">
        <f t="shared" ca="1" si="360"/>
        <v>-107.31002631902699</v>
      </c>
      <c r="I835" s="304">
        <f t="shared" ca="1" si="361"/>
        <v>107.61155007752571</v>
      </c>
      <c r="J835" s="306">
        <f t="shared" ca="1" si="362"/>
        <v>669.82609207074745</v>
      </c>
      <c r="K835" s="307">
        <f t="shared" ca="1" si="363"/>
        <v>-10.505345049386623</v>
      </c>
      <c r="L835" s="304">
        <f t="shared" ca="1" si="348"/>
        <v>669.9084682950172</v>
      </c>
      <c r="M835" s="306">
        <f t="shared" ca="1" si="364"/>
        <v>-1.4959194395387305</v>
      </c>
      <c r="N835" s="304">
        <f t="shared" ca="1" si="365"/>
        <v>-85.709870377144782</v>
      </c>
      <c r="P835" s="310">
        <f t="shared" ca="1" si="366"/>
        <v>23</v>
      </c>
      <c r="Q835" s="304">
        <f t="shared" ca="1" si="367"/>
        <v>0</v>
      </c>
      <c r="R835" s="306">
        <f t="shared" ca="1" si="368"/>
        <v>0</v>
      </c>
      <c r="S835" s="307">
        <f t="shared" ca="1" si="369"/>
        <v>5.0810000000000022</v>
      </c>
      <c r="T835" s="304">
        <f t="shared" ca="1" si="349"/>
        <v>49.844610000000024</v>
      </c>
      <c r="U835" s="311">
        <f t="shared" ca="1" si="350"/>
        <v>0</v>
      </c>
      <c r="V835" s="306">
        <f t="shared" ca="1" si="351"/>
        <v>1.2262875810927329</v>
      </c>
      <c r="W835" s="304">
        <f t="shared" ca="1" si="352"/>
        <v>43.602716073538168</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1.2010180409092381</v>
      </c>
      <c r="AH835" s="304">
        <f t="shared" ca="1" si="376"/>
        <v>-8.581494185483276</v>
      </c>
    </row>
    <row r="836" spans="1:34" x14ac:dyDescent="0.2">
      <c r="A836" s="347">
        <f t="shared" ca="1" si="354"/>
        <v>1E-4</v>
      </c>
      <c r="B836" s="304">
        <f t="shared" ca="1" si="355"/>
        <v>30.24400000000006</v>
      </c>
      <c r="D836" s="306">
        <f t="shared" ca="1" si="356"/>
        <v>-0.64195744292288592</v>
      </c>
      <c r="E836" s="307">
        <f t="shared" ca="1" si="357"/>
        <v>-1.2525225733595597</v>
      </c>
      <c r="F836" s="304">
        <f t="shared" ca="1" si="358"/>
        <v>1.4074523634209948</v>
      </c>
      <c r="G836" s="306">
        <f t="shared" ca="1" si="359"/>
        <v>8.0500265799897086</v>
      </c>
      <c r="H836" s="307">
        <f t="shared" ca="1" si="360"/>
        <v>-107.31015157128432</v>
      </c>
      <c r="I836" s="304">
        <f t="shared" ca="1" si="361"/>
        <v>107.61167017656847</v>
      </c>
      <c r="J836" s="306">
        <f t="shared" ca="1" si="362"/>
        <v>669.82609207074745</v>
      </c>
      <c r="K836" s="307">
        <f t="shared" ca="1" si="363"/>
        <v>-10.516076058281138</v>
      </c>
      <c r="L836" s="304">
        <f t="shared" ref="L836:L899" ca="1" si="377">SQRT(pos_x^2+pos_z^2)</f>
        <v>669.90863666206974</v>
      </c>
      <c r="M836" s="306">
        <f t="shared" ca="1" si="364"/>
        <v>-1.495920121487148</v>
      </c>
      <c r="N836" s="304">
        <f t="shared" ca="1" si="365"/>
        <v>-85.709909449910953</v>
      </c>
      <c r="P836" s="310">
        <f t="shared" ca="1" si="366"/>
        <v>23</v>
      </c>
      <c r="Q836" s="304">
        <f t="shared" ca="1" si="367"/>
        <v>0</v>
      </c>
      <c r="R836" s="306">
        <f t="shared" ca="1" si="368"/>
        <v>0</v>
      </c>
      <c r="S836" s="307">
        <f t="shared" ca="1" si="369"/>
        <v>5.0810000000000022</v>
      </c>
      <c r="T836" s="304">
        <f t="shared" ref="T836:T899" ca="1" si="378">m*g</f>
        <v>49.844610000000024</v>
      </c>
      <c r="U836" s="311">
        <f t="shared" ref="U836:U899" ca="1" si="379">IF(pos_xz&lt;L_rampe,Poids*COS(Beta),0)</f>
        <v>0</v>
      </c>
      <c r="V836" s="306">
        <f t="shared" ref="V836:V899" ca="1" si="380">Rho_moyen*(20000-Alt_rampe-pos_z)/(20000+Alt_rampe+pos_z)</f>
        <v>1.2262888970240962</v>
      </c>
      <c r="W836" s="304">
        <f t="shared" ref="W836:W899" ca="1" si="381">1/2*Rho*Sref*Cx*vit_xz^2</f>
        <v>43.602860188800129</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1.200990177444659</v>
      </c>
      <c r="AH836" s="304">
        <f t="shared" ca="1" si="376"/>
        <v>-8.5815225494072322</v>
      </c>
    </row>
    <row r="837" spans="1:34" x14ac:dyDescent="0.2">
      <c r="A837" s="347">
        <f t="shared" ref="A837:A900" ca="1" si="383">IF(B836+0.01&lt;=T_ini+ROUNDUP(Temps_fin_propu,0), 0.01, IF(K836&gt;0, 0.1, 0.0001))</f>
        <v>1E-4</v>
      </c>
      <c r="B837" s="304">
        <f t="shared" ref="B837:B900" ca="1" si="384">B836+pas</f>
        <v>30.24410000000006</v>
      </c>
      <c r="D837" s="306">
        <f t="shared" ref="D837:D900" ca="1" si="385">IF(AND(L836&lt;L_rampe,Poussee&lt;Poids*SIN(M836)),0,(-W836+Poussee)/m*COS(M836)-U836/m*SIN(M836))</f>
        <v>-0.6419537289365923</v>
      </c>
      <c r="E837" s="307">
        <f t="shared" ref="E837:E900" ca="1" si="386">IF(AND(L836&lt;L_rampe,Poussee&lt;Poids*SIN(M836)),0,(-W836+Poussee)/m*SIN(M836)+U836/m*COS(M836)-Poids/m)</f>
        <v>-1.2524938514892625</v>
      </c>
      <c r="F837" s="304">
        <f t="shared" ref="F837:F900" ca="1" si="387">SQRT(acc_x^2+acc_z^2)</f>
        <v>1.4074251092381445</v>
      </c>
      <c r="G837" s="306">
        <f t="shared" ref="G837:G900" ca="1" si="388">G836+acc_x*pas</f>
        <v>8.0499623846168156</v>
      </c>
      <c r="H837" s="307">
        <f t="shared" ref="H837:H900" ca="1" si="389">H836+acc_z*pas</f>
        <v>-107.31027682066947</v>
      </c>
      <c r="I837" s="304">
        <f t="shared" ref="I837:I900" ca="1" si="390">SQRT(vit_x^2+vit_z^2)</f>
        <v>107.61179027282493</v>
      </c>
      <c r="J837" s="306">
        <f t="shared" ref="J837:J900" ca="1" si="391">J836+0.5*(vit_x+G836)*pas*(K836&gt;=0)</f>
        <v>669.82609207074745</v>
      </c>
      <c r="K837" s="307">
        <f t="shared" ref="K837:K900" ca="1" si="392">K836+0.5*(vit_z+H836)*pas</f>
        <v>-10.526807079700736</v>
      </c>
      <c r="L837" s="304">
        <f t="shared" ca="1" si="377"/>
        <v>669.90880520117264</v>
      </c>
      <c r="M837" s="306">
        <f t="shared" ref="M837:M900" ca="1" si="393">IF(AND(L836&gt;L_rampe,G837&gt;0),ATAN2(G837,H837),$M$4)</f>
        <v>-1.4959208034286053</v>
      </c>
      <c r="N837" s="304">
        <f t="shared" ref="N837:N900" ca="1" si="394">DEGREES(Beta)</f>
        <v>-85.709948522278339</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5.0810000000000022</v>
      </c>
      <c r="T837" s="304">
        <f t="shared" ca="1" si="378"/>
        <v>49.844610000000024</v>
      </c>
      <c r="U837" s="311">
        <f t="shared" ca="1" si="379"/>
        <v>0</v>
      </c>
      <c r="V837" s="306">
        <f t="shared" ca="1" si="380"/>
        <v>1.2262902129584083</v>
      </c>
      <c r="W837" s="304">
        <f t="shared" ca="1" si="381"/>
        <v>43.603004302226502</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1.2009623143317008</v>
      </c>
      <c r="AH837" s="304">
        <f t="shared" ref="AH837:AH900" ca="1" si="405">IF(AND(L836&lt;L_rampe,Poussee&lt;Poids*SIN(M836)), g*SIN(M836), (-W836+Poussee)/m)</f>
        <v>-8.5815509129699095</v>
      </c>
    </row>
    <row r="838" spans="1:34" x14ac:dyDescent="0.2">
      <c r="A838" s="347">
        <f t="shared" ca="1" si="383"/>
        <v>1E-4</v>
      </c>
      <c r="B838" s="304">
        <f t="shared" ca="1" si="384"/>
        <v>30.24420000000006</v>
      </c>
      <c r="D838" s="306">
        <f t="shared" ca="1" si="385"/>
        <v>-0.64195001494396109</v>
      </c>
      <c r="E838" s="307">
        <f t="shared" ca="1" si="386"/>
        <v>-1.2524651299847722</v>
      </c>
      <c r="F838" s="304">
        <f t="shared" ca="1" si="387"/>
        <v>1.4073978554461153</v>
      </c>
      <c r="G838" s="306">
        <f t="shared" ca="1" si="388"/>
        <v>8.0498981896153214</v>
      </c>
      <c r="H838" s="307">
        <f t="shared" ca="1" si="389"/>
        <v>-107.31040206718247</v>
      </c>
      <c r="I838" s="304">
        <f t="shared" ca="1" si="390"/>
        <v>107.61191036629511</v>
      </c>
      <c r="J838" s="306">
        <f t="shared" ca="1" si="391"/>
        <v>669.82609207074745</v>
      </c>
      <c r="K838" s="307">
        <f t="shared" ca="1" si="392"/>
        <v>-10.537538113645128</v>
      </c>
      <c r="L838" s="304">
        <f t="shared" ca="1" si="377"/>
        <v>669.90897391232636</v>
      </c>
      <c r="M838" s="306">
        <f t="shared" ca="1" si="393"/>
        <v>-1.4959214853631024</v>
      </c>
      <c r="N838" s="304">
        <f t="shared" ca="1" si="394"/>
        <v>-85.709987594246925</v>
      </c>
      <c r="P838" s="310">
        <f t="shared" ca="1" si="395"/>
        <v>23</v>
      </c>
      <c r="Q838" s="304">
        <f t="shared" ca="1" si="396"/>
        <v>0</v>
      </c>
      <c r="R838" s="306">
        <f t="shared" ca="1" si="397"/>
        <v>0</v>
      </c>
      <c r="S838" s="307">
        <f t="shared" ca="1" si="398"/>
        <v>5.0810000000000022</v>
      </c>
      <c r="T838" s="304">
        <f t="shared" ca="1" si="378"/>
        <v>49.844610000000024</v>
      </c>
      <c r="U838" s="311">
        <f t="shared" ca="1" si="379"/>
        <v>0</v>
      </c>
      <c r="V838" s="306">
        <f t="shared" ca="1" si="380"/>
        <v>1.2262915288956695</v>
      </c>
      <c r="W838" s="304">
        <f t="shared" ca="1" si="381"/>
        <v>43.60314841381728</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1.2009344515703511</v>
      </c>
      <c r="AH838" s="304">
        <f t="shared" ca="1" si="405"/>
        <v>-8.5815792761713219</v>
      </c>
    </row>
    <row r="839" spans="1:34" x14ac:dyDescent="0.2">
      <c r="A839" s="347">
        <f t="shared" ca="1" si="383"/>
        <v>1E-4</v>
      </c>
      <c r="B839" s="304">
        <f t="shared" ca="1" si="384"/>
        <v>30.244300000000059</v>
      </c>
      <c r="D839" s="306">
        <f t="shared" ca="1" si="385"/>
        <v>-0.6419463009449935</v>
      </c>
      <c r="E839" s="307">
        <f t="shared" ca="1" si="386"/>
        <v>-1.2524364088460924</v>
      </c>
      <c r="F839" s="304">
        <f t="shared" ca="1" si="387"/>
        <v>1.4073706020449115</v>
      </c>
      <c r="G839" s="306">
        <f t="shared" ca="1" si="388"/>
        <v>8.0498339949852262</v>
      </c>
      <c r="H839" s="307">
        <f t="shared" ca="1" si="389"/>
        <v>-107.31052731082335</v>
      </c>
      <c r="I839" s="304">
        <f t="shared" ca="1" si="390"/>
        <v>107.61203045697903</v>
      </c>
      <c r="J839" s="306">
        <f t="shared" ca="1" si="391"/>
        <v>669.82609207074745</v>
      </c>
      <c r="K839" s="307">
        <f t="shared" ca="1" si="392"/>
        <v>-10.548269160114028</v>
      </c>
      <c r="L839" s="304">
        <f t="shared" ca="1" si="377"/>
        <v>669.90914279553135</v>
      </c>
      <c r="M839" s="306">
        <f t="shared" ca="1" si="393"/>
        <v>-1.4959221672906391</v>
      </c>
      <c r="N839" s="304">
        <f t="shared" ca="1" si="394"/>
        <v>-85.710026665816713</v>
      </c>
      <c r="P839" s="310">
        <f t="shared" ca="1" si="395"/>
        <v>23</v>
      </c>
      <c r="Q839" s="304">
        <f t="shared" ca="1" si="396"/>
        <v>0</v>
      </c>
      <c r="R839" s="306">
        <f t="shared" ca="1" si="397"/>
        <v>0</v>
      </c>
      <c r="S839" s="307">
        <f t="shared" ca="1" si="398"/>
        <v>5.0810000000000022</v>
      </c>
      <c r="T839" s="304">
        <f t="shared" ca="1" si="378"/>
        <v>49.844610000000024</v>
      </c>
      <c r="U839" s="311">
        <f t="shared" ca="1" si="379"/>
        <v>0</v>
      </c>
      <c r="V839" s="306">
        <f t="shared" ca="1" si="380"/>
        <v>1.2262928448358796</v>
      </c>
      <c r="W839" s="304">
        <f t="shared" ca="1" si="381"/>
        <v>43.603292523572463</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1.2009065891606117</v>
      </c>
      <c r="AH839" s="304">
        <f t="shared" ca="1" si="405"/>
        <v>-8.5816076390114659</v>
      </c>
    </row>
    <row r="840" spans="1:34" x14ac:dyDescent="0.2">
      <c r="A840" s="347">
        <f t="shared" ca="1" si="383"/>
        <v>1E-4</v>
      </c>
      <c r="B840" s="304">
        <f t="shared" ca="1" si="384"/>
        <v>30.244400000000059</v>
      </c>
      <c r="D840" s="306">
        <f t="shared" ca="1" si="385"/>
        <v>-0.64194258693969308</v>
      </c>
      <c r="E840" s="307">
        <f t="shared" ca="1" si="386"/>
        <v>-1.2524076880732178</v>
      </c>
      <c r="F840" s="304">
        <f t="shared" ca="1" si="387"/>
        <v>1.4073433490345304</v>
      </c>
      <c r="G840" s="306">
        <f t="shared" ca="1" si="388"/>
        <v>8.0497698007265317</v>
      </c>
      <c r="H840" s="307">
        <f t="shared" ca="1" si="389"/>
        <v>-107.31065255159216</v>
      </c>
      <c r="I840" s="304">
        <f t="shared" ca="1" si="390"/>
        <v>107.61215054487677</v>
      </c>
      <c r="J840" s="306">
        <f t="shared" ca="1" si="391"/>
        <v>669.82609207074745</v>
      </c>
      <c r="K840" s="307">
        <f t="shared" ca="1" si="392"/>
        <v>-10.559000219107149</v>
      </c>
      <c r="L840" s="304">
        <f t="shared" ca="1" si="377"/>
        <v>669.90931185078819</v>
      </c>
      <c r="M840" s="306">
        <f t="shared" ca="1" si="393"/>
        <v>-1.495922849211216</v>
      </c>
      <c r="N840" s="304">
        <f t="shared" ca="1" si="394"/>
        <v>-85.71006573698773</v>
      </c>
      <c r="P840" s="310">
        <f t="shared" ca="1" si="395"/>
        <v>23</v>
      </c>
      <c r="Q840" s="304">
        <f t="shared" ca="1" si="396"/>
        <v>0</v>
      </c>
      <c r="R840" s="306">
        <f t="shared" ca="1" si="397"/>
        <v>0</v>
      </c>
      <c r="S840" s="307">
        <f t="shared" ca="1" si="398"/>
        <v>5.0810000000000022</v>
      </c>
      <c r="T840" s="304">
        <f t="shared" ca="1" si="378"/>
        <v>49.844610000000024</v>
      </c>
      <c r="U840" s="311">
        <f t="shared" ca="1" si="379"/>
        <v>0</v>
      </c>
      <c r="V840" s="306">
        <f t="shared" ca="1" si="380"/>
        <v>1.2262941607790381</v>
      </c>
      <c r="W840" s="304">
        <f t="shared" ca="1" si="381"/>
        <v>43.603436631492087</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1.200878727102479</v>
      </c>
      <c r="AH840" s="304">
        <f t="shared" ca="1" si="405"/>
        <v>-8.5816360014903452</v>
      </c>
    </row>
    <row r="841" spans="1:34" x14ac:dyDescent="0.2">
      <c r="A841" s="347">
        <f t="shared" ca="1" si="383"/>
        <v>1E-4</v>
      </c>
      <c r="B841" s="304">
        <f t="shared" ca="1" si="384"/>
        <v>30.244500000000059</v>
      </c>
      <c r="D841" s="306">
        <f t="shared" ca="1" si="385"/>
        <v>-0.64193887292805563</v>
      </c>
      <c r="E841" s="307">
        <f t="shared" ca="1" si="386"/>
        <v>-1.2523789676661448</v>
      </c>
      <c r="F841" s="304">
        <f t="shared" ca="1" si="387"/>
        <v>1.4073160964149669</v>
      </c>
      <c r="G841" s="306">
        <f t="shared" ca="1" si="388"/>
        <v>8.0497056068392396</v>
      </c>
      <c r="H841" s="307">
        <f t="shared" ca="1" si="389"/>
        <v>-107.31077778948892</v>
      </c>
      <c r="I841" s="304">
        <f t="shared" ca="1" si="390"/>
        <v>107.61227062998833</v>
      </c>
      <c r="J841" s="306">
        <f t="shared" ca="1" si="391"/>
        <v>669.82609207074745</v>
      </c>
      <c r="K841" s="307">
        <f t="shared" ca="1" si="392"/>
        <v>-10.569731290624203</v>
      </c>
      <c r="L841" s="304">
        <f t="shared" ca="1" si="377"/>
        <v>669.9094810780972</v>
      </c>
      <c r="M841" s="306">
        <f t="shared" ca="1" si="393"/>
        <v>-1.4959235311248327</v>
      </c>
      <c r="N841" s="304">
        <f t="shared" ca="1" si="394"/>
        <v>-85.710104807759961</v>
      </c>
      <c r="P841" s="310">
        <f t="shared" ca="1" si="395"/>
        <v>23</v>
      </c>
      <c r="Q841" s="304">
        <f t="shared" ca="1" si="396"/>
        <v>0</v>
      </c>
      <c r="R841" s="306">
        <f t="shared" ca="1" si="397"/>
        <v>0</v>
      </c>
      <c r="S841" s="307">
        <f t="shared" ca="1" si="398"/>
        <v>5.0810000000000022</v>
      </c>
      <c r="T841" s="304">
        <f t="shared" ca="1" si="378"/>
        <v>49.844610000000024</v>
      </c>
      <c r="U841" s="311">
        <f t="shared" ca="1" si="379"/>
        <v>0</v>
      </c>
      <c r="V841" s="306">
        <f t="shared" ca="1" si="380"/>
        <v>1.2262954767251453</v>
      </c>
      <c r="W841" s="304">
        <f t="shared" ca="1" si="381"/>
        <v>43.603580737576152</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1.2008508653959513</v>
      </c>
      <c r="AH841" s="304">
        <f t="shared" ca="1" si="405"/>
        <v>-8.581664363607965</v>
      </c>
    </row>
    <row r="842" spans="1:34" x14ac:dyDescent="0.2">
      <c r="A842" s="347">
        <f t="shared" ca="1" si="383"/>
        <v>1E-4</v>
      </c>
      <c r="B842" s="304">
        <f t="shared" ca="1" si="384"/>
        <v>30.244600000000059</v>
      </c>
      <c r="D842" s="306">
        <f t="shared" ca="1" si="385"/>
        <v>-0.64193515891008635</v>
      </c>
      <c r="E842" s="307">
        <f t="shared" ca="1" si="386"/>
        <v>-1.2523502476248733</v>
      </c>
      <c r="F842" s="304">
        <f t="shared" ca="1" si="387"/>
        <v>1.4072888441862244</v>
      </c>
      <c r="G842" s="306">
        <f t="shared" ca="1" si="388"/>
        <v>8.0496414133233483</v>
      </c>
      <c r="H842" s="307">
        <f t="shared" ca="1" si="389"/>
        <v>-107.31090302451369</v>
      </c>
      <c r="I842" s="304">
        <f t="shared" ca="1" si="390"/>
        <v>107.61239071231375</v>
      </c>
      <c r="J842" s="306">
        <f t="shared" ca="1" si="391"/>
        <v>669.82609207074745</v>
      </c>
      <c r="K842" s="307">
        <f t="shared" ca="1" si="392"/>
        <v>-10.580462374664902</v>
      </c>
      <c r="L842" s="304">
        <f t="shared" ca="1" si="377"/>
        <v>669.90965047745885</v>
      </c>
      <c r="M842" s="306">
        <f t="shared" ca="1" si="393"/>
        <v>-1.4959242130314896</v>
      </c>
      <c r="N842" s="304">
        <f t="shared" ca="1" si="394"/>
        <v>-85.710143878133422</v>
      </c>
      <c r="P842" s="310">
        <f t="shared" ca="1" si="395"/>
        <v>23</v>
      </c>
      <c r="Q842" s="304">
        <f t="shared" ca="1" si="396"/>
        <v>0</v>
      </c>
      <c r="R842" s="306">
        <f t="shared" ca="1" si="397"/>
        <v>0</v>
      </c>
      <c r="S842" s="307">
        <f t="shared" ca="1" si="398"/>
        <v>5.0810000000000022</v>
      </c>
      <c r="T842" s="304">
        <f t="shared" ca="1" si="378"/>
        <v>49.844610000000024</v>
      </c>
      <c r="U842" s="311">
        <f t="shared" ca="1" si="379"/>
        <v>0</v>
      </c>
      <c r="V842" s="306">
        <f t="shared" ca="1" si="380"/>
        <v>1.2262967926742014</v>
      </c>
      <c r="W842" s="304">
        <f t="shared" ca="1" si="381"/>
        <v>43.603724841824672</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1.2008230040410268</v>
      </c>
      <c r="AH842" s="304">
        <f t="shared" ca="1" si="405"/>
        <v>-8.5816927253643254</v>
      </c>
    </row>
    <row r="843" spans="1:34" x14ac:dyDescent="0.2">
      <c r="A843" s="347">
        <f t="shared" ca="1" si="383"/>
        <v>1E-4</v>
      </c>
      <c r="B843" s="304">
        <f t="shared" ca="1" si="384"/>
        <v>30.244700000000059</v>
      </c>
      <c r="D843" s="306">
        <f t="shared" ca="1" si="385"/>
        <v>-0.64193144488578313</v>
      </c>
      <c r="E843" s="307">
        <f t="shared" ca="1" si="386"/>
        <v>-1.2523215279494018</v>
      </c>
      <c r="F843" s="304">
        <f t="shared" ca="1" si="387"/>
        <v>1.4072615923483003</v>
      </c>
      <c r="G843" s="306">
        <f t="shared" ca="1" si="388"/>
        <v>8.0495772201788593</v>
      </c>
      <c r="H843" s="307">
        <f t="shared" ca="1" si="389"/>
        <v>-107.31102825666649</v>
      </c>
      <c r="I843" s="304">
        <f t="shared" ca="1" si="390"/>
        <v>107.61251079185308</v>
      </c>
      <c r="J843" s="306">
        <f t="shared" ca="1" si="391"/>
        <v>669.82609207074745</v>
      </c>
      <c r="K843" s="307">
        <f t="shared" ca="1" si="392"/>
        <v>-10.591193471228962</v>
      </c>
      <c r="L843" s="304">
        <f t="shared" ca="1" si="377"/>
        <v>669.90982004887371</v>
      </c>
      <c r="M843" s="306">
        <f t="shared" ca="1" si="393"/>
        <v>-1.4959248949311867</v>
      </c>
      <c r="N843" s="304">
        <f t="shared" ca="1" si="394"/>
        <v>-85.710182948108113</v>
      </c>
      <c r="P843" s="310">
        <f t="shared" ca="1" si="395"/>
        <v>23</v>
      </c>
      <c r="Q843" s="304">
        <f t="shared" ca="1" si="396"/>
        <v>0</v>
      </c>
      <c r="R843" s="306">
        <f t="shared" ca="1" si="397"/>
        <v>0</v>
      </c>
      <c r="S843" s="307">
        <f t="shared" ca="1" si="398"/>
        <v>5.0810000000000022</v>
      </c>
      <c r="T843" s="304">
        <f t="shared" ca="1" si="378"/>
        <v>49.844610000000024</v>
      </c>
      <c r="U843" s="311">
        <f t="shared" ca="1" si="379"/>
        <v>0</v>
      </c>
      <c r="V843" s="306">
        <f t="shared" ca="1" si="380"/>
        <v>1.2262981086262059</v>
      </c>
      <c r="W843" s="304">
        <f t="shared" ca="1" si="381"/>
        <v>43.603868944237668</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1.2007951430377037</v>
      </c>
      <c r="AH843" s="304">
        <f t="shared" ca="1" si="405"/>
        <v>-8.581721086759428</v>
      </c>
    </row>
    <row r="844" spans="1:34" x14ac:dyDescent="0.2">
      <c r="A844" s="347">
        <f t="shared" ca="1" si="383"/>
        <v>1E-4</v>
      </c>
      <c r="B844" s="304">
        <f t="shared" ca="1" si="384"/>
        <v>30.244800000000058</v>
      </c>
      <c r="D844" s="306">
        <f t="shared" ca="1" si="385"/>
        <v>-0.64192773085514743</v>
      </c>
      <c r="E844" s="307">
        <f t="shared" ca="1" si="386"/>
        <v>-1.2522928086397247</v>
      </c>
      <c r="F844" s="304">
        <f t="shared" ca="1" si="387"/>
        <v>1.4072343409011907</v>
      </c>
      <c r="G844" s="306">
        <f t="shared" ca="1" si="388"/>
        <v>8.0495130274057747</v>
      </c>
      <c r="H844" s="307">
        <f t="shared" ca="1" si="389"/>
        <v>-107.31115348594736</v>
      </c>
      <c r="I844" s="304">
        <f t="shared" ca="1" si="390"/>
        <v>107.61263086860635</v>
      </c>
      <c r="J844" s="306">
        <f t="shared" ca="1" si="391"/>
        <v>669.82609207074745</v>
      </c>
      <c r="K844" s="307">
        <f t="shared" ca="1" si="392"/>
        <v>-10.601924580316092</v>
      </c>
      <c r="L844" s="304">
        <f t="shared" ca="1" si="377"/>
        <v>669.90998979234234</v>
      </c>
      <c r="M844" s="306">
        <f t="shared" ca="1" si="393"/>
        <v>-1.4959255768239241</v>
      </c>
      <c r="N844" s="304">
        <f t="shared" ca="1" si="394"/>
        <v>-85.710222017684046</v>
      </c>
      <c r="P844" s="310">
        <f t="shared" ca="1" si="395"/>
        <v>23</v>
      </c>
      <c r="Q844" s="304">
        <f t="shared" ca="1" si="396"/>
        <v>0</v>
      </c>
      <c r="R844" s="306">
        <f t="shared" ca="1" si="397"/>
        <v>0</v>
      </c>
      <c r="S844" s="307">
        <f t="shared" ca="1" si="398"/>
        <v>5.0810000000000022</v>
      </c>
      <c r="T844" s="304">
        <f t="shared" ca="1" si="378"/>
        <v>49.844610000000024</v>
      </c>
      <c r="U844" s="311">
        <f t="shared" ca="1" si="379"/>
        <v>0</v>
      </c>
      <c r="V844" s="306">
        <f t="shared" ca="1" si="380"/>
        <v>1.2262994245811589</v>
      </c>
      <c r="W844" s="304">
        <f t="shared" ca="1" si="381"/>
        <v>43.604013044815133</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1.200767282385975</v>
      </c>
      <c r="AH844" s="304">
        <f t="shared" ca="1" si="405"/>
        <v>-8.5817494477932783</v>
      </c>
    </row>
    <row r="845" spans="1:34" x14ac:dyDescent="0.2">
      <c r="A845" s="347">
        <f t="shared" ca="1" si="383"/>
        <v>1E-4</v>
      </c>
      <c r="B845" s="304">
        <f t="shared" ca="1" si="384"/>
        <v>30.244900000000058</v>
      </c>
      <c r="D845" s="306">
        <f t="shared" ca="1" si="385"/>
        <v>-0.64192401681818079</v>
      </c>
      <c r="E845" s="307">
        <f t="shared" ca="1" si="386"/>
        <v>-1.2522640896958386</v>
      </c>
      <c r="F845" s="304">
        <f t="shared" ca="1" si="387"/>
        <v>1.4072070898448938</v>
      </c>
      <c r="G845" s="306">
        <f t="shared" ca="1" si="388"/>
        <v>8.0494488350040925</v>
      </c>
      <c r="H845" s="307">
        <f t="shared" ca="1" si="389"/>
        <v>-107.31127871235633</v>
      </c>
      <c r="I845" s="304">
        <f t="shared" ca="1" si="390"/>
        <v>107.61275094257357</v>
      </c>
      <c r="J845" s="306">
        <f t="shared" ca="1" si="391"/>
        <v>669.82609207074745</v>
      </c>
      <c r="K845" s="307">
        <f t="shared" ca="1" si="392"/>
        <v>-10.612655701926007</v>
      </c>
      <c r="L845" s="304">
        <f t="shared" ca="1" si="377"/>
        <v>669.91015970786486</v>
      </c>
      <c r="M845" s="306">
        <f t="shared" ca="1" si="393"/>
        <v>-1.4959262587097022</v>
      </c>
      <c r="N845" s="304">
        <f t="shared" ca="1" si="394"/>
        <v>-85.710261086861237</v>
      </c>
      <c r="P845" s="310">
        <f t="shared" ca="1" si="395"/>
        <v>23</v>
      </c>
      <c r="Q845" s="304">
        <f t="shared" ca="1" si="396"/>
        <v>0</v>
      </c>
      <c r="R845" s="306">
        <f t="shared" ca="1" si="397"/>
        <v>0</v>
      </c>
      <c r="S845" s="307">
        <f t="shared" ca="1" si="398"/>
        <v>5.0810000000000022</v>
      </c>
      <c r="T845" s="304">
        <f t="shared" ca="1" si="378"/>
        <v>49.844610000000024</v>
      </c>
      <c r="U845" s="311">
        <f t="shared" ca="1" si="379"/>
        <v>0</v>
      </c>
      <c r="V845" s="306">
        <f t="shared" ca="1" si="380"/>
        <v>1.2263007405390611</v>
      </c>
      <c r="W845" s="304">
        <f t="shared" ca="1" si="381"/>
        <v>43.604157143557131</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1.2007394220858458</v>
      </c>
      <c r="AH845" s="304">
        <f t="shared" ca="1" si="405"/>
        <v>-8.5817778084658762</v>
      </c>
    </row>
    <row r="846" spans="1:34" x14ac:dyDescent="0.2">
      <c r="A846" s="347">
        <f t="shared" ca="1" si="383"/>
        <v>1E-4</v>
      </c>
      <c r="B846" s="304">
        <f t="shared" ca="1" si="384"/>
        <v>30.245000000000058</v>
      </c>
      <c r="D846" s="306">
        <f t="shared" ca="1" si="385"/>
        <v>-0.64192030277488132</v>
      </c>
      <c r="E846" s="307">
        <f t="shared" ca="1" si="386"/>
        <v>-1.2522353711177399</v>
      </c>
      <c r="F846" s="304">
        <f t="shared" ca="1" si="387"/>
        <v>1.4071798391794061</v>
      </c>
      <c r="G846" s="306">
        <f t="shared" ca="1" si="388"/>
        <v>8.0493846429738145</v>
      </c>
      <c r="H846" s="307">
        <f t="shared" ca="1" si="389"/>
        <v>-107.31140393589344</v>
      </c>
      <c r="I846" s="304">
        <f t="shared" ca="1" si="390"/>
        <v>107.6128710137548</v>
      </c>
      <c r="J846" s="306">
        <f t="shared" ca="1" si="391"/>
        <v>669.82609207074745</v>
      </c>
      <c r="K846" s="307">
        <f t="shared" ca="1" si="392"/>
        <v>-10.623386836058419</v>
      </c>
      <c r="L846" s="304">
        <f t="shared" ca="1" si="377"/>
        <v>669.91032979544207</v>
      </c>
      <c r="M846" s="306">
        <f t="shared" ca="1" si="393"/>
        <v>-1.4959269405885205</v>
      </c>
      <c r="N846" s="304">
        <f t="shared" ca="1" si="394"/>
        <v>-85.710300155639672</v>
      </c>
      <c r="P846" s="310">
        <f t="shared" ca="1" si="395"/>
        <v>23</v>
      </c>
      <c r="Q846" s="304">
        <f t="shared" ca="1" si="396"/>
        <v>0</v>
      </c>
      <c r="R846" s="306">
        <f t="shared" ca="1" si="397"/>
        <v>0</v>
      </c>
      <c r="S846" s="307">
        <f t="shared" ca="1" si="398"/>
        <v>5.0810000000000022</v>
      </c>
      <c r="T846" s="304">
        <f t="shared" ca="1" si="378"/>
        <v>49.844610000000024</v>
      </c>
      <c r="U846" s="311">
        <f t="shared" ca="1" si="379"/>
        <v>0</v>
      </c>
      <c r="V846" s="306">
        <f t="shared" ca="1" si="380"/>
        <v>1.2263020564999112</v>
      </c>
      <c r="W846" s="304">
        <f t="shared" ca="1" si="381"/>
        <v>43.604301240463599</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1.2007115621373039</v>
      </c>
      <c r="AH846" s="304">
        <f t="shared" ca="1" si="405"/>
        <v>-8.5818061687772307</v>
      </c>
    </row>
    <row r="847" spans="1:34" x14ac:dyDescent="0.2">
      <c r="A847" s="347">
        <f t="shared" ca="1" si="383"/>
        <v>1E-4</v>
      </c>
      <c r="B847" s="304">
        <f t="shared" ca="1" si="384"/>
        <v>30.245100000000058</v>
      </c>
      <c r="D847" s="306">
        <f t="shared" ca="1" si="385"/>
        <v>-0.64191658872525348</v>
      </c>
      <c r="E847" s="307">
        <f t="shared" ca="1" si="386"/>
        <v>-1.2522066529054339</v>
      </c>
      <c r="F847" s="304">
        <f t="shared" ca="1" si="387"/>
        <v>1.4071525889047343</v>
      </c>
      <c r="G847" s="306">
        <f t="shared" ca="1" si="388"/>
        <v>8.0493204513149426</v>
      </c>
      <c r="H847" s="307">
        <f t="shared" ca="1" si="389"/>
        <v>-107.31152915655873</v>
      </c>
      <c r="I847" s="304">
        <f t="shared" ca="1" si="390"/>
        <v>107.61299108215009</v>
      </c>
      <c r="J847" s="306">
        <f t="shared" ca="1" si="391"/>
        <v>669.82609207074745</v>
      </c>
      <c r="K847" s="307">
        <f t="shared" ca="1" si="392"/>
        <v>-10.634117982713041</v>
      </c>
      <c r="L847" s="304">
        <f t="shared" ca="1" si="377"/>
        <v>669.91050005507429</v>
      </c>
      <c r="M847" s="306">
        <f t="shared" ca="1" si="393"/>
        <v>-1.4959276224603795</v>
      </c>
      <c r="N847" s="304">
        <f t="shared" ca="1" si="394"/>
        <v>-85.710339224019364</v>
      </c>
      <c r="P847" s="310">
        <f t="shared" ca="1" si="395"/>
        <v>23</v>
      </c>
      <c r="Q847" s="304">
        <f t="shared" ca="1" si="396"/>
        <v>0</v>
      </c>
      <c r="R847" s="306">
        <f t="shared" ca="1" si="397"/>
        <v>0</v>
      </c>
      <c r="S847" s="307">
        <f t="shared" ca="1" si="398"/>
        <v>5.0810000000000022</v>
      </c>
      <c r="T847" s="304">
        <f t="shared" ca="1" si="378"/>
        <v>49.844610000000024</v>
      </c>
      <c r="U847" s="311">
        <f t="shared" ca="1" si="379"/>
        <v>0</v>
      </c>
      <c r="V847" s="306">
        <f t="shared" ca="1" si="380"/>
        <v>1.2263033724637102</v>
      </c>
      <c r="W847" s="304">
        <f t="shared" ca="1" si="381"/>
        <v>43.604445335534635</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1.2006837025403581</v>
      </c>
      <c r="AH847" s="304">
        <f t="shared" ca="1" si="405"/>
        <v>-8.5818345287273328</v>
      </c>
    </row>
    <row r="848" spans="1:34" x14ac:dyDescent="0.2">
      <c r="A848" s="347">
        <f t="shared" ca="1" si="383"/>
        <v>1E-4</v>
      </c>
      <c r="B848" s="304">
        <f t="shared" ca="1" si="384"/>
        <v>30.245200000000057</v>
      </c>
      <c r="D848" s="306">
        <f t="shared" ca="1" si="385"/>
        <v>-0.64191287466929603</v>
      </c>
      <c r="E848" s="307">
        <f t="shared" ca="1" si="386"/>
        <v>-1.2521779350589046</v>
      </c>
      <c r="F848" s="304">
        <f t="shared" ca="1" si="387"/>
        <v>1.407125339020864</v>
      </c>
      <c r="G848" s="306">
        <f t="shared" ca="1" si="388"/>
        <v>8.0492562600274749</v>
      </c>
      <c r="H848" s="307">
        <f t="shared" ca="1" si="389"/>
        <v>-107.31165437435224</v>
      </c>
      <c r="I848" s="304">
        <f t="shared" ca="1" si="390"/>
        <v>107.61311114775943</v>
      </c>
      <c r="J848" s="306">
        <f t="shared" ca="1" si="391"/>
        <v>669.82609207074745</v>
      </c>
      <c r="K848" s="307">
        <f t="shared" ca="1" si="392"/>
        <v>-10.644849141889587</v>
      </c>
      <c r="L848" s="304">
        <f t="shared" ca="1" si="377"/>
        <v>669.910670486762</v>
      </c>
      <c r="M848" s="306">
        <f t="shared" ca="1" si="393"/>
        <v>-1.4959283043252791</v>
      </c>
      <c r="N848" s="304">
        <f t="shared" ca="1" si="394"/>
        <v>-85.7103782920003</v>
      </c>
      <c r="P848" s="310">
        <f t="shared" ca="1" si="395"/>
        <v>23</v>
      </c>
      <c r="Q848" s="304">
        <f t="shared" ca="1" si="396"/>
        <v>0</v>
      </c>
      <c r="R848" s="306">
        <f t="shared" ca="1" si="397"/>
        <v>0</v>
      </c>
      <c r="S848" s="307">
        <f t="shared" ca="1" si="398"/>
        <v>5.0810000000000022</v>
      </c>
      <c r="T848" s="304">
        <f t="shared" ca="1" si="378"/>
        <v>49.844610000000024</v>
      </c>
      <c r="U848" s="311">
        <f t="shared" ca="1" si="379"/>
        <v>0</v>
      </c>
      <c r="V848" s="306">
        <f t="shared" ca="1" si="380"/>
        <v>1.2263046884304574</v>
      </c>
      <c r="W848" s="304">
        <f t="shared" ca="1" si="381"/>
        <v>43.604589428770169</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1.2006558432949905</v>
      </c>
      <c r="AH848" s="304">
        <f t="shared" ca="1" si="405"/>
        <v>-8.5818628883162003</v>
      </c>
    </row>
    <row r="849" spans="1:34" x14ac:dyDescent="0.2">
      <c r="A849" s="347">
        <f t="shared" ca="1" si="383"/>
        <v>1E-4</v>
      </c>
      <c r="B849" s="304">
        <f t="shared" ca="1" si="384"/>
        <v>30.245300000000057</v>
      </c>
      <c r="D849" s="306">
        <f t="shared" ca="1" si="385"/>
        <v>-0.64190916060700975</v>
      </c>
      <c r="E849" s="307">
        <f t="shared" ca="1" si="386"/>
        <v>-1.2521492175781646</v>
      </c>
      <c r="F849" s="304">
        <f t="shared" ca="1" si="387"/>
        <v>1.4070980895278073</v>
      </c>
      <c r="G849" s="306">
        <f t="shared" ca="1" si="388"/>
        <v>8.0491920691114149</v>
      </c>
      <c r="H849" s="307">
        <f t="shared" ca="1" si="389"/>
        <v>-107.311779589274</v>
      </c>
      <c r="I849" s="304">
        <f t="shared" ca="1" si="390"/>
        <v>107.61323121058288</v>
      </c>
      <c r="J849" s="306">
        <f t="shared" ca="1" si="391"/>
        <v>669.82609207074745</v>
      </c>
      <c r="K849" s="307">
        <f t="shared" ca="1" si="392"/>
        <v>-10.655580313587768</v>
      </c>
      <c r="L849" s="304">
        <f t="shared" ca="1" si="377"/>
        <v>669.91084109050564</v>
      </c>
      <c r="M849" s="306">
        <f t="shared" ca="1" si="393"/>
        <v>-1.4959289861832197</v>
      </c>
      <c r="N849" s="304">
        <f t="shared" ca="1" si="394"/>
        <v>-85.710417359582522</v>
      </c>
      <c r="P849" s="310">
        <f t="shared" ca="1" si="395"/>
        <v>23</v>
      </c>
      <c r="Q849" s="304">
        <f t="shared" ca="1" si="396"/>
        <v>0</v>
      </c>
      <c r="R849" s="306">
        <f t="shared" ca="1" si="397"/>
        <v>0</v>
      </c>
      <c r="S849" s="307">
        <f t="shared" ca="1" si="398"/>
        <v>5.0810000000000022</v>
      </c>
      <c r="T849" s="304">
        <f t="shared" ca="1" si="378"/>
        <v>49.844610000000024</v>
      </c>
      <c r="U849" s="311">
        <f t="shared" ca="1" si="379"/>
        <v>0</v>
      </c>
      <c r="V849" s="306">
        <f t="shared" ca="1" si="380"/>
        <v>1.2263060044001535</v>
      </c>
      <c r="W849" s="304">
        <f t="shared" ca="1" si="381"/>
        <v>43.604733520170278</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1.2006279844012173</v>
      </c>
      <c r="AH849" s="304">
        <f t="shared" ca="1" si="405"/>
        <v>-8.5818912475438207</v>
      </c>
    </row>
    <row r="850" spans="1:34" x14ac:dyDescent="0.2">
      <c r="A850" s="347">
        <f t="shared" ca="1" si="383"/>
        <v>1E-4</v>
      </c>
      <c r="B850" s="304">
        <f t="shared" ca="1" si="384"/>
        <v>30.245400000000057</v>
      </c>
      <c r="D850" s="306">
        <f t="shared" ca="1" si="385"/>
        <v>-0.64190544653839465</v>
      </c>
      <c r="E850" s="307">
        <f t="shared" ca="1" si="386"/>
        <v>-1.2521205004631994</v>
      </c>
      <c r="F850" s="304">
        <f t="shared" ca="1" si="387"/>
        <v>1.4070708404255519</v>
      </c>
      <c r="G850" s="306">
        <f t="shared" ca="1" si="388"/>
        <v>8.049127878566761</v>
      </c>
      <c r="H850" s="307">
        <f t="shared" ca="1" si="389"/>
        <v>-107.31190480132405</v>
      </c>
      <c r="I850" s="304">
        <f t="shared" ca="1" si="390"/>
        <v>107.61335127062048</v>
      </c>
      <c r="J850" s="306">
        <f t="shared" ca="1" si="391"/>
        <v>669.82609207074745</v>
      </c>
      <c r="K850" s="307">
        <f t="shared" ca="1" si="392"/>
        <v>-10.666311497807298</v>
      </c>
      <c r="L850" s="304">
        <f t="shared" ca="1" si="377"/>
        <v>669.91101186630578</v>
      </c>
      <c r="M850" s="306">
        <f t="shared" ca="1" si="393"/>
        <v>-1.4959296680342009</v>
      </c>
      <c r="N850" s="304">
        <f t="shared" ca="1" si="394"/>
        <v>-85.710456426766015</v>
      </c>
      <c r="P850" s="310">
        <f t="shared" ca="1" si="395"/>
        <v>23</v>
      </c>
      <c r="Q850" s="304">
        <f t="shared" ca="1" si="396"/>
        <v>0</v>
      </c>
      <c r="R850" s="306">
        <f t="shared" ca="1" si="397"/>
        <v>0</v>
      </c>
      <c r="S850" s="307">
        <f t="shared" ca="1" si="398"/>
        <v>5.0810000000000022</v>
      </c>
      <c r="T850" s="304">
        <f t="shared" ca="1" si="378"/>
        <v>49.844610000000024</v>
      </c>
      <c r="U850" s="311">
        <f t="shared" ca="1" si="379"/>
        <v>0</v>
      </c>
      <c r="V850" s="306">
        <f t="shared" ca="1" si="380"/>
        <v>1.2263073203727977</v>
      </c>
      <c r="W850" s="304">
        <f t="shared" ca="1" si="381"/>
        <v>43.604877609734949</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1.2006001258590224</v>
      </c>
      <c r="AH850" s="304">
        <f t="shared" ca="1" si="405"/>
        <v>-8.5819196064102066</v>
      </c>
    </row>
    <row r="851" spans="1:34" x14ac:dyDescent="0.2">
      <c r="A851" s="347">
        <f t="shared" ca="1" si="383"/>
        <v>1E-4</v>
      </c>
      <c r="B851" s="304">
        <f t="shared" ca="1" si="384"/>
        <v>30.245500000000057</v>
      </c>
      <c r="D851" s="306">
        <f t="shared" ca="1" si="385"/>
        <v>-0.64190173246345406</v>
      </c>
      <c r="E851" s="307">
        <f t="shared" ca="1" si="386"/>
        <v>-1.2520917837140093</v>
      </c>
      <c r="F851" s="304">
        <f t="shared" ca="1" si="387"/>
        <v>1.4070435917140993</v>
      </c>
      <c r="G851" s="306">
        <f t="shared" ca="1" si="388"/>
        <v>8.0490636883935149</v>
      </c>
      <c r="H851" s="307">
        <f t="shared" ca="1" si="389"/>
        <v>-107.31203001050243</v>
      </c>
      <c r="I851" s="304">
        <f t="shared" ca="1" si="390"/>
        <v>107.61347132787228</v>
      </c>
      <c r="J851" s="306">
        <f t="shared" ca="1" si="391"/>
        <v>669.82609207074745</v>
      </c>
      <c r="K851" s="307">
        <f t="shared" ca="1" si="392"/>
        <v>-10.67704269454789</v>
      </c>
      <c r="L851" s="304">
        <f t="shared" ca="1" si="377"/>
        <v>669.91118281416277</v>
      </c>
      <c r="M851" s="306">
        <f t="shared" ca="1" si="393"/>
        <v>-1.4959303498782233</v>
      </c>
      <c r="N851" s="304">
        <f t="shared" ca="1" si="394"/>
        <v>-85.710495493550781</v>
      </c>
      <c r="P851" s="310">
        <f t="shared" ca="1" si="395"/>
        <v>23</v>
      </c>
      <c r="Q851" s="304">
        <f t="shared" ca="1" si="396"/>
        <v>0</v>
      </c>
      <c r="R851" s="306">
        <f t="shared" ca="1" si="397"/>
        <v>0</v>
      </c>
      <c r="S851" s="307">
        <f t="shared" ca="1" si="398"/>
        <v>5.0810000000000022</v>
      </c>
      <c r="T851" s="304">
        <f t="shared" ca="1" si="378"/>
        <v>49.844610000000024</v>
      </c>
      <c r="U851" s="311">
        <f t="shared" ca="1" si="379"/>
        <v>0</v>
      </c>
      <c r="V851" s="306">
        <f t="shared" ca="1" si="380"/>
        <v>1.2263086363483904</v>
      </c>
      <c r="W851" s="304">
        <f t="shared" ca="1" si="381"/>
        <v>43.60502169746421</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1.2005722676684094</v>
      </c>
      <c r="AH851" s="304">
        <f t="shared" ca="1" si="405"/>
        <v>-8.5819479649153578</v>
      </c>
    </row>
    <row r="852" spans="1:34" x14ac:dyDescent="0.2">
      <c r="A852" s="347">
        <f t="shared" ca="1" si="383"/>
        <v>1E-4</v>
      </c>
      <c r="B852" s="304">
        <f t="shared" ca="1" si="384"/>
        <v>30.245600000000056</v>
      </c>
      <c r="D852" s="306">
        <f t="shared" ca="1" si="385"/>
        <v>-0.64189801838218574</v>
      </c>
      <c r="E852" s="307">
        <f t="shared" ca="1" si="386"/>
        <v>-1.2520630673305924</v>
      </c>
      <c r="F852" s="304">
        <f t="shared" ca="1" si="387"/>
        <v>1.4070163433934477</v>
      </c>
      <c r="G852" s="306">
        <f t="shared" ca="1" si="388"/>
        <v>8.0489994985916766</v>
      </c>
      <c r="H852" s="307">
        <f t="shared" ca="1" si="389"/>
        <v>-107.31215521680916</v>
      </c>
      <c r="I852" s="304">
        <f t="shared" ca="1" si="390"/>
        <v>107.61359138233827</v>
      </c>
      <c r="J852" s="306">
        <f t="shared" ca="1" si="391"/>
        <v>669.82609207074745</v>
      </c>
      <c r="K852" s="307">
        <f t="shared" ca="1" si="392"/>
        <v>-10.687773903809255</v>
      </c>
      <c r="L852" s="304">
        <f t="shared" ca="1" si="377"/>
        <v>669.91135393407717</v>
      </c>
      <c r="M852" s="306">
        <f t="shared" ca="1" si="393"/>
        <v>-1.4959310317152867</v>
      </c>
      <c r="N852" s="304">
        <f t="shared" ca="1" si="394"/>
        <v>-85.710534559936832</v>
      </c>
      <c r="P852" s="310">
        <f t="shared" ca="1" si="395"/>
        <v>23</v>
      </c>
      <c r="Q852" s="304">
        <f t="shared" ca="1" si="396"/>
        <v>0</v>
      </c>
      <c r="R852" s="306">
        <f t="shared" ca="1" si="397"/>
        <v>0</v>
      </c>
      <c r="S852" s="307">
        <f t="shared" ca="1" si="398"/>
        <v>5.0810000000000022</v>
      </c>
      <c r="T852" s="304">
        <f t="shared" ca="1" si="378"/>
        <v>49.844610000000024</v>
      </c>
      <c r="U852" s="311">
        <f t="shared" ca="1" si="379"/>
        <v>0</v>
      </c>
      <c r="V852" s="306">
        <f t="shared" ca="1" si="380"/>
        <v>1.2263099523269316</v>
      </c>
      <c r="W852" s="304">
        <f t="shared" ca="1" si="381"/>
        <v>43.605165783358061</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1.2005444098293729</v>
      </c>
      <c r="AH852" s="304">
        <f t="shared" ca="1" si="405"/>
        <v>-8.581976323059278</v>
      </c>
    </row>
    <row r="853" spans="1:34" x14ac:dyDescent="0.2">
      <c r="A853" s="347">
        <f t="shared" ca="1" si="383"/>
        <v>1E-4</v>
      </c>
      <c r="B853" s="304">
        <f t="shared" ca="1" si="384"/>
        <v>30.245700000000056</v>
      </c>
      <c r="D853" s="306">
        <f t="shared" ca="1" si="385"/>
        <v>-0.64189430429459138</v>
      </c>
      <c r="E853" s="307">
        <f t="shared" ca="1" si="386"/>
        <v>-1.2520343513129468</v>
      </c>
      <c r="F853" s="304">
        <f t="shared" ca="1" si="387"/>
        <v>1.4069890954635964</v>
      </c>
      <c r="G853" s="306">
        <f t="shared" ca="1" si="388"/>
        <v>8.0489353091612479</v>
      </c>
      <c r="H853" s="307">
        <f t="shared" ca="1" si="389"/>
        <v>-107.31228042024429</v>
      </c>
      <c r="I853" s="304">
        <f t="shared" ca="1" si="390"/>
        <v>107.61371143401853</v>
      </c>
      <c r="J853" s="306">
        <f t="shared" ca="1" si="391"/>
        <v>669.82609207074745</v>
      </c>
      <c r="K853" s="307">
        <f t="shared" ca="1" si="392"/>
        <v>-10.698505125591108</v>
      </c>
      <c r="L853" s="304">
        <f t="shared" ca="1" si="377"/>
        <v>669.91152522604932</v>
      </c>
      <c r="M853" s="306">
        <f t="shared" ca="1" si="393"/>
        <v>-1.4959317135453913</v>
      </c>
      <c r="N853" s="304">
        <f t="shared" ca="1" si="394"/>
        <v>-85.71057362592417</v>
      </c>
      <c r="P853" s="310">
        <f t="shared" ca="1" si="395"/>
        <v>23</v>
      </c>
      <c r="Q853" s="304">
        <f t="shared" ca="1" si="396"/>
        <v>0</v>
      </c>
      <c r="R853" s="306">
        <f t="shared" ca="1" si="397"/>
        <v>0</v>
      </c>
      <c r="S853" s="307">
        <f t="shared" ca="1" si="398"/>
        <v>5.0810000000000022</v>
      </c>
      <c r="T853" s="304">
        <f t="shared" ca="1" si="378"/>
        <v>49.844610000000024</v>
      </c>
      <c r="U853" s="311">
        <f t="shared" ca="1" si="379"/>
        <v>0</v>
      </c>
      <c r="V853" s="306">
        <f t="shared" ca="1" si="380"/>
        <v>1.226311268308421</v>
      </c>
      <c r="W853" s="304">
        <f t="shared" ca="1" si="381"/>
        <v>43.605309867416516</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1.2005165523419112</v>
      </c>
      <c r="AH853" s="304">
        <f t="shared" ca="1" si="405"/>
        <v>-8.582004680841969</v>
      </c>
    </row>
    <row r="854" spans="1:34" x14ac:dyDescent="0.2">
      <c r="A854" s="347">
        <f t="shared" ca="1" si="383"/>
        <v>1E-4</v>
      </c>
      <c r="B854" s="304">
        <f t="shared" ca="1" si="384"/>
        <v>30.245800000000056</v>
      </c>
      <c r="D854" s="306">
        <f t="shared" ca="1" si="385"/>
        <v>-0.64189059020067207</v>
      </c>
      <c r="E854" s="307">
        <f t="shared" ca="1" si="386"/>
        <v>-1.2520056356610691</v>
      </c>
      <c r="F854" s="304">
        <f t="shared" ca="1" si="387"/>
        <v>1.4069618479245429</v>
      </c>
      <c r="G854" s="306">
        <f t="shared" ca="1" si="388"/>
        <v>8.0488711201022269</v>
      </c>
      <c r="H854" s="307">
        <f t="shared" ca="1" si="389"/>
        <v>-107.31240562080785</v>
      </c>
      <c r="I854" s="304">
        <f t="shared" ca="1" si="390"/>
        <v>107.61383148291304</v>
      </c>
      <c r="J854" s="306">
        <f t="shared" ca="1" si="391"/>
        <v>669.82609207074745</v>
      </c>
      <c r="K854" s="307">
        <f t="shared" ca="1" si="392"/>
        <v>-10.709236359893161</v>
      </c>
      <c r="L854" s="304">
        <f t="shared" ca="1" si="377"/>
        <v>669.91169669007979</v>
      </c>
      <c r="M854" s="306">
        <f t="shared" ca="1" si="393"/>
        <v>-1.4959323953685373</v>
      </c>
      <c r="N854" s="304">
        <f t="shared" ca="1" si="394"/>
        <v>-85.710612691512807</v>
      </c>
      <c r="P854" s="310">
        <f t="shared" ca="1" si="395"/>
        <v>23</v>
      </c>
      <c r="Q854" s="304">
        <f t="shared" ca="1" si="396"/>
        <v>0</v>
      </c>
      <c r="R854" s="306">
        <f t="shared" ca="1" si="397"/>
        <v>0</v>
      </c>
      <c r="S854" s="307">
        <f t="shared" ca="1" si="398"/>
        <v>5.0810000000000022</v>
      </c>
      <c r="T854" s="304">
        <f t="shared" ca="1" si="378"/>
        <v>49.844610000000024</v>
      </c>
      <c r="U854" s="311">
        <f t="shared" ca="1" si="379"/>
        <v>0</v>
      </c>
      <c r="V854" s="306">
        <f t="shared" ca="1" si="380"/>
        <v>1.2263125842928586</v>
      </c>
      <c r="W854" s="304">
        <f t="shared" ca="1" si="381"/>
        <v>43.605453949639568</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1.2004886952060225</v>
      </c>
      <c r="AH854" s="304">
        <f t="shared" ca="1" si="405"/>
        <v>-8.5820330382634324</v>
      </c>
    </row>
    <row r="855" spans="1:34" x14ac:dyDescent="0.2">
      <c r="A855" s="347">
        <f t="shared" ca="1" si="383"/>
        <v>1E-4</v>
      </c>
      <c r="B855" s="304">
        <f t="shared" ca="1" si="384"/>
        <v>30.245900000000056</v>
      </c>
      <c r="D855" s="306">
        <f t="shared" ca="1" si="385"/>
        <v>-0.64188687610042749</v>
      </c>
      <c r="E855" s="307">
        <f t="shared" ca="1" si="386"/>
        <v>-1.2519769203749611</v>
      </c>
      <c r="F855" s="304">
        <f t="shared" ca="1" si="387"/>
        <v>1.4069346007762895</v>
      </c>
      <c r="G855" s="306">
        <f t="shared" ca="1" si="388"/>
        <v>8.0488069314146173</v>
      </c>
      <c r="H855" s="307">
        <f t="shared" ca="1" si="389"/>
        <v>-107.31253081849989</v>
      </c>
      <c r="I855" s="304">
        <f t="shared" ca="1" si="390"/>
        <v>107.6139515290219</v>
      </c>
      <c r="J855" s="306">
        <f t="shared" ca="1" si="391"/>
        <v>669.82609207074745</v>
      </c>
      <c r="K855" s="307">
        <f t="shared" ca="1" si="392"/>
        <v>-10.719967606715127</v>
      </c>
      <c r="L855" s="304">
        <f t="shared" ca="1" si="377"/>
        <v>669.91186832616904</v>
      </c>
      <c r="M855" s="306">
        <f t="shared" ca="1" si="393"/>
        <v>-1.4959330771847246</v>
      </c>
      <c r="N855" s="304">
        <f t="shared" ca="1" si="394"/>
        <v>-85.710651756702745</v>
      </c>
      <c r="P855" s="310">
        <f t="shared" ca="1" si="395"/>
        <v>23</v>
      </c>
      <c r="Q855" s="304">
        <f t="shared" ca="1" si="396"/>
        <v>0</v>
      </c>
      <c r="R855" s="306">
        <f t="shared" ca="1" si="397"/>
        <v>0</v>
      </c>
      <c r="S855" s="307">
        <f t="shared" ca="1" si="398"/>
        <v>5.0810000000000022</v>
      </c>
      <c r="T855" s="304">
        <f t="shared" ca="1" si="378"/>
        <v>49.844610000000024</v>
      </c>
      <c r="U855" s="311">
        <f t="shared" ca="1" si="379"/>
        <v>0</v>
      </c>
      <c r="V855" s="306">
        <f t="shared" ca="1" si="380"/>
        <v>1.2263139002802448</v>
      </c>
      <c r="W855" s="304">
        <f t="shared" ca="1" si="381"/>
        <v>43.605598030027288</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1.2004608384217086</v>
      </c>
      <c r="AH855" s="304">
        <f t="shared" ca="1" si="405"/>
        <v>-8.5820613953236666</v>
      </c>
    </row>
    <row r="856" spans="1:34" x14ac:dyDescent="0.2">
      <c r="A856" s="347">
        <f t="shared" ca="1" si="383"/>
        <v>1E-4</v>
      </c>
      <c r="B856" s="304">
        <f t="shared" ca="1" si="384"/>
        <v>30.246000000000056</v>
      </c>
      <c r="D856" s="306">
        <f t="shared" ca="1" si="385"/>
        <v>-0.64188316199385975</v>
      </c>
      <c r="E856" s="307">
        <f t="shared" ca="1" si="386"/>
        <v>-1.2519482054546103</v>
      </c>
      <c r="F856" s="304">
        <f t="shared" ca="1" si="387"/>
        <v>1.4069073540188262</v>
      </c>
      <c r="G856" s="306">
        <f t="shared" ca="1" si="388"/>
        <v>8.0487427430984173</v>
      </c>
      <c r="H856" s="307">
        <f t="shared" ca="1" si="389"/>
        <v>-107.31265601332044</v>
      </c>
      <c r="I856" s="304">
        <f t="shared" ca="1" si="390"/>
        <v>107.61407157234513</v>
      </c>
      <c r="J856" s="306">
        <f t="shared" ca="1" si="391"/>
        <v>669.82609207074745</v>
      </c>
      <c r="K856" s="307">
        <f t="shared" ca="1" si="392"/>
        <v>-10.730698866056718</v>
      </c>
      <c r="L856" s="304">
        <f t="shared" ca="1" si="377"/>
        <v>669.91204013431752</v>
      </c>
      <c r="M856" s="306">
        <f t="shared" ca="1" si="393"/>
        <v>-1.4959337589939534</v>
      </c>
      <c r="N856" s="304">
        <f t="shared" ca="1" si="394"/>
        <v>-85.710690821493984</v>
      </c>
      <c r="P856" s="310">
        <f t="shared" ca="1" si="395"/>
        <v>23</v>
      </c>
      <c r="Q856" s="304">
        <f t="shared" ca="1" si="396"/>
        <v>0</v>
      </c>
      <c r="R856" s="306">
        <f t="shared" ca="1" si="397"/>
        <v>0</v>
      </c>
      <c r="S856" s="307">
        <f t="shared" ca="1" si="398"/>
        <v>5.0810000000000022</v>
      </c>
      <c r="T856" s="304">
        <f t="shared" ca="1" si="378"/>
        <v>49.844610000000024</v>
      </c>
      <c r="U856" s="311">
        <f t="shared" ca="1" si="379"/>
        <v>0</v>
      </c>
      <c r="V856" s="306">
        <f t="shared" ca="1" si="380"/>
        <v>1.2263152162705793</v>
      </c>
      <c r="W856" s="304">
        <f t="shared" ca="1" si="381"/>
        <v>43.605742108579662</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1.2004329819889588</v>
      </c>
      <c r="AH856" s="304">
        <f t="shared" ca="1" si="405"/>
        <v>-8.5820897520226858</v>
      </c>
    </row>
    <row r="857" spans="1:34" x14ac:dyDescent="0.2">
      <c r="A857" s="347">
        <f t="shared" ca="1" si="383"/>
        <v>1E-4</v>
      </c>
      <c r="B857" s="304">
        <f t="shared" ca="1" si="384"/>
        <v>30.246100000000055</v>
      </c>
      <c r="D857" s="306">
        <f t="shared" ca="1" si="385"/>
        <v>-0.6418794478809684</v>
      </c>
      <c r="E857" s="307">
        <f t="shared" ca="1" si="386"/>
        <v>-1.2519194909000166</v>
      </c>
      <c r="F857" s="304">
        <f t="shared" ca="1" si="387"/>
        <v>1.4068801076521531</v>
      </c>
      <c r="G857" s="306">
        <f t="shared" ca="1" si="388"/>
        <v>8.0486785551536286</v>
      </c>
      <c r="H857" s="307">
        <f t="shared" ca="1" si="389"/>
        <v>-107.31278120526953</v>
      </c>
      <c r="I857" s="304">
        <f t="shared" ca="1" si="390"/>
        <v>107.61419161288273</v>
      </c>
      <c r="J857" s="306">
        <f t="shared" ca="1" si="391"/>
        <v>669.82609207074745</v>
      </c>
      <c r="K857" s="307">
        <f t="shared" ca="1" si="392"/>
        <v>-10.741430137917648</v>
      </c>
      <c r="L857" s="304">
        <f t="shared" ca="1" si="377"/>
        <v>669.91221211452569</v>
      </c>
      <c r="M857" s="306">
        <f t="shared" ca="1" si="393"/>
        <v>-1.4959344407962236</v>
      </c>
      <c r="N857" s="304">
        <f t="shared" ca="1" si="394"/>
        <v>-85.710729885886536</v>
      </c>
      <c r="P857" s="310">
        <f t="shared" ca="1" si="395"/>
        <v>23</v>
      </c>
      <c r="Q857" s="304">
        <f t="shared" ca="1" si="396"/>
        <v>0</v>
      </c>
      <c r="R857" s="306">
        <f t="shared" ca="1" si="397"/>
        <v>0</v>
      </c>
      <c r="S857" s="307">
        <f t="shared" ca="1" si="398"/>
        <v>5.0810000000000022</v>
      </c>
      <c r="T857" s="304">
        <f t="shared" ca="1" si="378"/>
        <v>49.844610000000024</v>
      </c>
      <c r="U857" s="311">
        <f t="shared" ca="1" si="379"/>
        <v>0</v>
      </c>
      <c r="V857" s="306">
        <f t="shared" ca="1" si="380"/>
        <v>1.2263165322638618</v>
      </c>
      <c r="W857" s="304">
        <f t="shared" ca="1" si="381"/>
        <v>43.60588618529669</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1.2004051259077713</v>
      </c>
      <c r="AH857" s="304">
        <f t="shared" ca="1" si="405"/>
        <v>-8.5821181083604881</v>
      </c>
    </row>
    <row r="858" spans="1:34" x14ac:dyDescent="0.2">
      <c r="A858" s="347">
        <f t="shared" ca="1" si="383"/>
        <v>1E-4</v>
      </c>
      <c r="B858" s="304">
        <f t="shared" ca="1" si="384"/>
        <v>30.246200000000055</v>
      </c>
      <c r="D858" s="306">
        <f t="shared" ca="1" si="385"/>
        <v>-0.64187573376175655</v>
      </c>
      <c r="E858" s="307">
        <f t="shared" ca="1" si="386"/>
        <v>-1.251890776711182</v>
      </c>
      <c r="F858" s="304">
        <f t="shared" ca="1" si="387"/>
        <v>1.4068528616762734</v>
      </c>
      <c r="G858" s="306">
        <f t="shared" ca="1" si="388"/>
        <v>8.0486143675802531</v>
      </c>
      <c r="H858" s="307">
        <f t="shared" ca="1" si="389"/>
        <v>-107.31290639434719</v>
      </c>
      <c r="I858" s="304">
        <f t="shared" ca="1" si="390"/>
        <v>107.61431165063475</v>
      </c>
      <c r="J858" s="306">
        <f t="shared" ca="1" si="391"/>
        <v>669.82609207074745</v>
      </c>
      <c r="K858" s="307">
        <f t="shared" ca="1" si="392"/>
        <v>-10.752161422297629</v>
      </c>
      <c r="L858" s="304">
        <f t="shared" ca="1" si="377"/>
        <v>669.91238426679399</v>
      </c>
      <c r="M858" s="306">
        <f t="shared" ca="1" si="393"/>
        <v>-1.4959351225915356</v>
      </c>
      <c r="N858" s="304">
        <f t="shared" ca="1" si="394"/>
        <v>-85.710768949880404</v>
      </c>
      <c r="P858" s="310">
        <f t="shared" ca="1" si="395"/>
        <v>23</v>
      </c>
      <c r="Q858" s="304">
        <f t="shared" ca="1" si="396"/>
        <v>0</v>
      </c>
      <c r="R858" s="306">
        <f t="shared" ca="1" si="397"/>
        <v>0</v>
      </c>
      <c r="S858" s="307">
        <f t="shared" ca="1" si="398"/>
        <v>5.0810000000000022</v>
      </c>
      <c r="T858" s="304">
        <f t="shared" ca="1" si="378"/>
        <v>49.844610000000024</v>
      </c>
      <c r="U858" s="311">
        <f t="shared" ca="1" si="379"/>
        <v>0</v>
      </c>
      <c r="V858" s="306">
        <f t="shared" ca="1" si="380"/>
        <v>1.2263178482600927</v>
      </c>
      <c r="W858" s="304">
        <f t="shared" ca="1" si="381"/>
        <v>43.606030260178379</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1.2003772701781479</v>
      </c>
      <c r="AH858" s="304">
        <f t="shared" ca="1" si="405"/>
        <v>-8.5821464643370735</v>
      </c>
    </row>
    <row r="859" spans="1:34" x14ac:dyDescent="0.2">
      <c r="A859" s="347">
        <f t="shared" ca="1" si="383"/>
        <v>1E-4</v>
      </c>
      <c r="B859" s="304">
        <f t="shared" ca="1" si="384"/>
        <v>30.246300000000055</v>
      </c>
      <c r="D859" s="306">
        <f t="shared" ca="1" si="385"/>
        <v>-0.64187201963622165</v>
      </c>
      <c r="E859" s="307">
        <f t="shared" ca="1" si="386"/>
        <v>-1.2518620628881045</v>
      </c>
      <c r="F859" s="304">
        <f t="shared" ca="1" si="387"/>
        <v>1.4068256160911852</v>
      </c>
      <c r="G859" s="306">
        <f t="shared" ca="1" si="388"/>
        <v>8.0485501803782888</v>
      </c>
      <c r="H859" s="307">
        <f t="shared" ca="1" si="389"/>
        <v>-107.31303158055348</v>
      </c>
      <c r="I859" s="304">
        <f t="shared" ca="1" si="390"/>
        <v>107.61443168560125</v>
      </c>
      <c r="J859" s="306">
        <f t="shared" ca="1" si="391"/>
        <v>669.82609207074745</v>
      </c>
      <c r="K859" s="307">
        <f t="shared" ca="1" si="392"/>
        <v>-10.762892719196374</v>
      </c>
      <c r="L859" s="304">
        <f t="shared" ca="1" si="377"/>
        <v>669.91255659112289</v>
      </c>
      <c r="M859" s="306">
        <f t="shared" ca="1" si="393"/>
        <v>-1.4959358043798894</v>
      </c>
      <c r="N859" s="304">
        <f t="shared" ca="1" si="394"/>
        <v>-85.710808013475585</v>
      </c>
      <c r="P859" s="310">
        <f t="shared" ca="1" si="395"/>
        <v>23</v>
      </c>
      <c r="Q859" s="304">
        <f t="shared" ca="1" si="396"/>
        <v>0</v>
      </c>
      <c r="R859" s="306">
        <f t="shared" ca="1" si="397"/>
        <v>0</v>
      </c>
      <c r="S859" s="307">
        <f t="shared" ca="1" si="398"/>
        <v>5.0810000000000022</v>
      </c>
      <c r="T859" s="304">
        <f t="shared" ca="1" si="378"/>
        <v>49.844610000000024</v>
      </c>
      <c r="U859" s="311">
        <f t="shared" ca="1" si="379"/>
        <v>0</v>
      </c>
      <c r="V859" s="306">
        <f t="shared" ca="1" si="380"/>
        <v>1.2263191642592721</v>
      </c>
      <c r="W859" s="304">
        <f t="shared" ca="1" si="381"/>
        <v>43.606174333224786</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1.2003494148000886</v>
      </c>
      <c r="AH859" s="304">
        <f t="shared" ca="1" si="405"/>
        <v>-8.5821748199524421</v>
      </c>
    </row>
    <row r="860" spans="1:34" x14ac:dyDescent="0.2">
      <c r="A860" s="347">
        <f t="shared" ca="1" si="383"/>
        <v>1E-4</v>
      </c>
      <c r="B860" s="304">
        <f t="shared" ca="1" si="384"/>
        <v>30.246400000000055</v>
      </c>
      <c r="D860" s="306">
        <f t="shared" ca="1" si="385"/>
        <v>-0.64186830550436613</v>
      </c>
      <c r="E860" s="307">
        <f t="shared" ca="1" si="386"/>
        <v>-1.2518333494307736</v>
      </c>
      <c r="F860" s="304">
        <f t="shared" ca="1" si="387"/>
        <v>1.4067983708968801</v>
      </c>
      <c r="G860" s="306">
        <f t="shared" ca="1" si="388"/>
        <v>8.0484859935477377</v>
      </c>
      <c r="H860" s="307">
        <f t="shared" ca="1" si="389"/>
        <v>-107.31315676388843</v>
      </c>
      <c r="I860" s="304">
        <f t="shared" ca="1" si="390"/>
        <v>107.61455171778223</v>
      </c>
      <c r="J860" s="306">
        <f t="shared" ca="1" si="391"/>
        <v>669.82609207074745</v>
      </c>
      <c r="K860" s="307">
        <f t="shared" ca="1" si="392"/>
        <v>-10.773624028613597</v>
      </c>
      <c r="L860" s="304">
        <f t="shared" ca="1" si="377"/>
        <v>669.91272908751284</v>
      </c>
      <c r="M860" s="306">
        <f t="shared" ca="1" si="393"/>
        <v>-1.4959364861612849</v>
      </c>
      <c r="N860" s="304">
        <f t="shared" ca="1" si="394"/>
        <v>-85.71084707667211</v>
      </c>
      <c r="P860" s="310">
        <f t="shared" ca="1" si="395"/>
        <v>23</v>
      </c>
      <c r="Q860" s="304">
        <f t="shared" ca="1" si="396"/>
        <v>0</v>
      </c>
      <c r="R860" s="306">
        <f t="shared" ca="1" si="397"/>
        <v>0</v>
      </c>
      <c r="S860" s="307">
        <f t="shared" ca="1" si="398"/>
        <v>5.0810000000000022</v>
      </c>
      <c r="T860" s="304">
        <f t="shared" ca="1" si="378"/>
        <v>49.844610000000024</v>
      </c>
      <c r="U860" s="311">
        <f t="shared" ca="1" si="379"/>
        <v>0</v>
      </c>
      <c r="V860" s="306">
        <f t="shared" ca="1" si="380"/>
        <v>1.2263204802613989</v>
      </c>
      <c r="W860" s="304">
        <f t="shared" ca="1" si="381"/>
        <v>43.606318404435868</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1.2003215597735792</v>
      </c>
      <c r="AH860" s="304">
        <f t="shared" ca="1" si="405"/>
        <v>-8.5822031752066064</v>
      </c>
    </row>
    <row r="861" spans="1:34" x14ac:dyDescent="0.2">
      <c r="A861" s="347">
        <f t="shared" ca="1" si="383"/>
        <v>1E-4</v>
      </c>
      <c r="B861" s="304">
        <f t="shared" ca="1" si="384"/>
        <v>30.246500000000054</v>
      </c>
      <c r="D861" s="306">
        <f t="shared" ca="1" si="385"/>
        <v>-0.64186459136619056</v>
      </c>
      <c r="E861" s="307">
        <f t="shared" ca="1" si="386"/>
        <v>-1.2518046363391946</v>
      </c>
      <c r="F861" s="304">
        <f t="shared" ca="1" si="387"/>
        <v>1.4067711260933635</v>
      </c>
      <c r="G861" s="306">
        <f t="shared" ca="1" si="388"/>
        <v>8.0484218070886016</v>
      </c>
      <c r="H861" s="307">
        <f t="shared" ca="1" si="389"/>
        <v>-107.31328194435206</v>
      </c>
      <c r="I861" s="304">
        <f t="shared" ca="1" si="390"/>
        <v>107.61467174717775</v>
      </c>
      <c r="J861" s="306">
        <f t="shared" ca="1" si="391"/>
        <v>669.82609207074745</v>
      </c>
      <c r="K861" s="307">
        <f t="shared" ca="1" si="392"/>
        <v>-10.784355350549008</v>
      </c>
      <c r="L861" s="304">
        <f t="shared" ca="1" si="377"/>
        <v>669.91290175596441</v>
      </c>
      <c r="M861" s="306">
        <f t="shared" ca="1" si="393"/>
        <v>-1.4959371679357225</v>
      </c>
      <c r="N861" s="304">
        <f t="shared" ca="1" si="394"/>
        <v>-85.710886139469963</v>
      </c>
      <c r="P861" s="310">
        <f t="shared" ca="1" si="395"/>
        <v>23</v>
      </c>
      <c r="Q861" s="304">
        <f t="shared" ca="1" si="396"/>
        <v>0</v>
      </c>
      <c r="R861" s="306">
        <f t="shared" ca="1" si="397"/>
        <v>0</v>
      </c>
      <c r="S861" s="307">
        <f t="shared" ca="1" si="398"/>
        <v>5.0810000000000022</v>
      </c>
      <c r="T861" s="304">
        <f t="shared" ca="1" si="378"/>
        <v>49.844610000000024</v>
      </c>
      <c r="U861" s="311">
        <f t="shared" ca="1" si="379"/>
        <v>0</v>
      </c>
      <c r="V861" s="306">
        <f t="shared" ca="1" si="380"/>
        <v>1.2263217962664743</v>
      </c>
      <c r="W861" s="304">
        <f t="shared" ca="1" si="381"/>
        <v>43.606462473811682</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1.200293705098634</v>
      </c>
      <c r="AH861" s="304">
        <f t="shared" ca="1" si="405"/>
        <v>-8.5822315300995573</v>
      </c>
    </row>
    <row r="862" spans="1:34" x14ac:dyDescent="0.2">
      <c r="A862" s="347">
        <f t="shared" ca="1" si="383"/>
        <v>1E-4</v>
      </c>
      <c r="B862" s="304">
        <f t="shared" ca="1" si="384"/>
        <v>30.246600000000054</v>
      </c>
      <c r="D862" s="306">
        <f t="shared" ca="1" si="385"/>
        <v>-0.64186087722169527</v>
      </c>
      <c r="E862" s="307">
        <f t="shared" ca="1" si="386"/>
        <v>-1.2517759236133621</v>
      </c>
      <c r="F862" s="304">
        <f t="shared" ca="1" si="387"/>
        <v>1.4067438816806312</v>
      </c>
      <c r="G862" s="306">
        <f t="shared" ca="1" si="388"/>
        <v>8.0483576210008803</v>
      </c>
      <c r="H862" s="307">
        <f t="shared" ca="1" si="389"/>
        <v>-107.31340712194442</v>
      </c>
      <c r="I862" s="304">
        <f t="shared" ca="1" si="390"/>
        <v>107.61479177378784</v>
      </c>
      <c r="J862" s="306">
        <f t="shared" ca="1" si="391"/>
        <v>669.82609207074745</v>
      </c>
      <c r="K862" s="307">
        <f t="shared" ca="1" si="392"/>
        <v>-10.795086685002323</v>
      </c>
      <c r="L862" s="304">
        <f t="shared" ca="1" si="377"/>
        <v>669.91307459647794</v>
      </c>
      <c r="M862" s="306">
        <f t="shared" ca="1" si="393"/>
        <v>-1.4959378497032021</v>
      </c>
      <c r="N862" s="304">
        <f t="shared" ca="1" si="394"/>
        <v>-85.710925201869145</v>
      </c>
      <c r="P862" s="310">
        <f t="shared" ca="1" si="395"/>
        <v>23</v>
      </c>
      <c r="Q862" s="304">
        <f t="shared" ca="1" si="396"/>
        <v>0</v>
      </c>
      <c r="R862" s="306">
        <f t="shared" ca="1" si="397"/>
        <v>0</v>
      </c>
      <c r="S862" s="307">
        <f t="shared" ca="1" si="398"/>
        <v>5.0810000000000022</v>
      </c>
      <c r="T862" s="304">
        <f t="shared" ca="1" si="378"/>
        <v>49.844610000000024</v>
      </c>
      <c r="U862" s="311">
        <f t="shared" ca="1" si="379"/>
        <v>0</v>
      </c>
      <c r="V862" s="306">
        <f t="shared" ca="1" si="380"/>
        <v>1.2263231122744975</v>
      </c>
      <c r="W862" s="304">
        <f t="shared" ca="1" si="381"/>
        <v>43.606606541352214</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1.2002658507752386</v>
      </c>
      <c r="AH862" s="304">
        <f t="shared" ca="1" si="405"/>
        <v>-8.5822598846313056</v>
      </c>
    </row>
    <row r="863" spans="1:34" x14ac:dyDescent="0.2">
      <c r="A863" s="347">
        <f t="shared" ca="1" si="383"/>
        <v>1E-4</v>
      </c>
      <c r="B863" s="304">
        <f t="shared" ca="1" si="384"/>
        <v>30.246700000000054</v>
      </c>
      <c r="D863" s="306">
        <f t="shared" ca="1" si="385"/>
        <v>-0.64185716307088125</v>
      </c>
      <c r="E863" s="307">
        <f t="shared" ca="1" si="386"/>
        <v>-1.2517472112532726</v>
      </c>
      <c r="F863" s="304">
        <f t="shared" ca="1" si="387"/>
        <v>1.406716637658681</v>
      </c>
      <c r="G863" s="306">
        <f t="shared" ca="1" si="388"/>
        <v>8.0482934352845739</v>
      </c>
      <c r="H863" s="307">
        <f t="shared" ca="1" si="389"/>
        <v>-107.31353229666554</v>
      </c>
      <c r="I863" s="304">
        <f t="shared" ca="1" si="390"/>
        <v>107.61491179761252</v>
      </c>
      <c r="J863" s="306">
        <f t="shared" ca="1" si="391"/>
        <v>669.82609207074745</v>
      </c>
      <c r="K863" s="307">
        <f t="shared" ca="1" si="392"/>
        <v>-10.805818031973253</v>
      </c>
      <c r="L863" s="304">
        <f t="shared" ca="1" si="377"/>
        <v>669.91324760905388</v>
      </c>
      <c r="M863" s="306">
        <f t="shared" ca="1" si="393"/>
        <v>-1.4959385314637239</v>
      </c>
      <c r="N863" s="304">
        <f t="shared" ca="1" si="394"/>
        <v>-85.710964263869684</v>
      </c>
      <c r="P863" s="310">
        <f t="shared" ca="1" si="395"/>
        <v>23</v>
      </c>
      <c r="Q863" s="304">
        <f t="shared" ca="1" si="396"/>
        <v>0</v>
      </c>
      <c r="R863" s="306">
        <f t="shared" ca="1" si="397"/>
        <v>0</v>
      </c>
      <c r="S863" s="307">
        <f t="shared" ca="1" si="398"/>
        <v>5.0810000000000022</v>
      </c>
      <c r="T863" s="304">
        <f t="shared" ca="1" si="378"/>
        <v>49.844610000000024</v>
      </c>
      <c r="U863" s="311">
        <f t="shared" ca="1" si="379"/>
        <v>0</v>
      </c>
      <c r="V863" s="306">
        <f t="shared" ca="1" si="380"/>
        <v>1.2263244282854695</v>
      </c>
      <c r="W863" s="304">
        <f t="shared" ca="1" si="381"/>
        <v>43.606750607057506</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1.2002379968033932</v>
      </c>
      <c r="AH863" s="304">
        <f t="shared" ca="1" si="405"/>
        <v>-8.5822882388018495</v>
      </c>
    </row>
    <row r="864" spans="1:34" x14ac:dyDescent="0.2">
      <c r="A864" s="347">
        <f t="shared" ca="1" si="383"/>
        <v>1E-4</v>
      </c>
      <c r="B864" s="304">
        <f t="shared" ca="1" si="384"/>
        <v>30.246800000000054</v>
      </c>
      <c r="D864" s="306">
        <f t="shared" ca="1" si="385"/>
        <v>-0.64185344891374874</v>
      </c>
      <c r="E864" s="307">
        <f t="shared" ca="1" si="386"/>
        <v>-1.2517184992589208</v>
      </c>
      <c r="F864" s="304">
        <f t="shared" ca="1" si="387"/>
        <v>1.4066893940275085</v>
      </c>
      <c r="G864" s="306">
        <f t="shared" ca="1" si="388"/>
        <v>8.0482292499396824</v>
      </c>
      <c r="H864" s="307">
        <f t="shared" ca="1" si="389"/>
        <v>-107.31365746851547</v>
      </c>
      <c r="I864" s="304">
        <f t="shared" ca="1" si="390"/>
        <v>107.61503181865184</v>
      </c>
      <c r="J864" s="306">
        <f t="shared" ca="1" si="391"/>
        <v>669.82609207074745</v>
      </c>
      <c r="K864" s="307">
        <f t="shared" ca="1" si="392"/>
        <v>-10.816549391461512</v>
      </c>
      <c r="L864" s="304">
        <f t="shared" ca="1" si="377"/>
        <v>669.91342079369281</v>
      </c>
      <c r="M864" s="306">
        <f t="shared" ca="1" si="393"/>
        <v>-1.4959392132172877</v>
      </c>
      <c r="N864" s="304">
        <f t="shared" ca="1" si="394"/>
        <v>-85.711003325471566</v>
      </c>
      <c r="P864" s="310">
        <f t="shared" ca="1" si="395"/>
        <v>23</v>
      </c>
      <c r="Q864" s="304">
        <f t="shared" ca="1" si="396"/>
        <v>0</v>
      </c>
      <c r="R864" s="306">
        <f t="shared" ca="1" si="397"/>
        <v>0</v>
      </c>
      <c r="S864" s="307">
        <f t="shared" ca="1" si="398"/>
        <v>5.0810000000000022</v>
      </c>
      <c r="T864" s="304">
        <f t="shared" ca="1" si="378"/>
        <v>49.844610000000024</v>
      </c>
      <c r="U864" s="311">
        <f t="shared" ca="1" si="379"/>
        <v>0</v>
      </c>
      <c r="V864" s="306">
        <f t="shared" ca="1" si="380"/>
        <v>1.2263257442993887</v>
      </c>
      <c r="W864" s="304">
        <f t="shared" ca="1" si="381"/>
        <v>43.606894670927545</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1.2002101431830958</v>
      </c>
      <c r="AH864" s="304">
        <f t="shared" ca="1" si="405"/>
        <v>-8.5823165926111962</v>
      </c>
    </row>
    <row r="865" spans="1:34" x14ac:dyDescent="0.2">
      <c r="A865" s="347">
        <f t="shared" ca="1" si="383"/>
        <v>1E-4</v>
      </c>
      <c r="B865" s="304">
        <f t="shared" ca="1" si="384"/>
        <v>30.246900000000053</v>
      </c>
      <c r="D865" s="306">
        <f t="shared" ca="1" si="385"/>
        <v>-0.64184973475030072</v>
      </c>
      <c r="E865" s="307">
        <f t="shared" ca="1" si="386"/>
        <v>-1.2516897876303101</v>
      </c>
      <c r="F865" s="304">
        <f t="shared" ca="1" si="387"/>
        <v>1.4066621507871186</v>
      </c>
      <c r="G865" s="306">
        <f t="shared" ca="1" si="388"/>
        <v>8.0481650649662075</v>
      </c>
      <c r="H865" s="307">
        <f t="shared" ca="1" si="389"/>
        <v>-107.31378263749424</v>
      </c>
      <c r="I865" s="304">
        <f t="shared" ca="1" si="390"/>
        <v>107.61515183690587</v>
      </c>
      <c r="J865" s="306">
        <f t="shared" ca="1" si="391"/>
        <v>669.82609207074745</v>
      </c>
      <c r="K865" s="307">
        <f t="shared" ca="1" si="392"/>
        <v>-10.827280763466813</v>
      </c>
      <c r="L865" s="304">
        <f t="shared" ca="1" si="377"/>
        <v>669.91359415039517</v>
      </c>
      <c r="M865" s="306">
        <f t="shared" ca="1" si="393"/>
        <v>-1.495939894963894</v>
      </c>
      <c r="N865" s="304">
        <f t="shared" ca="1" si="394"/>
        <v>-85.711042386674805</v>
      </c>
      <c r="P865" s="310">
        <f t="shared" ca="1" si="395"/>
        <v>23</v>
      </c>
      <c r="Q865" s="304">
        <f t="shared" ca="1" si="396"/>
        <v>0</v>
      </c>
      <c r="R865" s="306">
        <f t="shared" ca="1" si="397"/>
        <v>0</v>
      </c>
      <c r="S865" s="307">
        <f t="shared" ca="1" si="398"/>
        <v>5.0810000000000022</v>
      </c>
      <c r="T865" s="304">
        <f t="shared" ca="1" si="378"/>
        <v>49.844610000000024</v>
      </c>
      <c r="U865" s="311">
        <f t="shared" ca="1" si="379"/>
        <v>0</v>
      </c>
      <c r="V865" s="306">
        <f t="shared" ca="1" si="380"/>
        <v>1.2263270603162566</v>
      </c>
      <c r="W865" s="304">
        <f t="shared" ca="1" si="381"/>
        <v>43.607038732962394</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1.2001822899143448</v>
      </c>
      <c r="AH865" s="304">
        <f t="shared" ca="1" si="405"/>
        <v>-8.5823449460593437</v>
      </c>
    </row>
    <row r="866" spans="1:34" x14ac:dyDescent="0.2">
      <c r="A866" s="347">
        <f t="shared" ca="1" si="383"/>
        <v>1E-4</v>
      </c>
      <c r="B866" s="304">
        <f t="shared" ca="1" si="384"/>
        <v>30.247000000000053</v>
      </c>
      <c r="D866" s="306">
        <f t="shared" ca="1" si="385"/>
        <v>-0.64184602058053541</v>
      </c>
      <c r="E866" s="307">
        <f t="shared" ca="1" si="386"/>
        <v>-1.2516610763674265</v>
      </c>
      <c r="F866" s="304">
        <f t="shared" ca="1" si="387"/>
        <v>1.4066349079374982</v>
      </c>
      <c r="G866" s="306">
        <f t="shared" ca="1" si="388"/>
        <v>8.0481008803641494</v>
      </c>
      <c r="H866" s="307">
        <f t="shared" ca="1" si="389"/>
        <v>-107.31390780360188</v>
      </c>
      <c r="I866" s="304">
        <f t="shared" ca="1" si="390"/>
        <v>107.61527185237458</v>
      </c>
      <c r="J866" s="306">
        <f t="shared" ca="1" si="391"/>
        <v>669.82609207074745</v>
      </c>
      <c r="K866" s="307">
        <f t="shared" ca="1" si="392"/>
        <v>-10.838012147988868</v>
      </c>
      <c r="L866" s="304">
        <f t="shared" ca="1" si="377"/>
        <v>669.91376767916131</v>
      </c>
      <c r="M866" s="306">
        <f t="shared" ca="1" si="393"/>
        <v>-1.4959405767035427</v>
      </c>
      <c r="N866" s="304">
        <f t="shared" ca="1" si="394"/>
        <v>-85.711081447479401</v>
      </c>
      <c r="P866" s="310">
        <f t="shared" ca="1" si="395"/>
        <v>23</v>
      </c>
      <c r="Q866" s="304">
        <f t="shared" ca="1" si="396"/>
        <v>0</v>
      </c>
      <c r="R866" s="306">
        <f t="shared" ca="1" si="397"/>
        <v>0</v>
      </c>
      <c r="S866" s="307">
        <f t="shared" ca="1" si="398"/>
        <v>5.0810000000000022</v>
      </c>
      <c r="T866" s="304">
        <f t="shared" ca="1" si="378"/>
        <v>49.844610000000024</v>
      </c>
      <c r="U866" s="311">
        <f t="shared" ca="1" si="379"/>
        <v>0</v>
      </c>
      <c r="V866" s="306">
        <f t="shared" ca="1" si="380"/>
        <v>1.2263283763360722</v>
      </c>
      <c r="W866" s="304">
        <f t="shared" ca="1" si="381"/>
        <v>43.607182793162004</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1.2001544369971295</v>
      </c>
      <c r="AH866" s="304">
        <f t="shared" ca="1" si="405"/>
        <v>-8.5823732991463046</v>
      </c>
    </row>
    <row r="867" spans="1:34" x14ac:dyDescent="0.2">
      <c r="A867" s="347">
        <f t="shared" ca="1" si="383"/>
        <v>1E-4</v>
      </c>
      <c r="B867" s="304">
        <f t="shared" ca="1" si="384"/>
        <v>30.247100000000053</v>
      </c>
      <c r="D867" s="306">
        <f t="shared" ca="1" si="385"/>
        <v>-0.64184230640445405</v>
      </c>
      <c r="E867" s="307">
        <f t="shared" ca="1" si="386"/>
        <v>-1.2516323654702806</v>
      </c>
      <c r="F867" s="304">
        <f t="shared" ca="1" si="387"/>
        <v>1.4066076654786575</v>
      </c>
      <c r="G867" s="306">
        <f t="shared" ca="1" si="388"/>
        <v>8.0480366961335097</v>
      </c>
      <c r="H867" s="307">
        <f t="shared" ca="1" si="389"/>
        <v>-107.31403296683843</v>
      </c>
      <c r="I867" s="304">
        <f t="shared" ca="1" si="390"/>
        <v>107.61539186505802</v>
      </c>
      <c r="J867" s="306">
        <f t="shared" ca="1" si="391"/>
        <v>669.82609207074745</v>
      </c>
      <c r="K867" s="307">
        <f t="shared" ca="1" si="392"/>
        <v>-10.848743545027391</v>
      </c>
      <c r="L867" s="304">
        <f t="shared" ca="1" si="377"/>
        <v>669.91394137999191</v>
      </c>
      <c r="M867" s="306">
        <f t="shared" ca="1" si="393"/>
        <v>-1.4959412584362342</v>
      </c>
      <c r="N867" s="304">
        <f t="shared" ca="1" si="394"/>
        <v>-85.711120507885369</v>
      </c>
      <c r="P867" s="310">
        <f t="shared" ca="1" si="395"/>
        <v>23</v>
      </c>
      <c r="Q867" s="304">
        <f t="shared" ca="1" si="396"/>
        <v>0</v>
      </c>
      <c r="R867" s="306">
        <f t="shared" ca="1" si="397"/>
        <v>0</v>
      </c>
      <c r="S867" s="307">
        <f t="shared" ca="1" si="398"/>
        <v>5.0810000000000022</v>
      </c>
      <c r="T867" s="304">
        <f t="shared" ca="1" si="378"/>
        <v>49.844610000000024</v>
      </c>
      <c r="U867" s="311">
        <f t="shared" ca="1" si="379"/>
        <v>0</v>
      </c>
      <c r="V867" s="306">
        <f t="shared" ca="1" si="380"/>
        <v>1.2263296923588356</v>
      </c>
      <c r="W867" s="304">
        <f t="shared" ca="1" si="381"/>
        <v>43.607326851526395</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1.2001265844314588</v>
      </c>
      <c r="AH867" s="304">
        <f t="shared" ca="1" si="405"/>
        <v>-8.58240165187207</v>
      </c>
    </row>
    <row r="868" spans="1:34" x14ac:dyDescent="0.2">
      <c r="A868" s="347">
        <f t="shared" ca="1" si="383"/>
        <v>1E-4</v>
      </c>
      <c r="B868" s="304">
        <f t="shared" ca="1" si="384"/>
        <v>30.247200000000053</v>
      </c>
      <c r="D868" s="306">
        <f t="shared" ca="1" si="385"/>
        <v>-0.64183859222205564</v>
      </c>
      <c r="E868" s="307">
        <f t="shared" ca="1" si="386"/>
        <v>-1.2516036549388669</v>
      </c>
      <c r="F868" s="304">
        <f t="shared" ca="1" si="387"/>
        <v>1.4065804234105921</v>
      </c>
      <c r="G868" s="306">
        <f t="shared" ca="1" si="388"/>
        <v>8.0479725122742867</v>
      </c>
      <c r="H868" s="307">
        <f t="shared" ca="1" si="389"/>
        <v>-107.31415812720392</v>
      </c>
      <c r="I868" s="304">
        <f t="shared" ca="1" si="390"/>
        <v>107.61551187495625</v>
      </c>
      <c r="J868" s="306">
        <f t="shared" ca="1" si="391"/>
        <v>669.82609207074745</v>
      </c>
      <c r="K868" s="307">
        <f t="shared" ca="1" si="392"/>
        <v>-10.859474954582094</v>
      </c>
      <c r="L868" s="304">
        <f t="shared" ca="1" si="377"/>
        <v>669.9141152528872</v>
      </c>
      <c r="M868" s="306">
        <f t="shared" ca="1" si="393"/>
        <v>-1.495941940161968</v>
      </c>
      <c r="N868" s="304">
        <f t="shared" ca="1" si="394"/>
        <v>-85.711159567892707</v>
      </c>
      <c r="P868" s="310">
        <f t="shared" ca="1" si="395"/>
        <v>23</v>
      </c>
      <c r="Q868" s="304">
        <f t="shared" ca="1" si="396"/>
        <v>0</v>
      </c>
      <c r="R868" s="306">
        <f t="shared" ca="1" si="397"/>
        <v>0</v>
      </c>
      <c r="S868" s="307">
        <f t="shared" ca="1" si="398"/>
        <v>5.0810000000000022</v>
      </c>
      <c r="T868" s="304">
        <f t="shared" ca="1" si="378"/>
        <v>49.844610000000024</v>
      </c>
      <c r="U868" s="311">
        <f t="shared" ca="1" si="379"/>
        <v>0</v>
      </c>
      <c r="V868" s="306">
        <f t="shared" ca="1" si="380"/>
        <v>1.2263310083845471</v>
      </c>
      <c r="W868" s="304">
        <f t="shared" ca="1" si="381"/>
        <v>43.607470908055625</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1.2000987322173291</v>
      </c>
      <c r="AH868" s="304">
        <f t="shared" ca="1" si="405"/>
        <v>-8.5824300042366417</v>
      </c>
    </row>
    <row r="869" spans="1:34" x14ac:dyDescent="0.2">
      <c r="A869" s="347">
        <f t="shared" ca="1" si="383"/>
        <v>1E-4</v>
      </c>
      <c r="B869" s="304">
        <f t="shared" ca="1" si="384"/>
        <v>30.247300000000052</v>
      </c>
      <c r="D869" s="306">
        <f t="shared" ca="1" si="385"/>
        <v>-0.64183487803334482</v>
      </c>
      <c r="E869" s="307">
        <f t="shared" ca="1" si="386"/>
        <v>-1.251574944773175</v>
      </c>
      <c r="F869" s="304">
        <f t="shared" ca="1" si="387"/>
        <v>1.4065531817332948</v>
      </c>
      <c r="G869" s="306">
        <f t="shared" ca="1" si="388"/>
        <v>8.0479083287864839</v>
      </c>
      <c r="H869" s="307">
        <f t="shared" ca="1" si="389"/>
        <v>-107.3142832846984</v>
      </c>
      <c r="I869" s="304">
        <f t="shared" ca="1" si="390"/>
        <v>107.61563188206929</v>
      </c>
      <c r="J869" s="306">
        <f t="shared" ca="1" si="391"/>
        <v>669.82609207074745</v>
      </c>
      <c r="K869" s="307">
        <f t="shared" ca="1" si="392"/>
        <v>-10.870206376652689</v>
      </c>
      <c r="L869" s="304">
        <f t="shared" ca="1" si="377"/>
        <v>669.91428929784774</v>
      </c>
      <c r="M869" s="306">
        <f t="shared" ca="1" si="393"/>
        <v>-1.4959426218807446</v>
      </c>
      <c r="N869" s="304">
        <f t="shared" ca="1" si="394"/>
        <v>-85.711198627501417</v>
      </c>
      <c r="P869" s="310">
        <f t="shared" ca="1" si="395"/>
        <v>23</v>
      </c>
      <c r="Q869" s="304">
        <f t="shared" ca="1" si="396"/>
        <v>0</v>
      </c>
      <c r="R869" s="306">
        <f t="shared" ca="1" si="397"/>
        <v>0</v>
      </c>
      <c r="S869" s="307">
        <f t="shared" ca="1" si="398"/>
        <v>5.0810000000000022</v>
      </c>
      <c r="T869" s="304">
        <f t="shared" ca="1" si="378"/>
        <v>49.844610000000024</v>
      </c>
      <c r="U869" s="311">
        <f t="shared" ca="1" si="379"/>
        <v>0</v>
      </c>
      <c r="V869" s="306">
        <f t="shared" ca="1" si="380"/>
        <v>1.2263323244132069</v>
      </c>
      <c r="W869" s="304">
        <f t="shared" ca="1" si="381"/>
        <v>43.607614962749686</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1.2000708803547315</v>
      </c>
      <c r="AH869" s="304">
        <f t="shared" ca="1" si="405"/>
        <v>-8.5824583562400321</v>
      </c>
    </row>
    <row r="870" spans="1:34" x14ac:dyDescent="0.2">
      <c r="A870" s="347">
        <f t="shared" ca="1" si="383"/>
        <v>1E-4</v>
      </c>
      <c r="B870" s="304">
        <f t="shared" ca="1" si="384"/>
        <v>30.247400000000052</v>
      </c>
      <c r="D870" s="306">
        <f t="shared" ca="1" si="385"/>
        <v>-0.64183116383832062</v>
      </c>
      <c r="E870" s="307">
        <f t="shared" ca="1" si="386"/>
        <v>-1.2515462349732065</v>
      </c>
      <c r="F870" s="304">
        <f t="shared" ca="1" si="387"/>
        <v>1.4065259404467667</v>
      </c>
      <c r="G870" s="306">
        <f t="shared" ca="1" si="388"/>
        <v>8.0478441456700995</v>
      </c>
      <c r="H870" s="307">
        <f t="shared" ca="1" si="389"/>
        <v>-107.31440843932191</v>
      </c>
      <c r="I870" s="304">
        <f t="shared" ca="1" si="390"/>
        <v>107.61575188639719</v>
      </c>
      <c r="J870" s="306">
        <f t="shared" ca="1" si="391"/>
        <v>669.82609207074745</v>
      </c>
      <c r="K870" s="307">
        <f t="shared" ca="1" si="392"/>
        <v>-10.880937811238891</v>
      </c>
      <c r="L870" s="304">
        <f t="shared" ca="1" si="377"/>
        <v>669.914463514874</v>
      </c>
      <c r="M870" s="306">
        <f t="shared" ca="1" si="393"/>
        <v>-1.495943303592564</v>
      </c>
      <c r="N870" s="304">
        <f t="shared" ca="1" si="394"/>
        <v>-85.711237686711513</v>
      </c>
      <c r="P870" s="310">
        <f t="shared" ca="1" si="395"/>
        <v>23</v>
      </c>
      <c r="Q870" s="304">
        <f t="shared" ca="1" si="396"/>
        <v>0</v>
      </c>
      <c r="R870" s="306">
        <f t="shared" ca="1" si="397"/>
        <v>0</v>
      </c>
      <c r="S870" s="307">
        <f t="shared" ca="1" si="398"/>
        <v>5.0810000000000022</v>
      </c>
      <c r="T870" s="304">
        <f t="shared" ca="1" si="378"/>
        <v>49.844610000000024</v>
      </c>
      <c r="U870" s="311">
        <f t="shared" ca="1" si="379"/>
        <v>0</v>
      </c>
      <c r="V870" s="306">
        <f t="shared" ca="1" si="380"/>
        <v>1.226333640444814</v>
      </c>
      <c r="W870" s="304">
        <f t="shared" ca="1" si="381"/>
        <v>43.607759015608572</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1.2000430288436661</v>
      </c>
      <c r="AH870" s="304">
        <f t="shared" ca="1" si="405"/>
        <v>-8.5824867078822411</v>
      </c>
    </row>
    <row r="871" spans="1:34" x14ac:dyDescent="0.2">
      <c r="A871" s="347">
        <f t="shared" ca="1" si="383"/>
        <v>1E-4</v>
      </c>
      <c r="B871" s="304">
        <f t="shared" ca="1" si="384"/>
        <v>30.247500000000052</v>
      </c>
      <c r="D871" s="306">
        <f t="shared" ca="1" si="385"/>
        <v>-0.64182744963698224</v>
      </c>
      <c r="E871" s="307">
        <f t="shared" ca="1" si="386"/>
        <v>-1.2515175255389632</v>
      </c>
      <c r="F871" s="304">
        <f t="shared" ca="1" si="387"/>
        <v>1.40649869955101</v>
      </c>
      <c r="G871" s="306">
        <f t="shared" ca="1" si="388"/>
        <v>8.0477799629251354</v>
      </c>
      <c r="H871" s="307">
        <f t="shared" ca="1" si="389"/>
        <v>-107.31453359107446</v>
      </c>
      <c r="I871" s="304">
        <f t="shared" ca="1" si="390"/>
        <v>107.61587188793997</v>
      </c>
      <c r="J871" s="306">
        <f t="shared" ca="1" si="391"/>
        <v>669.82609207074745</v>
      </c>
      <c r="K871" s="307">
        <f t="shared" ca="1" si="392"/>
        <v>-10.891669258340411</v>
      </c>
      <c r="L871" s="304">
        <f t="shared" ca="1" si="377"/>
        <v>669.91463790396654</v>
      </c>
      <c r="M871" s="306">
        <f t="shared" ca="1" si="393"/>
        <v>-1.4959439852974263</v>
      </c>
      <c r="N871" s="304">
        <f t="shared" ca="1" si="394"/>
        <v>-85.711276745523008</v>
      </c>
      <c r="P871" s="310">
        <f t="shared" ca="1" si="395"/>
        <v>23</v>
      </c>
      <c r="Q871" s="304">
        <f t="shared" ca="1" si="396"/>
        <v>0</v>
      </c>
      <c r="R871" s="306">
        <f t="shared" ca="1" si="397"/>
        <v>0</v>
      </c>
      <c r="S871" s="307">
        <f t="shared" ca="1" si="398"/>
        <v>5.0810000000000022</v>
      </c>
      <c r="T871" s="304">
        <f t="shared" ca="1" si="378"/>
        <v>49.844610000000024</v>
      </c>
      <c r="U871" s="311">
        <f t="shared" ca="1" si="379"/>
        <v>0</v>
      </c>
      <c r="V871" s="306">
        <f t="shared" ca="1" si="380"/>
        <v>1.2263349564793693</v>
      </c>
      <c r="W871" s="304">
        <f t="shared" ca="1" si="381"/>
        <v>43.607903066632332</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1.2000151776841328</v>
      </c>
      <c r="AH871" s="304">
        <f t="shared" ca="1" si="405"/>
        <v>-8.5825150591632653</v>
      </c>
    </row>
    <row r="872" spans="1:34" x14ac:dyDescent="0.2">
      <c r="A872" s="347">
        <f t="shared" ca="1" si="383"/>
        <v>1E-4</v>
      </c>
      <c r="B872" s="304">
        <f t="shared" ca="1" si="384"/>
        <v>30.247600000000052</v>
      </c>
      <c r="D872" s="306">
        <f t="shared" ca="1" si="385"/>
        <v>-0.64182373542933235</v>
      </c>
      <c r="E872" s="307">
        <f t="shared" ca="1" si="386"/>
        <v>-1.2514888164704328</v>
      </c>
      <c r="F872" s="304">
        <f t="shared" ca="1" si="387"/>
        <v>1.406471459046015</v>
      </c>
      <c r="G872" s="306">
        <f t="shared" ca="1" si="388"/>
        <v>8.0477157805515933</v>
      </c>
      <c r="H872" s="307">
        <f t="shared" ca="1" si="389"/>
        <v>-107.31465873995612</v>
      </c>
      <c r="I872" s="304">
        <f t="shared" ca="1" si="390"/>
        <v>107.61599188669767</v>
      </c>
      <c r="J872" s="306">
        <f t="shared" ca="1" si="391"/>
        <v>669.82609207074745</v>
      </c>
      <c r="K872" s="307">
        <f t="shared" ca="1" si="392"/>
        <v>-10.902400717956962</v>
      </c>
      <c r="L872" s="304">
        <f t="shared" ca="1" si="377"/>
        <v>669.91481246512558</v>
      </c>
      <c r="M872" s="306">
        <f t="shared" ca="1" si="393"/>
        <v>-1.4959446669953318</v>
      </c>
      <c r="N872" s="304">
        <f t="shared" ca="1" si="394"/>
        <v>-85.711315803935889</v>
      </c>
      <c r="P872" s="310">
        <f t="shared" ca="1" si="395"/>
        <v>23</v>
      </c>
      <c r="Q872" s="304">
        <f t="shared" ca="1" si="396"/>
        <v>0</v>
      </c>
      <c r="R872" s="306">
        <f t="shared" ca="1" si="397"/>
        <v>0</v>
      </c>
      <c r="S872" s="307">
        <f t="shared" ca="1" si="398"/>
        <v>5.0810000000000022</v>
      </c>
      <c r="T872" s="304">
        <f t="shared" ca="1" si="378"/>
        <v>49.844610000000024</v>
      </c>
      <c r="U872" s="311">
        <f t="shared" ca="1" si="379"/>
        <v>0</v>
      </c>
      <c r="V872" s="306">
        <f t="shared" ca="1" si="380"/>
        <v>1.2263362725168723</v>
      </c>
      <c r="W872" s="304">
        <f t="shared" ca="1" si="381"/>
        <v>43.608047115820952</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1.1999873268761228</v>
      </c>
      <c r="AH872" s="304">
        <f t="shared" ca="1" si="405"/>
        <v>-8.5825434100831171</v>
      </c>
    </row>
    <row r="873" spans="1:34" x14ac:dyDescent="0.2">
      <c r="A873" s="347">
        <f t="shared" ca="1" si="383"/>
        <v>1E-4</v>
      </c>
      <c r="B873" s="304">
        <f t="shared" ca="1" si="384"/>
        <v>30.247700000000052</v>
      </c>
      <c r="D873" s="306">
        <f t="shared" ca="1" si="385"/>
        <v>-0.64182002121536941</v>
      </c>
      <c r="E873" s="307">
        <f t="shared" ca="1" si="386"/>
        <v>-1.2514601077676222</v>
      </c>
      <c r="F873" s="304">
        <f t="shared" ca="1" si="387"/>
        <v>1.4064442189317874</v>
      </c>
      <c r="G873" s="306">
        <f t="shared" ca="1" si="388"/>
        <v>8.0476515985494714</v>
      </c>
      <c r="H873" s="307">
        <f t="shared" ca="1" si="389"/>
        <v>-107.31478388596689</v>
      </c>
      <c r="I873" s="304">
        <f t="shared" ca="1" si="390"/>
        <v>107.61611188267031</v>
      </c>
      <c r="J873" s="306">
        <f t="shared" ca="1" si="391"/>
        <v>669.82609207074745</v>
      </c>
      <c r="K873" s="307">
        <f t="shared" ca="1" si="392"/>
        <v>-10.913132190088257</v>
      </c>
      <c r="L873" s="304">
        <f t="shared" ca="1" si="377"/>
        <v>669.91498719835181</v>
      </c>
      <c r="M873" s="306">
        <f t="shared" ca="1" si="393"/>
        <v>-1.4959453486862802</v>
      </c>
      <c r="N873" s="304">
        <f t="shared" ca="1" si="394"/>
        <v>-85.711354861950156</v>
      </c>
      <c r="P873" s="310">
        <f t="shared" ca="1" si="395"/>
        <v>23</v>
      </c>
      <c r="Q873" s="304">
        <f t="shared" ca="1" si="396"/>
        <v>0</v>
      </c>
      <c r="R873" s="306">
        <f t="shared" ca="1" si="397"/>
        <v>0</v>
      </c>
      <c r="S873" s="307">
        <f t="shared" ca="1" si="398"/>
        <v>5.0810000000000022</v>
      </c>
      <c r="T873" s="304">
        <f t="shared" ca="1" si="378"/>
        <v>49.844610000000024</v>
      </c>
      <c r="U873" s="311">
        <f t="shared" ca="1" si="379"/>
        <v>0</v>
      </c>
      <c r="V873" s="306">
        <f t="shared" ca="1" si="380"/>
        <v>1.2263375885573231</v>
      </c>
      <c r="W873" s="304">
        <f t="shared" ca="1" si="381"/>
        <v>43.608191163174446</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1.1999594764196431</v>
      </c>
      <c r="AH873" s="304">
        <f t="shared" ca="1" si="405"/>
        <v>-8.5825717606417893</v>
      </c>
    </row>
    <row r="874" spans="1:34" x14ac:dyDescent="0.2">
      <c r="A874" s="347">
        <f t="shared" ca="1" si="383"/>
        <v>1E-4</v>
      </c>
      <c r="B874" s="304">
        <f t="shared" ca="1" si="384"/>
        <v>30.247800000000051</v>
      </c>
      <c r="D874" s="306">
        <f t="shared" ca="1" si="385"/>
        <v>-0.64181630699509751</v>
      </c>
      <c r="E874" s="307">
        <f t="shared" ca="1" si="386"/>
        <v>-1.2514313994305244</v>
      </c>
      <c r="F874" s="304">
        <f t="shared" ca="1" si="387"/>
        <v>1.4064169792083234</v>
      </c>
      <c r="G874" s="306">
        <f t="shared" ca="1" si="388"/>
        <v>8.0475874169187716</v>
      </c>
      <c r="H874" s="307">
        <f t="shared" ca="1" si="389"/>
        <v>-107.31490902910683</v>
      </c>
      <c r="I874" s="304">
        <f t="shared" ca="1" si="390"/>
        <v>107.61623187585793</v>
      </c>
      <c r="J874" s="306">
        <f t="shared" ca="1" si="391"/>
        <v>669.82609207074745</v>
      </c>
      <c r="K874" s="307">
        <f t="shared" ca="1" si="392"/>
        <v>-10.923863674734012</v>
      </c>
      <c r="L874" s="304">
        <f t="shared" ca="1" si="377"/>
        <v>669.91516210364546</v>
      </c>
      <c r="M874" s="306">
        <f t="shared" ca="1" si="393"/>
        <v>-1.4959460303702719</v>
      </c>
      <c r="N874" s="304">
        <f t="shared" ca="1" si="394"/>
        <v>-85.71139391956585</v>
      </c>
      <c r="P874" s="310">
        <f t="shared" ca="1" si="395"/>
        <v>23</v>
      </c>
      <c r="Q874" s="304">
        <f t="shared" ca="1" si="396"/>
        <v>0</v>
      </c>
      <c r="R874" s="306">
        <f t="shared" ca="1" si="397"/>
        <v>0</v>
      </c>
      <c r="S874" s="307">
        <f t="shared" ca="1" si="398"/>
        <v>5.0810000000000022</v>
      </c>
      <c r="T874" s="304">
        <f t="shared" ca="1" si="378"/>
        <v>49.844610000000024</v>
      </c>
      <c r="U874" s="311">
        <f t="shared" ca="1" si="379"/>
        <v>0</v>
      </c>
      <c r="V874" s="306">
        <f t="shared" ca="1" si="380"/>
        <v>1.2263389046007214</v>
      </c>
      <c r="W874" s="304">
        <f t="shared" ca="1" si="381"/>
        <v>43.608335208692814</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1.1999316263146849</v>
      </c>
      <c r="AH874" s="304">
        <f t="shared" ca="1" si="405"/>
        <v>-8.5826001108392891</v>
      </c>
    </row>
    <row r="875" spans="1:34" x14ac:dyDescent="0.2">
      <c r="A875" s="347">
        <f t="shared" ca="1" si="383"/>
        <v>1E-4</v>
      </c>
      <c r="B875" s="304">
        <f t="shared" ca="1" si="384"/>
        <v>30.247900000000051</v>
      </c>
      <c r="D875" s="306">
        <f t="shared" ca="1" si="385"/>
        <v>-0.64181259276851388</v>
      </c>
      <c r="E875" s="307">
        <f t="shared" ca="1" si="386"/>
        <v>-1.251402691459143</v>
      </c>
      <c r="F875" s="304">
        <f t="shared" ca="1" si="387"/>
        <v>1.4063897398756253</v>
      </c>
      <c r="G875" s="306">
        <f t="shared" ca="1" si="388"/>
        <v>8.0475232356594955</v>
      </c>
      <c r="H875" s="307">
        <f t="shared" ca="1" si="389"/>
        <v>-107.31503416937598</v>
      </c>
      <c r="I875" s="304">
        <f t="shared" ca="1" si="390"/>
        <v>107.6163518662606</v>
      </c>
      <c r="J875" s="306">
        <f t="shared" ca="1" si="391"/>
        <v>669.82609207074745</v>
      </c>
      <c r="K875" s="307">
        <f t="shared" ca="1" si="392"/>
        <v>-10.934595171893935</v>
      </c>
      <c r="L875" s="304">
        <f t="shared" ca="1" si="377"/>
        <v>669.91533718100732</v>
      </c>
      <c r="M875" s="306">
        <f t="shared" ca="1" si="393"/>
        <v>-1.4959467120473067</v>
      </c>
      <c r="N875" s="304">
        <f t="shared" ca="1" si="394"/>
        <v>-85.71143297678293</v>
      </c>
      <c r="P875" s="310">
        <f t="shared" ca="1" si="395"/>
        <v>23</v>
      </c>
      <c r="Q875" s="304">
        <f t="shared" ca="1" si="396"/>
        <v>0</v>
      </c>
      <c r="R875" s="306">
        <f t="shared" ca="1" si="397"/>
        <v>0</v>
      </c>
      <c r="S875" s="307">
        <f t="shared" ca="1" si="398"/>
        <v>5.0810000000000022</v>
      </c>
      <c r="T875" s="304">
        <f t="shared" ca="1" si="378"/>
        <v>49.844610000000024</v>
      </c>
      <c r="U875" s="311">
        <f t="shared" ca="1" si="379"/>
        <v>0</v>
      </c>
      <c r="V875" s="306">
        <f t="shared" ca="1" si="380"/>
        <v>1.2263402206470679</v>
      </c>
      <c r="W875" s="304">
        <f t="shared" ca="1" si="381"/>
        <v>43.608479252376135</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1.1999037765612517</v>
      </c>
      <c r="AH875" s="304">
        <f t="shared" ca="1" si="405"/>
        <v>-8.5826284606756147</v>
      </c>
    </row>
    <row r="876" spans="1:34" x14ac:dyDescent="0.2">
      <c r="A876" s="347">
        <f t="shared" ca="1" si="383"/>
        <v>1E-4</v>
      </c>
      <c r="B876" s="304">
        <f t="shared" ca="1" si="384"/>
        <v>30.248000000000051</v>
      </c>
      <c r="D876" s="306">
        <f t="shared" ca="1" si="385"/>
        <v>-0.64180887853562285</v>
      </c>
      <c r="E876" s="307">
        <f t="shared" ca="1" si="386"/>
        <v>-1.2513739838534583</v>
      </c>
      <c r="F876" s="304">
        <f t="shared" ca="1" si="387"/>
        <v>1.406362500933678</v>
      </c>
      <c r="G876" s="306">
        <f t="shared" ca="1" si="388"/>
        <v>8.0474590547716414</v>
      </c>
      <c r="H876" s="307">
        <f t="shared" ca="1" si="389"/>
        <v>-107.31515930677436</v>
      </c>
      <c r="I876" s="304">
        <f t="shared" ca="1" si="390"/>
        <v>107.61647185387832</v>
      </c>
      <c r="J876" s="306">
        <f t="shared" ca="1" si="391"/>
        <v>669.82609207074745</v>
      </c>
      <c r="K876" s="307">
        <f t="shared" ca="1" si="392"/>
        <v>-10.945326681567742</v>
      </c>
      <c r="L876" s="304">
        <f t="shared" ca="1" si="377"/>
        <v>669.9155124304375</v>
      </c>
      <c r="M876" s="306">
        <f t="shared" ca="1" si="393"/>
        <v>-1.4959473937173851</v>
      </c>
      <c r="N876" s="304">
        <f t="shared" ca="1" si="394"/>
        <v>-85.711472033601453</v>
      </c>
      <c r="P876" s="310">
        <f t="shared" ca="1" si="395"/>
        <v>23</v>
      </c>
      <c r="Q876" s="304">
        <f t="shared" ca="1" si="396"/>
        <v>0</v>
      </c>
      <c r="R876" s="306">
        <f t="shared" ca="1" si="397"/>
        <v>0</v>
      </c>
      <c r="S876" s="307">
        <f t="shared" ca="1" si="398"/>
        <v>5.0810000000000022</v>
      </c>
      <c r="T876" s="304">
        <f t="shared" ca="1" si="378"/>
        <v>49.844610000000024</v>
      </c>
      <c r="U876" s="311">
        <f t="shared" ca="1" si="379"/>
        <v>0</v>
      </c>
      <c r="V876" s="306">
        <f t="shared" ca="1" si="380"/>
        <v>1.2263415366963621</v>
      </c>
      <c r="W876" s="304">
        <f t="shared" ca="1" si="381"/>
        <v>43.608623294224373</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1.1998759271593311</v>
      </c>
      <c r="AH876" s="304">
        <f t="shared" ca="1" si="405"/>
        <v>-8.5826568101507803</v>
      </c>
    </row>
    <row r="877" spans="1:34" x14ac:dyDescent="0.2">
      <c r="A877" s="347">
        <f t="shared" ca="1" si="383"/>
        <v>1E-4</v>
      </c>
      <c r="B877" s="304">
        <f t="shared" ca="1" si="384"/>
        <v>30.248100000000051</v>
      </c>
      <c r="D877" s="306">
        <f t="shared" ca="1" si="385"/>
        <v>-0.64180516429642143</v>
      </c>
      <c r="E877" s="307">
        <f t="shared" ca="1" si="386"/>
        <v>-1.2513452766134829</v>
      </c>
      <c r="F877" s="304">
        <f t="shared" ca="1" si="387"/>
        <v>1.4063352623824914</v>
      </c>
      <c r="G877" s="306">
        <f t="shared" ca="1" si="388"/>
        <v>8.0473948742552111</v>
      </c>
      <c r="H877" s="307">
        <f t="shared" ca="1" si="389"/>
        <v>-107.31528444130203</v>
      </c>
      <c r="I877" s="304">
        <f t="shared" ca="1" si="390"/>
        <v>107.61659183871114</v>
      </c>
      <c r="J877" s="306">
        <f t="shared" ca="1" si="391"/>
        <v>669.82609207074745</v>
      </c>
      <c r="K877" s="307">
        <f t="shared" ca="1" si="392"/>
        <v>-10.956058203755147</v>
      </c>
      <c r="L877" s="304">
        <f t="shared" ca="1" si="377"/>
        <v>669.9156878519367</v>
      </c>
      <c r="M877" s="306">
        <f t="shared" ca="1" si="393"/>
        <v>-1.495948075380507</v>
      </c>
      <c r="N877" s="304">
        <f t="shared" ca="1" si="394"/>
        <v>-85.711511090021389</v>
      </c>
      <c r="P877" s="310">
        <f t="shared" ca="1" si="395"/>
        <v>23</v>
      </c>
      <c r="Q877" s="304">
        <f t="shared" ca="1" si="396"/>
        <v>0</v>
      </c>
      <c r="R877" s="306">
        <f t="shared" ca="1" si="397"/>
        <v>0</v>
      </c>
      <c r="S877" s="307">
        <f t="shared" ca="1" si="398"/>
        <v>5.0810000000000022</v>
      </c>
      <c r="T877" s="304">
        <f t="shared" ca="1" si="378"/>
        <v>49.844610000000024</v>
      </c>
      <c r="U877" s="311">
        <f t="shared" ca="1" si="379"/>
        <v>0</v>
      </c>
      <c r="V877" s="306">
        <f t="shared" ca="1" si="380"/>
        <v>1.2263428527486038</v>
      </c>
      <c r="W877" s="304">
        <f t="shared" ca="1" si="381"/>
        <v>43.608767334237541</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1.1998480781089249</v>
      </c>
      <c r="AH877" s="304">
        <f t="shared" ca="1" si="405"/>
        <v>-8.5826851592647806</v>
      </c>
    </row>
    <row r="878" spans="1:34" x14ac:dyDescent="0.2">
      <c r="A878" s="347">
        <f t="shared" ca="1" si="383"/>
        <v>1E-4</v>
      </c>
      <c r="B878" s="304">
        <f t="shared" ca="1" si="384"/>
        <v>30.24820000000005</v>
      </c>
      <c r="D878" s="306">
        <f t="shared" ca="1" si="385"/>
        <v>-0.64180145005091138</v>
      </c>
      <c r="E878" s="307">
        <f t="shared" ca="1" si="386"/>
        <v>-1.2513165697392079</v>
      </c>
      <c r="F878" s="304">
        <f t="shared" ca="1" si="387"/>
        <v>1.4063080242220587</v>
      </c>
      <c r="G878" s="306">
        <f t="shared" ca="1" si="388"/>
        <v>8.0473306941102063</v>
      </c>
      <c r="H878" s="307">
        <f t="shared" ca="1" si="389"/>
        <v>-107.315409572959</v>
      </c>
      <c r="I878" s="304">
        <f t="shared" ca="1" si="390"/>
        <v>107.61671182075908</v>
      </c>
      <c r="J878" s="306">
        <f t="shared" ca="1" si="391"/>
        <v>669.82609207074745</v>
      </c>
      <c r="K878" s="307">
        <f t="shared" ca="1" si="392"/>
        <v>-10.96678973845586</v>
      </c>
      <c r="L878" s="304">
        <f t="shared" ca="1" si="377"/>
        <v>669.91586344550535</v>
      </c>
      <c r="M878" s="306">
        <f t="shared" ca="1" si="393"/>
        <v>-1.4959487570366723</v>
      </c>
      <c r="N878" s="304">
        <f t="shared" ca="1" si="394"/>
        <v>-85.71155014604274</v>
      </c>
      <c r="P878" s="310">
        <f t="shared" ca="1" si="395"/>
        <v>23</v>
      </c>
      <c r="Q878" s="304">
        <f t="shared" ca="1" si="396"/>
        <v>0</v>
      </c>
      <c r="R878" s="306">
        <f t="shared" ca="1" si="397"/>
        <v>0</v>
      </c>
      <c r="S878" s="307">
        <f t="shared" ca="1" si="398"/>
        <v>5.0810000000000022</v>
      </c>
      <c r="T878" s="304">
        <f t="shared" ca="1" si="378"/>
        <v>49.844610000000024</v>
      </c>
      <c r="U878" s="311">
        <f t="shared" ca="1" si="379"/>
        <v>0</v>
      </c>
      <c r="V878" s="306">
        <f t="shared" ca="1" si="380"/>
        <v>1.2263441688037933</v>
      </c>
      <c r="W878" s="304">
        <f t="shared" ca="1" si="381"/>
        <v>43.608911372415648</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1.1998202294100331</v>
      </c>
      <c r="AH878" s="304">
        <f t="shared" ca="1" si="405"/>
        <v>-8.5827135080176191</v>
      </c>
    </row>
    <row r="879" spans="1:34" x14ac:dyDescent="0.2">
      <c r="A879" s="347">
        <f t="shared" ca="1" si="383"/>
        <v>1E-4</v>
      </c>
      <c r="B879" s="304">
        <f t="shared" ca="1" si="384"/>
        <v>30.24830000000005</v>
      </c>
      <c r="D879" s="306">
        <f t="shared" ca="1" si="385"/>
        <v>-0.64179773579909594</v>
      </c>
      <c r="E879" s="307">
        <f t="shared" ca="1" si="386"/>
        <v>-1.251287863230635</v>
      </c>
      <c r="F879" s="304">
        <f t="shared" ca="1" si="387"/>
        <v>1.4062807864523836</v>
      </c>
      <c r="G879" s="306">
        <f t="shared" ca="1" si="388"/>
        <v>8.0472665143366271</v>
      </c>
      <c r="H879" s="307">
        <f t="shared" ca="1" si="389"/>
        <v>-107.31553470174532</v>
      </c>
      <c r="I879" s="304">
        <f t="shared" ca="1" si="390"/>
        <v>107.61683180002218</v>
      </c>
      <c r="J879" s="306">
        <f t="shared" ca="1" si="391"/>
        <v>669.82609207074745</v>
      </c>
      <c r="K879" s="307">
        <f t="shared" ca="1" si="392"/>
        <v>-10.977521285669596</v>
      </c>
      <c r="L879" s="304">
        <f t="shared" ca="1" si="377"/>
        <v>669.91603921114381</v>
      </c>
      <c r="M879" s="306">
        <f t="shared" ca="1" si="393"/>
        <v>-1.4959494386858814</v>
      </c>
      <c r="N879" s="304">
        <f t="shared" ca="1" si="394"/>
        <v>-85.711589201665518</v>
      </c>
      <c r="P879" s="310">
        <f t="shared" ca="1" si="395"/>
        <v>23</v>
      </c>
      <c r="Q879" s="304">
        <f t="shared" ca="1" si="396"/>
        <v>0</v>
      </c>
      <c r="R879" s="306">
        <f t="shared" ca="1" si="397"/>
        <v>0</v>
      </c>
      <c r="S879" s="307">
        <f t="shared" ca="1" si="398"/>
        <v>5.0810000000000022</v>
      </c>
      <c r="T879" s="304">
        <f t="shared" ca="1" si="378"/>
        <v>49.844610000000024</v>
      </c>
      <c r="U879" s="311">
        <f t="shared" ca="1" si="379"/>
        <v>0</v>
      </c>
      <c r="V879" s="306">
        <f t="shared" ca="1" si="380"/>
        <v>1.2263454848619302</v>
      </c>
      <c r="W879" s="304">
        <f t="shared" ca="1" si="381"/>
        <v>43.609055408758721</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1.1997923810626521</v>
      </c>
      <c r="AH879" s="304">
        <f t="shared" ca="1" si="405"/>
        <v>-8.5827418564092959</v>
      </c>
    </row>
    <row r="880" spans="1:34" x14ac:dyDescent="0.2">
      <c r="A880" s="347">
        <f t="shared" ca="1" si="383"/>
        <v>1E-4</v>
      </c>
      <c r="B880" s="304">
        <f t="shared" ca="1" si="384"/>
        <v>30.24840000000005</v>
      </c>
      <c r="D880" s="306">
        <f t="shared" ca="1" si="385"/>
        <v>-0.64179402154097309</v>
      </c>
      <c r="E880" s="307">
        <f t="shared" ca="1" si="386"/>
        <v>-1.2512591570877589</v>
      </c>
      <c r="F880" s="304">
        <f t="shared" ca="1" si="387"/>
        <v>1.4062535490734607</v>
      </c>
      <c r="G880" s="306">
        <f t="shared" ca="1" si="388"/>
        <v>8.0472023349344735</v>
      </c>
      <c r="H880" s="307">
        <f t="shared" ca="1" si="389"/>
        <v>-107.31565982766104</v>
      </c>
      <c r="I880" s="304">
        <f t="shared" ca="1" si="390"/>
        <v>107.6169517765005</v>
      </c>
      <c r="J880" s="306">
        <f t="shared" ca="1" si="391"/>
        <v>669.82609207074745</v>
      </c>
      <c r="K880" s="307">
        <f t="shared" ca="1" si="392"/>
        <v>-10.988252845396065</v>
      </c>
      <c r="L880" s="304">
        <f t="shared" ca="1" si="377"/>
        <v>669.91621514885264</v>
      </c>
      <c r="M880" s="306">
        <f t="shared" ca="1" si="393"/>
        <v>-1.4959501203281342</v>
      </c>
      <c r="N880" s="304">
        <f t="shared" ca="1" si="394"/>
        <v>-85.711628256889753</v>
      </c>
      <c r="P880" s="310">
        <f t="shared" ca="1" si="395"/>
        <v>23</v>
      </c>
      <c r="Q880" s="304">
        <f t="shared" ca="1" si="396"/>
        <v>0</v>
      </c>
      <c r="R880" s="306">
        <f t="shared" ca="1" si="397"/>
        <v>0</v>
      </c>
      <c r="S880" s="307">
        <f t="shared" ca="1" si="398"/>
        <v>5.0810000000000022</v>
      </c>
      <c r="T880" s="304">
        <f t="shared" ca="1" si="378"/>
        <v>49.844610000000024</v>
      </c>
      <c r="U880" s="311">
        <f t="shared" ca="1" si="379"/>
        <v>0</v>
      </c>
      <c r="V880" s="306">
        <f t="shared" ca="1" si="380"/>
        <v>1.2263468009230147</v>
      </c>
      <c r="W880" s="304">
        <f t="shared" ca="1" si="381"/>
        <v>43.609199443266789</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1.1997645330667801</v>
      </c>
      <c r="AH880" s="304">
        <f t="shared" ca="1" si="405"/>
        <v>-8.5827702044398162</v>
      </c>
    </row>
    <row r="881" spans="1:34" x14ac:dyDescent="0.2">
      <c r="A881" s="347">
        <f t="shared" ca="1" si="383"/>
        <v>1E-4</v>
      </c>
      <c r="B881" s="304">
        <f t="shared" ca="1" si="384"/>
        <v>30.24850000000005</v>
      </c>
      <c r="D881" s="306">
        <f t="shared" ca="1" si="385"/>
        <v>-0.64179030727654429</v>
      </c>
      <c r="E881" s="307">
        <f t="shared" ca="1" si="386"/>
        <v>-1.2512304513105743</v>
      </c>
      <c r="F881" s="304">
        <f t="shared" ca="1" si="387"/>
        <v>1.4062263120852863</v>
      </c>
      <c r="G881" s="306">
        <f t="shared" ca="1" si="388"/>
        <v>8.0471381559037454</v>
      </c>
      <c r="H881" s="307">
        <f t="shared" ca="1" si="389"/>
        <v>-107.31578495070617</v>
      </c>
      <c r="I881" s="304">
        <f t="shared" ca="1" si="390"/>
        <v>107.61707175019406</v>
      </c>
      <c r="J881" s="306">
        <f t="shared" ca="1" si="391"/>
        <v>669.82609207074745</v>
      </c>
      <c r="K881" s="307">
        <f t="shared" ca="1" si="392"/>
        <v>-10.998984417634984</v>
      </c>
      <c r="L881" s="304">
        <f t="shared" ca="1" si="377"/>
        <v>669.9163912586323</v>
      </c>
      <c r="M881" s="306">
        <f t="shared" ca="1" si="393"/>
        <v>-1.4959508019634311</v>
      </c>
      <c r="N881" s="304">
        <f t="shared" ca="1" si="394"/>
        <v>-85.711667311715431</v>
      </c>
      <c r="P881" s="310">
        <f t="shared" ca="1" si="395"/>
        <v>23</v>
      </c>
      <c r="Q881" s="304">
        <f t="shared" ca="1" si="396"/>
        <v>0</v>
      </c>
      <c r="R881" s="306">
        <f t="shared" ca="1" si="397"/>
        <v>0</v>
      </c>
      <c r="S881" s="307">
        <f t="shared" ca="1" si="398"/>
        <v>5.0810000000000022</v>
      </c>
      <c r="T881" s="304">
        <f t="shared" ca="1" si="378"/>
        <v>49.844610000000024</v>
      </c>
      <c r="U881" s="311">
        <f t="shared" ca="1" si="379"/>
        <v>0</v>
      </c>
      <c r="V881" s="306">
        <f t="shared" ca="1" si="380"/>
        <v>1.2263481169870469</v>
      </c>
      <c r="W881" s="304">
        <f t="shared" ca="1" si="381"/>
        <v>43.609343475939845</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1.1997366854224119</v>
      </c>
      <c r="AH881" s="304">
        <f t="shared" ca="1" si="405"/>
        <v>-8.5827985521091854</v>
      </c>
    </row>
    <row r="882" spans="1:34" x14ac:dyDescent="0.2">
      <c r="A882" s="347">
        <f t="shared" ca="1" si="383"/>
        <v>1E-4</v>
      </c>
      <c r="B882" s="304">
        <f t="shared" ca="1" si="384"/>
        <v>30.248600000000049</v>
      </c>
      <c r="D882" s="306">
        <f t="shared" ca="1" si="385"/>
        <v>-0.64178659300580931</v>
      </c>
      <c r="E882" s="307">
        <f t="shared" ca="1" si="386"/>
        <v>-1.2512017458990812</v>
      </c>
      <c r="F882" s="304">
        <f t="shared" ca="1" si="387"/>
        <v>1.4061990754878604</v>
      </c>
      <c r="G882" s="306">
        <f t="shared" ca="1" si="388"/>
        <v>8.0470739772444446</v>
      </c>
      <c r="H882" s="307">
        <f t="shared" ca="1" si="389"/>
        <v>-107.31591007088076</v>
      </c>
      <c r="I882" s="304">
        <f t="shared" ca="1" si="390"/>
        <v>107.61719172110286</v>
      </c>
      <c r="J882" s="306">
        <f t="shared" ca="1" si="391"/>
        <v>669.82609207074745</v>
      </c>
      <c r="K882" s="307">
        <f t="shared" ca="1" si="392"/>
        <v>-11.009716002386064</v>
      </c>
      <c r="L882" s="304">
        <f t="shared" ca="1" si="377"/>
        <v>669.91656754048313</v>
      </c>
      <c r="M882" s="306">
        <f t="shared" ca="1" si="393"/>
        <v>-1.4959514835917718</v>
      </c>
      <c r="N882" s="304">
        <f t="shared" ca="1" si="394"/>
        <v>-85.71170636614255</v>
      </c>
      <c r="P882" s="310">
        <f t="shared" ca="1" si="395"/>
        <v>23</v>
      </c>
      <c r="Q882" s="304">
        <f t="shared" ca="1" si="396"/>
        <v>0</v>
      </c>
      <c r="R882" s="306">
        <f t="shared" ca="1" si="397"/>
        <v>0</v>
      </c>
      <c r="S882" s="307">
        <f t="shared" ca="1" si="398"/>
        <v>5.0810000000000022</v>
      </c>
      <c r="T882" s="304">
        <f t="shared" ca="1" si="378"/>
        <v>49.844610000000024</v>
      </c>
      <c r="U882" s="311">
        <f t="shared" ca="1" si="379"/>
        <v>0</v>
      </c>
      <c r="V882" s="306">
        <f t="shared" ca="1" si="380"/>
        <v>1.226349433054027</v>
      </c>
      <c r="W882" s="304">
        <f t="shared" ca="1" si="381"/>
        <v>43.609487506777903</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1.1997088381295455</v>
      </c>
      <c r="AH882" s="304">
        <f t="shared" ca="1" si="405"/>
        <v>-8.5828268994174035</v>
      </c>
    </row>
    <row r="883" spans="1:34" x14ac:dyDescent="0.2">
      <c r="A883" s="347">
        <f t="shared" ca="1" si="383"/>
        <v>1E-4</v>
      </c>
      <c r="B883" s="304">
        <f t="shared" ca="1" si="384"/>
        <v>30.248700000000049</v>
      </c>
      <c r="D883" s="306">
        <f t="shared" ca="1" si="385"/>
        <v>-0.64178287872877127</v>
      </c>
      <c r="E883" s="307">
        <f t="shared" ca="1" si="386"/>
        <v>-1.251173040853276</v>
      </c>
      <c r="F883" s="304">
        <f t="shared" ca="1" si="387"/>
        <v>1.4061718392811819</v>
      </c>
      <c r="G883" s="306">
        <f t="shared" ca="1" si="388"/>
        <v>8.0470097989565712</v>
      </c>
      <c r="H883" s="307">
        <f t="shared" ca="1" si="389"/>
        <v>-107.31603518818484</v>
      </c>
      <c r="I883" s="304">
        <f t="shared" ca="1" si="390"/>
        <v>107.61731168922698</v>
      </c>
      <c r="J883" s="306">
        <f t="shared" ca="1" si="391"/>
        <v>669.82609207074745</v>
      </c>
      <c r="K883" s="307">
        <f t="shared" ca="1" si="392"/>
        <v>-11.020447599649017</v>
      </c>
      <c r="L883" s="304">
        <f t="shared" ca="1" si="377"/>
        <v>669.91674399440569</v>
      </c>
      <c r="M883" s="306">
        <f t="shared" ca="1" si="393"/>
        <v>-1.4959521652131564</v>
      </c>
      <c r="N883" s="304">
        <f t="shared" ca="1" si="394"/>
        <v>-85.711745420171113</v>
      </c>
      <c r="P883" s="310">
        <f t="shared" ca="1" si="395"/>
        <v>23</v>
      </c>
      <c r="Q883" s="304">
        <f t="shared" ca="1" si="396"/>
        <v>0</v>
      </c>
      <c r="R883" s="306">
        <f t="shared" ca="1" si="397"/>
        <v>0</v>
      </c>
      <c r="S883" s="307">
        <f t="shared" ca="1" si="398"/>
        <v>5.0810000000000022</v>
      </c>
      <c r="T883" s="304">
        <f t="shared" ca="1" si="378"/>
        <v>49.844610000000024</v>
      </c>
      <c r="U883" s="311">
        <f t="shared" ca="1" si="379"/>
        <v>0</v>
      </c>
      <c r="V883" s="306">
        <f t="shared" ca="1" si="380"/>
        <v>1.2263507491239545</v>
      </c>
      <c r="W883" s="304">
        <f t="shared" ca="1" si="381"/>
        <v>43.609631535780998</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1.1996809911881829</v>
      </c>
      <c r="AH883" s="304">
        <f t="shared" ca="1" si="405"/>
        <v>-8.5828552463644723</v>
      </c>
    </row>
    <row r="884" spans="1:34" x14ac:dyDescent="0.2">
      <c r="A884" s="347">
        <f t="shared" ca="1" si="383"/>
        <v>1E-4</v>
      </c>
      <c r="B884" s="304">
        <f t="shared" ca="1" si="384"/>
        <v>30.248800000000049</v>
      </c>
      <c r="D884" s="306">
        <f t="shared" ca="1" si="385"/>
        <v>-0.64177916444543026</v>
      </c>
      <c r="E884" s="307">
        <f t="shared" ca="1" si="386"/>
        <v>-1.2511443361731551</v>
      </c>
      <c r="F884" s="304">
        <f t="shared" ca="1" si="387"/>
        <v>1.4061446034652481</v>
      </c>
      <c r="G884" s="306">
        <f t="shared" ca="1" si="388"/>
        <v>8.0469456210401269</v>
      </c>
      <c r="H884" s="307">
        <f t="shared" ca="1" si="389"/>
        <v>-107.31616030261846</v>
      </c>
      <c r="I884" s="304">
        <f t="shared" ca="1" si="390"/>
        <v>107.61743165456643</v>
      </c>
      <c r="J884" s="306">
        <f t="shared" ca="1" si="391"/>
        <v>669.82609207074745</v>
      </c>
      <c r="K884" s="307">
        <f t="shared" ca="1" si="392"/>
        <v>-11.031179209423557</v>
      </c>
      <c r="L884" s="304">
        <f t="shared" ca="1" si="377"/>
        <v>669.91692062040045</v>
      </c>
      <c r="M884" s="306">
        <f t="shared" ca="1" si="393"/>
        <v>-1.4959528468275856</v>
      </c>
      <c r="N884" s="304">
        <f t="shared" ca="1" si="394"/>
        <v>-85.71178447380116</v>
      </c>
      <c r="P884" s="310">
        <f t="shared" ca="1" si="395"/>
        <v>23</v>
      </c>
      <c r="Q884" s="304">
        <f t="shared" ca="1" si="396"/>
        <v>0</v>
      </c>
      <c r="R884" s="306">
        <f t="shared" ca="1" si="397"/>
        <v>0</v>
      </c>
      <c r="S884" s="307">
        <f t="shared" ca="1" si="398"/>
        <v>5.0810000000000022</v>
      </c>
      <c r="T884" s="304">
        <f t="shared" ca="1" si="378"/>
        <v>49.844610000000024</v>
      </c>
      <c r="U884" s="311">
        <f t="shared" ca="1" si="379"/>
        <v>0</v>
      </c>
      <c r="V884" s="306">
        <f t="shared" ca="1" si="380"/>
        <v>1.2263520651968292</v>
      </c>
      <c r="W884" s="304">
        <f t="shared" ca="1" si="381"/>
        <v>43.609775562949096</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1.1996531445983134</v>
      </c>
      <c r="AH884" s="304">
        <f t="shared" ca="1" si="405"/>
        <v>-8.5828835929503988</v>
      </c>
    </row>
    <row r="885" spans="1:34" x14ac:dyDescent="0.2">
      <c r="A885" s="347">
        <f t="shared" ca="1" si="383"/>
        <v>1E-4</v>
      </c>
      <c r="B885" s="304">
        <f t="shared" ca="1" si="384"/>
        <v>30.248900000000049</v>
      </c>
      <c r="D885" s="306">
        <f t="shared" ca="1" si="385"/>
        <v>-0.64177545015578341</v>
      </c>
      <c r="E885" s="307">
        <f t="shared" ca="1" si="386"/>
        <v>-1.2511156318587204</v>
      </c>
      <c r="F885" s="304">
        <f t="shared" ca="1" si="387"/>
        <v>1.4061173680400594</v>
      </c>
      <c r="G885" s="306">
        <f t="shared" ca="1" si="388"/>
        <v>8.0468814434951117</v>
      </c>
      <c r="H885" s="307">
        <f t="shared" ca="1" si="389"/>
        <v>-107.31628541418164</v>
      </c>
      <c r="I885" s="304">
        <f t="shared" ca="1" si="390"/>
        <v>107.61755161712126</v>
      </c>
      <c r="J885" s="306">
        <f t="shared" ca="1" si="391"/>
        <v>669.82609207074745</v>
      </c>
      <c r="K885" s="307">
        <f t="shared" ca="1" si="392"/>
        <v>-11.041910831709398</v>
      </c>
      <c r="L885" s="304">
        <f t="shared" ca="1" si="377"/>
        <v>669.91709741846785</v>
      </c>
      <c r="M885" s="306">
        <f t="shared" ca="1" si="393"/>
        <v>-1.4959535284350587</v>
      </c>
      <c r="N885" s="304">
        <f t="shared" ca="1" si="394"/>
        <v>-85.711823527032649</v>
      </c>
      <c r="P885" s="310">
        <f t="shared" ca="1" si="395"/>
        <v>23</v>
      </c>
      <c r="Q885" s="304">
        <f t="shared" ca="1" si="396"/>
        <v>0</v>
      </c>
      <c r="R885" s="306">
        <f t="shared" ca="1" si="397"/>
        <v>0</v>
      </c>
      <c r="S885" s="307">
        <f t="shared" ca="1" si="398"/>
        <v>5.0810000000000022</v>
      </c>
      <c r="T885" s="304">
        <f t="shared" ca="1" si="378"/>
        <v>49.844610000000024</v>
      </c>
      <c r="U885" s="311">
        <f t="shared" ca="1" si="379"/>
        <v>0</v>
      </c>
      <c r="V885" s="306">
        <f t="shared" ca="1" si="380"/>
        <v>1.2263533812726513</v>
      </c>
      <c r="W885" s="304">
        <f t="shared" ca="1" si="381"/>
        <v>43.609919588282253</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1.199625298359944</v>
      </c>
      <c r="AH885" s="304">
        <f t="shared" ca="1" si="405"/>
        <v>-8.5829119391751778</v>
      </c>
    </row>
    <row r="886" spans="1:34" x14ac:dyDescent="0.2">
      <c r="A886" s="347">
        <f t="shared" ca="1" si="383"/>
        <v>1E-4</v>
      </c>
      <c r="B886" s="304">
        <f t="shared" ca="1" si="384"/>
        <v>30.249000000000049</v>
      </c>
      <c r="D886" s="306">
        <f t="shared" ca="1" si="385"/>
        <v>-0.64177173585983649</v>
      </c>
      <c r="E886" s="307">
        <f t="shared" ca="1" si="386"/>
        <v>-1.2510869279099648</v>
      </c>
      <c r="F886" s="304">
        <f t="shared" ca="1" si="387"/>
        <v>1.4060901330056126</v>
      </c>
      <c r="G886" s="306">
        <f t="shared" ca="1" si="388"/>
        <v>8.0468172663215256</v>
      </c>
      <c r="H886" s="307">
        <f t="shared" ca="1" si="389"/>
        <v>-107.31641052287442</v>
      </c>
      <c r="I886" s="304">
        <f t="shared" ca="1" si="390"/>
        <v>107.61767157689151</v>
      </c>
      <c r="J886" s="306">
        <f t="shared" ca="1" si="391"/>
        <v>669.82609207074745</v>
      </c>
      <c r="K886" s="307">
        <f t="shared" ca="1" si="392"/>
        <v>-11.052642466506251</v>
      </c>
      <c r="L886" s="304">
        <f t="shared" ca="1" si="377"/>
        <v>669.91727438860823</v>
      </c>
      <c r="M886" s="306">
        <f t="shared" ca="1" si="393"/>
        <v>-1.4959542100355763</v>
      </c>
      <c r="N886" s="304">
        <f t="shared" ca="1" si="394"/>
        <v>-85.711862579865624</v>
      </c>
      <c r="P886" s="310">
        <f t="shared" ca="1" si="395"/>
        <v>23</v>
      </c>
      <c r="Q886" s="304">
        <f t="shared" ca="1" si="396"/>
        <v>0</v>
      </c>
      <c r="R886" s="306">
        <f t="shared" ca="1" si="397"/>
        <v>0</v>
      </c>
      <c r="S886" s="307">
        <f t="shared" ca="1" si="398"/>
        <v>5.0810000000000022</v>
      </c>
      <c r="T886" s="304">
        <f t="shared" ca="1" si="378"/>
        <v>49.844610000000024</v>
      </c>
      <c r="U886" s="311">
        <f t="shared" ca="1" si="379"/>
        <v>0</v>
      </c>
      <c r="V886" s="306">
        <f t="shared" ca="1" si="380"/>
        <v>1.226354697351421</v>
      </c>
      <c r="W886" s="304">
        <f t="shared" ca="1" si="381"/>
        <v>43.610063611780483</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1.1995974524730659</v>
      </c>
      <c r="AH886" s="304">
        <f t="shared" ca="1" si="405"/>
        <v>-8.5829402850388181</v>
      </c>
    </row>
    <row r="887" spans="1:34" x14ac:dyDescent="0.2">
      <c r="A887" s="347">
        <f t="shared" ca="1" si="383"/>
        <v>1E-4</v>
      </c>
      <c r="B887" s="304">
        <f t="shared" ca="1" si="384"/>
        <v>30.249100000000048</v>
      </c>
      <c r="D887" s="306">
        <f t="shared" ca="1" si="385"/>
        <v>-0.64176802155758739</v>
      </c>
      <c r="E887" s="307">
        <f t="shared" ca="1" si="386"/>
        <v>-1.2510582243268864</v>
      </c>
      <c r="F887" s="304">
        <f t="shared" ca="1" si="387"/>
        <v>1.4060628983619055</v>
      </c>
      <c r="G887" s="306">
        <f t="shared" ca="1" si="388"/>
        <v>8.0467530895193704</v>
      </c>
      <c r="H887" s="307">
        <f t="shared" ca="1" si="389"/>
        <v>-107.31653562869685</v>
      </c>
      <c r="I887" s="304">
        <f t="shared" ca="1" si="390"/>
        <v>107.6177915338772</v>
      </c>
      <c r="J887" s="306">
        <f t="shared" ca="1" si="391"/>
        <v>669.82609207074745</v>
      </c>
      <c r="K887" s="307">
        <f t="shared" ca="1" si="392"/>
        <v>-11.063374113813829</v>
      </c>
      <c r="L887" s="304">
        <f t="shared" ca="1" si="377"/>
        <v>669.91745153082229</v>
      </c>
      <c r="M887" s="306">
        <f t="shared" ca="1" si="393"/>
        <v>-1.4959548916291381</v>
      </c>
      <c r="N887" s="304">
        <f t="shared" ca="1" si="394"/>
        <v>-85.711901632300055</v>
      </c>
      <c r="P887" s="310">
        <f t="shared" ca="1" si="395"/>
        <v>23</v>
      </c>
      <c r="Q887" s="304">
        <f t="shared" ca="1" si="396"/>
        <v>0</v>
      </c>
      <c r="R887" s="306">
        <f t="shared" ca="1" si="397"/>
        <v>0</v>
      </c>
      <c r="S887" s="307">
        <f t="shared" ca="1" si="398"/>
        <v>5.0810000000000022</v>
      </c>
      <c r="T887" s="304">
        <f t="shared" ca="1" si="378"/>
        <v>49.844610000000024</v>
      </c>
      <c r="U887" s="311">
        <f t="shared" ca="1" si="379"/>
        <v>0</v>
      </c>
      <c r="V887" s="306">
        <f t="shared" ca="1" si="380"/>
        <v>1.2263560134331382</v>
      </c>
      <c r="W887" s="304">
        <f t="shared" ca="1" si="381"/>
        <v>43.610207633443771</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1.1995696069376756</v>
      </c>
      <c r="AH887" s="304">
        <f t="shared" ca="1" si="405"/>
        <v>-8.5829686305413233</v>
      </c>
    </row>
    <row r="888" spans="1:34" x14ac:dyDescent="0.2">
      <c r="A888" s="347">
        <f t="shared" ca="1" si="383"/>
        <v>1E-4</v>
      </c>
      <c r="B888" s="304">
        <f t="shared" ca="1" si="384"/>
        <v>30.249200000000048</v>
      </c>
      <c r="D888" s="306">
        <f t="shared" ca="1" si="385"/>
        <v>-0.64176430724903899</v>
      </c>
      <c r="E888" s="307">
        <f t="shared" ca="1" si="386"/>
        <v>-1.2510295211094817</v>
      </c>
      <c r="F888" s="304">
        <f t="shared" ca="1" si="387"/>
        <v>1.4060356641089364</v>
      </c>
      <c r="G888" s="306">
        <f t="shared" ca="1" si="388"/>
        <v>8.0466889130886461</v>
      </c>
      <c r="H888" s="307">
        <f t="shared" ca="1" si="389"/>
        <v>-107.31666073164897</v>
      </c>
      <c r="I888" s="304">
        <f t="shared" ca="1" si="390"/>
        <v>107.61791148807838</v>
      </c>
      <c r="J888" s="306">
        <f t="shared" ca="1" si="391"/>
        <v>669.82609207074745</v>
      </c>
      <c r="K888" s="307">
        <f t="shared" ca="1" si="392"/>
        <v>-11.074105773631846</v>
      </c>
      <c r="L888" s="304">
        <f t="shared" ca="1" si="377"/>
        <v>669.91762884511036</v>
      </c>
      <c r="M888" s="306">
        <f t="shared" ca="1" si="393"/>
        <v>-1.4959555732157448</v>
      </c>
      <c r="N888" s="304">
        <f t="shared" ca="1" si="394"/>
        <v>-85.711940684336</v>
      </c>
      <c r="P888" s="310">
        <f t="shared" ca="1" si="395"/>
        <v>23</v>
      </c>
      <c r="Q888" s="304">
        <f t="shared" ca="1" si="396"/>
        <v>0</v>
      </c>
      <c r="R888" s="306">
        <f t="shared" ca="1" si="397"/>
        <v>0</v>
      </c>
      <c r="S888" s="307">
        <f t="shared" ca="1" si="398"/>
        <v>5.0810000000000022</v>
      </c>
      <c r="T888" s="304">
        <f t="shared" ca="1" si="378"/>
        <v>49.844610000000024</v>
      </c>
      <c r="U888" s="311">
        <f t="shared" ca="1" si="379"/>
        <v>0</v>
      </c>
      <c r="V888" s="306">
        <f t="shared" ca="1" si="380"/>
        <v>1.2263573295178023</v>
      </c>
      <c r="W888" s="304">
        <f t="shared" ca="1" si="381"/>
        <v>43.610351653272147</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1.1995417617537782</v>
      </c>
      <c r="AH888" s="304">
        <f t="shared" ca="1" si="405"/>
        <v>-8.5829969756826916</v>
      </c>
    </row>
    <row r="889" spans="1:34" x14ac:dyDescent="0.2">
      <c r="A889" s="347">
        <f t="shared" ca="1" si="383"/>
        <v>1E-4</v>
      </c>
      <c r="B889" s="304">
        <f t="shared" ca="1" si="384"/>
        <v>30.249300000000048</v>
      </c>
      <c r="D889" s="306">
        <f t="shared" ca="1" si="385"/>
        <v>-0.64176059293418752</v>
      </c>
      <c r="E889" s="307">
        <f t="shared" ca="1" si="386"/>
        <v>-1.2510008182577526</v>
      </c>
      <c r="F889" s="304">
        <f t="shared" ca="1" si="387"/>
        <v>1.406008430246706</v>
      </c>
      <c r="G889" s="306">
        <f t="shared" ca="1" si="388"/>
        <v>8.0466247370293527</v>
      </c>
      <c r="H889" s="307">
        <f t="shared" ca="1" si="389"/>
        <v>-107.3167858317308</v>
      </c>
      <c r="I889" s="304">
        <f t="shared" ca="1" si="390"/>
        <v>107.61803143949507</v>
      </c>
      <c r="J889" s="306">
        <f t="shared" ca="1" si="391"/>
        <v>669.82609207074745</v>
      </c>
      <c r="K889" s="307">
        <f t="shared" ca="1" si="392"/>
        <v>-11.084837445960016</v>
      </c>
      <c r="L889" s="304">
        <f t="shared" ca="1" si="377"/>
        <v>669.91780633147289</v>
      </c>
      <c r="M889" s="306">
        <f t="shared" ca="1" si="393"/>
        <v>-1.495956254795396</v>
      </c>
      <c r="N889" s="304">
        <f t="shared" ca="1" si="394"/>
        <v>-85.711979735973401</v>
      </c>
      <c r="P889" s="310">
        <f t="shared" ca="1" si="395"/>
        <v>23</v>
      </c>
      <c r="Q889" s="304">
        <f t="shared" ca="1" si="396"/>
        <v>0</v>
      </c>
      <c r="R889" s="306">
        <f t="shared" ca="1" si="397"/>
        <v>0</v>
      </c>
      <c r="S889" s="307">
        <f t="shared" ca="1" si="398"/>
        <v>5.0810000000000022</v>
      </c>
      <c r="T889" s="304">
        <f t="shared" ca="1" si="378"/>
        <v>49.844610000000024</v>
      </c>
      <c r="U889" s="311">
        <f t="shared" ca="1" si="379"/>
        <v>0</v>
      </c>
      <c r="V889" s="306">
        <f t="shared" ca="1" si="380"/>
        <v>1.2263586456054143</v>
      </c>
      <c r="W889" s="304">
        <f t="shared" ca="1" si="381"/>
        <v>43.610495671265639</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1.1995139169213651</v>
      </c>
      <c r="AH889" s="304">
        <f t="shared" ca="1" si="405"/>
        <v>-8.5830253204629265</v>
      </c>
    </row>
    <row r="890" spans="1:34" x14ac:dyDescent="0.2">
      <c r="A890" s="347">
        <f t="shared" ca="1" si="383"/>
        <v>1E-4</v>
      </c>
      <c r="B890" s="304">
        <f t="shared" ca="1" si="384"/>
        <v>30.249400000000048</v>
      </c>
      <c r="D890" s="306">
        <f t="shared" ca="1" si="385"/>
        <v>-0.64175687861303832</v>
      </c>
      <c r="E890" s="307">
        <f t="shared" ca="1" si="386"/>
        <v>-1.2509721157716882</v>
      </c>
      <c r="F890" s="304">
        <f t="shared" ca="1" si="387"/>
        <v>1.4059811967752074</v>
      </c>
      <c r="G890" s="306">
        <f t="shared" ca="1" si="388"/>
        <v>8.0465605613414919</v>
      </c>
      <c r="H890" s="307">
        <f t="shared" ca="1" si="389"/>
        <v>-107.31691092894238</v>
      </c>
      <c r="I890" s="304">
        <f t="shared" ca="1" si="390"/>
        <v>107.61815138812732</v>
      </c>
      <c r="J890" s="306">
        <f t="shared" ca="1" si="391"/>
        <v>669.82609207074745</v>
      </c>
      <c r="K890" s="307">
        <f t="shared" ca="1" si="392"/>
        <v>-11.095569130798049</v>
      </c>
      <c r="L890" s="304">
        <f t="shared" ca="1" si="377"/>
        <v>669.91798398991034</v>
      </c>
      <c r="M890" s="306">
        <f t="shared" ca="1" si="393"/>
        <v>-1.4959569363680918</v>
      </c>
      <c r="N890" s="304">
        <f t="shared" ca="1" si="394"/>
        <v>-85.712018787212315</v>
      </c>
      <c r="P890" s="310">
        <f t="shared" ca="1" si="395"/>
        <v>23</v>
      </c>
      <c r="Q890" s="304">
        <f t="shared" ca="1" si="396"/>
        <v>0</v>
      </c>
      <c r="R890" s="306">
        <f t="shared" ca="1" si="397"/>
        <v>0</v>
      </c>
      <c r="S890" s="307">
        <f t="shared" ca="1" si="398"/>
        <v>5.0810000000000022</v>
      </c>
      <c r="T890" s="304">
        <f t="shared" ca="1" si="378"/>
        <v>49.844610000000024</v>
      </c>
      <c r="U890" s="311">
        <f t="shared" ca="1" si="379"/>
        <v>0</v>
      </c>
      <c r="V890" s="306">
        <f t="shared" ca="1" si="380"/>
        <v>1.2263599616959733</v>
      </c>
      <c r="W890" s="304">
        <f t="shared" ca="1" si="381"/>
        <v>43.610639687424246</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1.1994860724404326</v>
      </c>
      <c r="AH890" s="304">
        <f t="shared" ca="1" si="405"/>
        <v>-8.5830536648820352</v>
      </c>
    </row>
    <row r="891" spans="1:34" x14ac:dyDescent="0.2">
      <c r="A891" s="347">
        <f t="shared" ca="1" si="383"/>
        <v>1E-4</v>
      </c>
      <c r="B891" s="304">
        <f t="shared" ca="1" si="384"/>
        <v>30.249500000000047</v>
      </c>
      <c r="D891" s="306">
        <f t="shared" ca="1" si="385"/>
        <v>-0.64175316428559093</v>
      </c>
      <c r="E891" s="307">
        <f t="shared" ca="1" si="386"/>
        <v>-1.2509434136512905</v>
      </c>
      <c r="F891" s="304">
        <f t="shared" ca="1" si="387"/>
        <v>1.405953963694442</v>
      </c>
      <c r="G891" s="306">
        <f t="shared" ca="1" si="388"/>
        <v>8.0464963860250638</v>
      </c>
      <c r="H891" s="307">
        <f t="shared" ca="1" si="389"/>
        <v>-107.31703602328375</v>
      </c>
      <c r="I891" s="304">
        <f t="shared" ca="1" si="390"/>
        <v>107.61827133397514</v>
      </c>
      <c r="J891" s="306">
        <f t="shared" ca="1" si="391"/>
        <v>669.82609207074745</v>
      </c>
      <c r="K891" s="307">
        <f t="shared" ca="1" si="392"/>
        <v>-11.10630082814566</v>
      </c>
      <c r="L891" s="304">
        <f t="shared" ca="1" si="377"/>
        <v>669.91816182042317</v>
      </c>
      <c r="M891" s="306">
        <f t="shared" ca="1" si="393"/>
        <v>-1.4959576179338325</v>
      </c>
      <c r="N891" s="304">
        <f t="shared" ca="1" si="394"/>
        <v>-85.712057838052715</v>
      </c>
      <c r="P891" s="310">
        <f t="shared" ca="1" si="395"/>
        <v>23</v>
      </c>
      <c r="Q891" s="304">
        <f t="shared" ca="1" si="396"/>
        <v>0</v>
      </c>
      <c r="R891" s="306">
        <f t="shared" ca="1" si="397"/>
        <v>0</v>
      </c>
      <c r="S891" s="307">
        <f t="shared" ca="1" si="398"/>
        <v>5.0810000000000022</v>
      </c>
      <c r="T891" s="304">
        <f t="shared" ca="1" si="378"/>
        <v>49.844610000000024</v>
      </c>
      <c r="U891" s="311">
        <f t="shared" ca="1" si="379"/>
        <v>0</v>
      </c>
      <c r="V891" s="306">
        <f t="shared" ca="1" si="380"/>
        <v>1.2263612777894799</v>
      </c>
      <c r="W891" s="304">
        <f t="shared" ca="1" si="381"/>
        <v>43.610783701747977</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1.1994582283109789</v>
      </c>
      <c r="AH891" s="304">
        <f t="shared" ca="1" si="405"/>
        <v>-8.5830820089400177</v>
      </c>
    </row>
    <row r="892" spans="1:34" x14ac:dyDescent="0.2">
      <c r="A892" s="347">
        <f t="shared" ca="1" si="383"/>
        <v>1E-4</v>
      </c>
      <c r="B892" s="304">
        <f t="shared" ca="1" si="384"/>
        <v>30.249600000000047</v>
      </c>
      <c r="D892" s="306">
        <f t="shared" ca="1" si="385"/>
        <v>-0.64174944995184502</v>
      </c>
      <c r="E892" s="307">
        <f t="shared" ca="1" si="386"/>
        <v>-1.2509147118965593</v>
      </c>
      <c r="F892" s="304">
        <f t="shared" ca="1" si="387"/>
        <v>1.4059267310044103</v>
      </c>
      <c r="G892" s="306">
        <f t="shared" ca="1" si="388"/>
        <v>8.0464322110800683</v>
      </c>
      <c r="H892" s="307">
        <f t="shared" ca="1" si="389"/>
        <v>-107.31716111475494</v>
      </c>
      <c r="I892" s="304">
        <f t="shared" ca="1" si="390"/>
        <v>107.6183912770386</v>
      </c>
      <c r="J892" s="306">
        <f t="shared" ca="1" si="391"/>
        <v>669.82609207074745</v>
      </c>
      <c r="K892" s="307">
        <f t="shared" ca="1" si="392"/>
        <v>-11.117032538002562</v>
      </c>
      <c r="L892" s="304">
        <f t="shared" ca="1" si="377"/>
        <v>669.91833982301193</v>
      </c>
      <c r="M892" s="306">
        <f t="shared" ca="1" si="393"/>
        <v>-1.4959582994926182</v>
      </c>
      <c r="N892" s="304">
        <f t="shared" ca="1" si="394"/>
        <v>-85.712096888494628</v>
      </c>
      <c r="P892" s="310">
        <f t="shared" ca="1" si="395"/>
        <v>23</v>
      </c>
      <c r="Q892" s="304">
        <f t="shared" ca="1" si="396"/>
        <v>0</v>
      </c>
      <c r="R892" s="306">
        <f t="shared" ca="1" si="397"/>
        <v>0</v>
      </c>
      <c r="S892" s="307">
        <f t="shared" ca="1" si="398"/>
        <v>5.0810000000000022</v>
      </c>
      <c r="T892" s="304">
        <f t="shared" ca="1" si="378"/>
        <v>49.844610000000024</v>
      </c>
      <c r="U892" s="311">
        <f t="shared" ca="1" si="379"/>
        <v>0</v>
      </c>
      <c r="V892" s="306">
        <f t="shared" ca="1" si="380"/>
        <v>1.2263625938859335</v>
      </c>
      <c r="W892" s="304">
        <f t="shared" ca="1" si="381"/>
        <v>43.610927714236858</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1.1994303845330077</v>
      </c>
      <c r="AH892" s="304">
        <f t="shared" ca="1" si="405"/>
        <v>-8.5831103526368739</v>
      </c>
    </row>
    <row r="893" spans="1:34" x14ac:dyDescent="0.2">
      <c r="A893" s="347">
        <f t="shared" ca="1" si="383"/>
        <v>1E-4</v>
      </c>
      <c r="B893" s="304">
        <f t="shared" ca="1" si="384"/>
        <v>30.249700000000047</v>
      </c>
      <c r="D893" s="306">
        <f t="shared" ca="1" si="385"/>
        <v>-0.64174573561180204</v>
      </c>
      <c r="E893" s="307">
        <f t="shared" ca="1" si="386"/>
        <v>-1.2508860105074859</v>
      </c>
      <c r="F893" s="304">
        <f t="shared" ca="1" si="387"/>
        <v>1.4058994987051054</v>
      </c>
      <c r="G893" s="306">
        <f t="shared" ca="1" si="388"/>
        <v>8.0463680365065073</v>
      </c>
      <c r="H893" s="307">
        <f t="shared" ca="1" si="389"/>
        <v>-107.31728620335599</v>
      </c>
      <c r="I893" s="304">
        <f t="shared" ca="1" si="390"/>
        <v>107.6185112173177</v>
      </c>
      <c r="J893" s="306">
        <f t="shared" ca="1" si="391"/>
        <v>669.82609207074745</v>
      </c>
      <c r="K893" s="307">
        <f t="shared" ca="1" si="392"/>
        <v>-11.127764260368467</v>
      </c>
      <c r="L893" s="304">
        <f t="shared" ca="1" si="377"/>
        <v>669.91851799767687</v>
      </c>
      <c r="M893" s="306">
        <f t="shared" ca="1" si="393"/>
        <v>-1.4959589810444489</v>
      </c>
      <c r="N893" s="304">
        <f t="shared" ca="1" si="394"/>
        <v>-85.71213593853804</v>
      </c>
      <c r="P893" s="310">
        <f t="shared" ca="1" si="395"/>
        <v>23</v>
      </c>
      <c r="Q893" s="304">
        <f t="shared" ca="1" si="396"/>
        <v>0</v>
      </c>
      <c r="R893" s="306">
        <f t="shared" ca="1" si="397"/>
        <v>0</v>
      </c>
      <c r="S893" s="307">
        <f t="shared" ca="1" si="398"/>
        <v>5.0810000000000022</v>
      </c>
      <c r="T893" s="304">
        <f t="shared" ca="1" si="378"/>
        <v>49.844610000000024</v>
      </c>
      <c r="U893" s="311">
        <f t="shared" ca="1" si="379"/>
        <v>0</v>
      </c>
      <c r="V893" s="306">
        <f t="shared" ca="1" si="380"/>
        <v>1.2263639099853345</v>
      </c>
      <c r="W893" s="304">
        <f t="shared" ca="1" si="381"/>
        <v>43.611071724890891</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1.1994025411065099</v>
      </c>
      <c r="AH893" s="304">
        <f t="shared" ca="1" si="405"/>
        <v>-8.583138695972611</v>
      </c>
    </row>
    <row r="894" spans="1:34" x14ac:dyDescent="0.2">
      <c r="A894" s="347">
        <f t="shared" ca="1" si="383"/>
        <v>1E-4</v>
      </c>
      <c r="B894" s="304">
        <f t="shared" ca="1" si="384"/>
        <v>30.249800000000047</v>
      </c>
      <c r="D894" s="306">
        <f t="shared" ca="1" si="385"/>
        <v>-0.64174202126546165</v>
      </c>
      <c r="E894" s="307">
        <f t="shared" ca="1" si="386"/>
        <v>-1.2508573094840703</v>
      </c>
      <c r="F894" s="304">
        <f t="shared" ca="1" si="387"/>
        <v>1.4058722667965278</v>
      </c>
      <c r="G894" s="306">
        <f t="shared" ca="1" si="388"/>
        <v>8.0463038623043808</v>
      </c>
      <c r="H894" s="307">
        <f t="shared" ca="1" si="389"/>
        <v>-107.31741128908693</v>
      </c>
      <c r="I894" s="304">
        <f t="shared" ca="1" si="390"/>
        <v>107.6186311548125</v>
      </c>
      <c r="J894" s="306">
        <f t="shared" ca="1" si="391"/>
        <v>669.82609207074745</v>
      </c>
      <c r="K894" s="307">
        <f t="shared" ca="1" si="392"/>
        <v>-11.138495995243089</v>
      </c>
      <c r="L894" s="304">
        <f t="shared" ca="1" si="377"/>
        <v>669.91869634441866</v>
      </c>
      <c r="M894" s="306">
        <f t="shared" ca="1" si="393"/>
        <v>-1.4959596625893248</v>
      </c>
      <c r="N894" s="304">
        <f t="shared" ca="1" si="394"/>
        <v>-85.71217498818298</v>
      </c>
      <c r="P894" s="310">
        <f t="shared" ca="1" si="395"/>
        <v>23</v>
      </c>
      <c r="Q894" s="304">
        <f t="shared" ca="1" si="396"/>
        <v>0</v>
      </c>
      <c r="R894" s="306">
        <f t="shared" ca="1" si="397"/>
        <v>0</v>
      </c>
      <c r="S894" s="307">
        <f t="shared" ca="1" si="398"/>
        <v>5.0810000000000022</v>
      </c>
      <c r="T894" s="304">
        <f t="shared" ca="1" si="378"/>
        <v>49.844610000000024</v>
      </c>
      <c r="U894" s="311">
        <f t="shared" ca="1" si="379"/>
        <v>0</v>
      </c>
      <c r="V894" s="306">
        <f t="shared" ca="1" si="380"/>
        <v>1.2263652260876832</v>
      </c>
      <c r="W894" s="304">
        <f t="shared" ca="1" si="381"/>
        <v>43.611215733710111</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1.1993746980314839</v>
      </c>
      <c r="AH894" s="304">
        <f t="shared" ca="1" si="405"/>
        <v>-8.583167038947229</v>
      </c>
    </row>
    <row r="895" spans="1:34" x14ac:dyDescent="0.2">
      <c r="A895" s="347">
        <f t="shared" ca="1" si="383"/>
        <v>1E-4</v>
      </c>
      <c r="B895" s="304">
        <f t="shared" ca="1" si="384"/>
        <v>30.249900000000046</v>
      </c>
      <c r="D895" s="306">
        <f t="shared" ca="1" si="385"/>
        <v>-0.64173830691282585</v>
      </c>
      <c r="E895" s="307">
        <f t="shared" ca="1" si="386"/>
        <v>-1.2508286088263088</v>
      </c>
      <c r="F895" s="304">
        <f t="shared" ca="1" si="387"/>
        <v>1.4058450352786751</v>
      </c>
      <c r="G895" s="306">
        <f t="shared" ca="1" si="388"/>
        <v>8.0462396884736886</v>
      </c>
      <c r="H895" s="307">
        <f t="shared" ca="1" si="389"/>
        <v>-107.31753637194781</v>
      </c>
      <c r="I895" s="304">
        <f t="shared" ca="1" si="390"/>
        <v>107.61875108952302</v>
      </c>
      <c r="J895" s="306">
        <f t="shared" ca="1" si="391"/>
        <v>669.82609207074745</v>
      </c>
      <c r="K895" s="307">
        <f t="shared" ca="1" si="392"/>
        <v>-11.14922774262614</v>
      </c>
      <c r="L895" s="304">
        <f t="shared" ca="1" si="377"/>
        <v>669.91887486323776</v>
      </c>
      <c r="M895" s="306">
        <f t="shared" ca="1" si="393"/>
        <v>-1.4959603441272458</v>
      </c>
      <c r="N895" s="304">
        <f t="shared" ca="1" si="394"/>
        <v>-85.712214037429433</v>
      </c>
      <c r="P895" s="310">
        <f t="shared" ca="1" si="395"/>
        <v>23</v>
      </c>
      <c r="Q895" s="304">
        <f t="shared" ca="1" si="396"/>
        <v>0</v>
      </c>
      <c r="R895" s="306">
        <f t="shared" ca="1" si="397"/>
        <v>0</v>
      </c>
      <c r="S895" s="307">
        <f t="shared" ca="1" si="398"/>
        <v>5.0810000000000022</v>
      </c>
      <c r="T895" s="304">
        <f t="shared" ca="1" si="378"/>
        <v>49.844610000000024</v>
      </c>
      <c r="U895" s="311">
        <f t="shared" ca="1" si="379"/>
        <v>0</v>
      </c>
      <c r="V895" s="306">
        <f t="shared" ca="1" si="380"/>
        <v>1.2263665421929784</v>
      </c>
      <c r="W895" s="304">
        <f t="shared" ca="1" si="381"/>
        <v>43.611359740694482</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1.1993468553079278</v>
      </c>
      <c r="AH895" s="304">
        <f t="shared" ca="1" si="405"/>
        <v>-8.5831953815607349</v>
      </c>
    </row>
    <row r="896" spans="1:34" x14ac:dyDescent="0.2">
      <c r="A896" s="347">
        <f t="shared" ca="1" si="383"/>
        <v>1E-4</v>
      </c>
      <c r="B896" s="304">
        <f t="shared" ca="1" si="384"/>
        <v>30.250000000000046</v>
      </c>
      <c r="D896" s="306">
        <f t="shared" ca="1" si="385"/>
        <v>-0.64173459255389509</v>
      </c>
      <c r="E896" s="307">
        <f t="shared" ca="1" si="386"/>
        <v>-1.2507999085342068</v>
      </c>
      <c r="F896" s="304">
        <f t="shared" ca="1" si="387"/>
        <v>1.4058178041515528</v>
      </c>
      <c r="G896" s="306">
        <f t="shared" ca="1" si="388"/>
        <v>8.0461755150144327</v>
      </c>
      <c r="H896" s="307">
        <f t="shared" ca="1" si="389"/>
        <v>-107.31766145193866</v>
      </c>
      <c r="I896" s="304">
        <f t="shared" ca="1" si="390"/>
        <v>107.61887102144929</v>
      </c>
      <c r="J896" s="306">
        <f t="shared" ca="1" si="391"/>
        <v>669.82609207074745</v>
      </c>
      <c r="K896" s="307">
        <f t="shared" ca="1" si="392"/>
        <v>-11.159959502517335</v>
      </c>
      <c r="L896" s="304">
        <f t="shared" ca="1" si="377"/>
        <v>669.91905355413451</v>
      </c>
      <c r="M896" s="306">
        <f t="shared" ca="1" si="393"/>
        <v>-1.4959610256582121</v>
      </c>
      <c r="N896" s="304">
        <f t="shared" ca="1" si="394"/>
        <v>-85.712253086277414</v>
      </c>
      <c r="P896" s="310">
        <f t="shared" ca="1" si="395"/>
        <v>23</v>
      </c>
      <c r="Q896" s="304">
        <f t="shared" ca="1" si="396"/>
        <v>0</v>
      </c>
      <c r="R896" s="306">
        <f t="shared" ca="1" si="397"/>
        <v>0</v>
      </c>
      <c r="S896" s="307">
        <f t="shared" ca="1" si="398"/>
        <v>5.0810000000000022</v>
      </c>
      <c r="T896" s="304">
        <f t="shared" ca="1" si="378"/>
        <v>49.844610000000024</v>
      </c>
      <c r="U896" s="311">
        <f t="shared" ca="1" si="379"/>
        <v>0</v>
      </c>
      <c r="V896" s="306">
        <f t="shared" ca="1" si="380"/>
        <v>1.226367858301221</v>
      </c>
      <c r="W896" s="304">
        <f t="shared" ca="1" si="381"/>
        <v>43.611503745844068</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1.1993190129358453</v>
      </c>
      <c r="AH896" s="304">
        <f t="shared" ca="1" si="405"/>
        <v>-8.5832237238131199</v>
      </c>
    </row>
    <row r="897" spans="1:34" x14ac:dyDescent="0.2">
      <c r="A897" s="347">
        <f t="shared" ca="1" si="383"/>
        <v>1E-4</v>
      </c>
      <c r="B897" s="304">
        <f t="shared" ca="1" si="384"/>
        <v>30.250100000000046</v>
      </c>
      <c r="D897" s="306">
        <f t="shared" ca="1" si="385"/>
        <v>-0.64173087818867003</v>
      </c>
      <c r="E897" s="307">
        <f t="shared" ca="1" si="386"/>
        <v>-1.2507712086077518</v>
      </c>
      <c r="F897" s="304">
        <f t="shared" ca="1" si="387"/>
        <v>1.4057905734151506</v>
      </c>
      <c r="G897" s="306">
        <f t="shared" ca="1" si="388"/>
        <v>8.046111341926613</v>
      </c>
      <c r="H897" s="307">
        <f t="shared" ca="1" si="389"/>
        <v>-107.31778652905952</v>
      </c>
      <c r="I897" s="304">
        <f t="shared" ca="1" si="390"/>
        <v>107.61899095059138</v>
      </c>
      <c r="J897" s="306">
        <f t="shared" ca="1" si="391"/>
        <v>669.82609207074745</v>
      </c>
      <c r="K897" s="307">
        <f t="shared" ca="1" si="392"/>
        <v>-11.170691274916384</v>
      </c>
      <c r="L897" s="304">
        <f t="shared" ca="1" si="377"/>
        <v>669.91923241710936</v>
      </c>
      <c r="M897" s="306">
        <f t="shared" ca="1" si="393"/>
        <v>-1.495961707182224</v>
      </c>
      <c r="N897" s="304">
        <f t="shared" ca="1" si="394"/>
        <v>-85.712292134726923</v>
      </c>
      <c r="P897" s="310">
        <f t="shared" ca="1" si="395"/>
        <v>23</v>
      </c>
      <c r="Q897" s="304">
        <f t="shared" ca="1" si="396"/>
        <v>0</v>
      </c>
      <c r="R897" s="306">
        <f t="shared" ca="1" si="397"/>
        <v>0</v>
      </c>
      <c r="S897" s="307">
        <f t="shared" ca="1" si="398"/>
        <v>5.0810000000000022</v>
      </c>
      <c r="T897" s="304">
        <f t="shared" ca="1" si="378"/>
        <v>49.844610000000024</v>
      </c>
      <c r="U897" s="311">
        <f t="shared" ca="1" si="379"/>
        <v>0</v>
      </c>
      <c r="V897" s="306">
        <f t="shared" ca="1" si="380"/>
        <v>1.2263691744124106</v>
      </c>
      <c r="W897" s="304">
        <f t="shared" ca="1" si="381"/>
        <v>43.611647749158855</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1.1992911709152239</v>
      </c>
      <c r="AH897" s="304">
        <f t="shared" ca="1" si="405"/>
        <v>-8.5832520657043982</v>
      </c>
    </row>
    <row r="898" spans="1:34" x14ac:dyDescent="0.2">
      <c r="A898" s="347">
        <f t="shared" ca="1" si="383"/>
        <v>1E-4</v>
      </c>
      <c r="B898" s="304">
        <f t="shared" ca="1" si="384"/>
        <v>30.250200000000046</v>
      </c>
      <c r="D898" s="306">
        <f t="shared" ca="1" si="385"/>
        <v>-0.64172716381714978</v>
      </c>
      <c r="E898" s="307">
        <f t="shared" ca="1" si="386"/>
        <v>-1.250742509046944</v>
      </c>
      <c r="F898" s="304">
        <f t="shared" ca="1" si="387"/>
        <v>1.4057633430694683</v>
      </c>
      <c r="G898" s="306">
        <f t="shared" ca="1" si="388"/>
        <v>8.0460471692102313</v>
      </c>
      <c r="H898" s="307">
        <f t="shared" ca="1" si="389"/>
        <v>-107.31791160331042</v>
      </c>
      <c r="I898" s="304">
        <f t="shared" ca="1" si="390"/>
        <v>107.61911087694928</v>
      </c>
      <c r="J898" s="306">
        <f t="shared" ca="1" si="391"/>
        <v>669.82609207074745</v>
      </c>
      <c r="K898" s="307">
        <f t="shared" ca="1" si="392"/>
        <v>-11.181423059823002</v>
      </c>
      <c r="L898" s="304">
        <f t="shared" ca="1" si="377"/>
        <v>669.91941145216276</v>
      </c>
      <c r="M898" s="306">
        <f t="shared" ca="1" si="393"/>
        <v>-1.4959623886992812</v>
      </c>
      <c r="N898" s="304">
        <f t="shared" ca="1" si="394"/>
        <v>-85.712331182777973</v>
      </c>
      <c r="P898" s="310">
        <f t="shared" ca="1" si="395"/>
        <v>23</v>
      </c>
      <c r="Q898" s="304">
        <f t="shared" ca="1" si="396"/>
        <v>0</v>
      </c>
      <c r="R898" s="306">
        <f t="shared" ca="1" si="397"/>
        <v>0</v>
      </c>
      <c r="S898" s="307">
        <f t="shared" ca="1" si="398"/>
        <v>5.0810000000000022</v>
      </c>
      <c r="T898" s="304">
        <f t="shared" ca="1" si="378"/>
        <v>49.844610000000024</v>
      </c>
      <c r="U898" s="311">
        <f t="shared" ca="1" si="379"/>
        <v>0</v>
      </c>
      <c r="V898" s="306">
        <f t="shared" ca="1" si="380"/>
        <v>1.2263704905265476</v>
      </c>
      <c r="W898" s="304">
        <f t="shared" ca="1" si="381"/>
        <v>43.611791750638879</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1.199263329246067</v>
      </c>
      <c r="AH898" s="304">
        <f t="shared" ca="1" si="405"/>
        <v>-8.5832804072345681</v>
      </c>
    </row>
    <row r="899" spans="1:34" x14ac:dyDescent="0.2">
      <c r="A899" s="347">
        <f t="shared" ca="1" si="383"/>
        <v>1E-4</v>
      </c>
      <c r="B899" s="304">
        <f t="shared" ca="1" si="384"/>
        <v>30.250300000000045</v>
      </c>
      <c r="D899" s="306">
        <f t="shared" ca="1" si="385"/>
        <v>-0.64172344943933801</v>
      </c>
      <c r="E899" s="307">
        <f t="shared" ca="1" si="386"/>
        <v>-1.2507138098517814</v>
      </c>
      <c r="F899" s="304">
        <f t="shared" ca="1" si="387"/>
        <v>1.4057361131145065</v>
      </c>
      <c r="G899" s="306">
        <f t="shared" ca="1" si="388"/>
        <v>8.0459829968652876</v>
      </c>
      <c r="H899" s="307">
        <f t="shared" ca="1" si="389"/>
        <v>-107.3180366746914</v>
      </c>
      <c r="I899" s="304">
        <f t="shared" ca="1" si="390"/>
        <v>107.61923080052307</v>
      </c>
      <c r="J899" s="306">
        <f t="shared" ca="1" si="391"/>
        <v>669.82609207074745</v>
      </c>
      <c r="K899" s="307">
        <f t="shared" ca="1" si="392"/>
        <v>-11.192154857236902</v>
      </c>
      <c r="L899" s="304">
        <f t="shared" ca="1" si="377"/>
        <v>669.9195906592953</v>
      </c>
      <c r="M899" s="306">
        <f t="shared" ca="1" si="393"/>
        <v>-1.495963070209384</v>
      </c>
      <c r="N899" s="304">
        <f t="shared" ca="1" si="394"/>
        <v>-85.712370230430551</v>
      </c>
      <c r="P899" s="310">
        <f t="shared" ca="1" si="395"/>
        <v>23</v>
      </c>
      <c r="Q899" s="304">
        <f t="shared" ca="1" si="396"/>
        <v>0</v>
      </c>
      <c r="R899" s="306">
        <f t="shared" ca="1" si="397"/>
        <v>0</v>
      </c>
      <c r="S899" s="307">
        <f t="shared" ca="1" si="398"/>
        <v>5.0810000000000022</v>
      </c>
      <c r="T899" s="304">
        <f t="shared" ca="1" si="378"/>
        <v>49.844610000000024</v>
      </c>
      <c r="U899" s="311">
        <f t="shared" ca="1" si="379"/>
        <v>0</v>
      </c>
      <c r="V899" s="306">
        <f t="shared" ca="1" si="380"/>
        <v>1.2263718066436309</v>
      </c>
      <c r="W899" s="304">
        <f t="shared" ca="1" si="381"/>
        <v>43.611935750284125</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1.1992354879283713</v>
      </c>
      <c r="AH899" s="304">
        <f t="shared" ca="1" si="405"/>
        <v>-8.583308748403633</v>
      </c>
    </row>
    <row r="900" spans="1:34" x14ac:dyDescent="0.2">
      <c r="A900" s="347">
        <f t="shared" ca="1" si="383"/>
        <v>1E-4</v>
      </c>
      <c r="B900" s="304">
        <f t="shared" ca="1" si="384"/>
        <v>30.250400000000045</v>
      </c>
      <c r="D900" s="306">
        <f t="shared" ca="1" si="385"/>
        <v>-0.64171973505523394</v>
      </c>
      <c r="E900" s="307">
        <f t="shared" ca="1" si="386"/>
        <v>-1.2506851110222623</v>
      </c>
      <c r="F900" s="304">
        <f t="shared" ca="1" si="387"/>
        <v>1.4057088835502634</v>
      </c>
      <c r="G900" s="306">
        <f t="shared" ca="1" si="388"/>
        <v>8.0459188248917819</v>
      </c>
      <c r="H900" s="307">
        <f t="shared" ca="1" si="389"/>
        <v>-107.3181617432025</v>
      </c>
      <c r="I900" s="304">
        <f t="shared" ca="1" si="390"/>
        <v>107.61935072131276</v>
      </c>
      <c r="J900" s="306">
        <f t="shared" ca="1" si="391"/>
        <v>669.82609207074745</v>
      </c>
      <c r="K900" s="307">
        <f t="shared" ca="1" si="392"/>
        <v>-11.202886667157797</v>
      </c>
      <c r="L900" s="304">
        <f t="shared" ref="L900:L963" ca="1" si="406">SQRT(pos_x^2+pos_z^2)</f>
        <v>669.91977003850741</v>
      </c>
      <c r="M900" s="306">
        <f t="shared" ca="1" si="393"/>
        <v>-1.4959637517125326</v>
      </c>
      <c r="N900" s="304">
        <f t="shared" ca="1" si="394"/>
        <v>-85.712409277684699</v>
      </c>
      <c r="P900" s="310">
        <f t="shared" ca="1" si="395"/>
        <v>23</v>
      </c>
      <c r="Q900" s="304">
        <f t="shared" ca="1" si="396"/>
        <v>0</v>
      </c>
      <c r="R900" s="306">
        <f t="shared" ca="1" si="397"/>
        <v>0</v>
      </c>
      <c r="S900" s="307">
        <f t="shared" ca="1" si="398"/>
        <v>5.0810000000000022</v>
      </c>
      <c r="T900" s="304">
        <f t="shared" ref="T900:T963" ca="1" si="407">m*g</f>
        <v>49.844610000000024</v>
      </c>
      <c r="U900" s="311">
        <f t="shared" ref="U900:U963" ca="1" si="408">IF(pos_xz&lt;L_rampe,Poids*COS(Beta),0)</f>
        <v>0</v>
      </c>
      <c r="V900" s="306">
        <f t="shared" ref="V900:V963" ca="1" si="409">Rho_moyen*(20000-Alt_rampe-pos_z)/(20000+Alt_rampe+pos_z)</f>
        <v>1.2263731227636618</v>
      </c>
      <c r="W900" s="304">
        <f t="shared" ref="W900:W963" ca="1" si="410">1/2*Rho*Sref*Cx*vit_xz^2</f>
        <v>43.612079748094651</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1.1992076469621367</v>
      </c>
      <c r="AH900" s="304">
        <f t="shared" ca="1" si="405"/>
        <v>-8.583337089211593</v>
      </c>
    </row>
    <row r="901" spans="1:34" x14ac:dyDescent="0.2">
      <c r="A901" s="347">
        <f t="shared" ref="A901:A964" ca="1" si="412">IF(B900+0.01&lt;=T_ini+ROUNDUP(Temps_fin_propu,0), 0.01, IF(K900&gt;0, 0.1, 0.0001))</f>
        <v>1E-4</v>
      </c>
      <c r="B901" s="304">
        <f t="shared" ref="B901:B964" ca="1" si="413">B900+pas</f>
        <v>30.250500000000045</v>
      </c>
      <c r="D901" s="306">
        <f t="shared" ref="D901:D964" ca="1" si="414">IF(AND(L900&lt;L_rampe,Poussee&lt;Poids*SIN(M900)),0,(-W900+Poussee)/m*COS(M900)-U900/m*SIN(M900))</f>
        <v>-0.64171602066483813</v>
      </c>
      <c r="E901" s="307">
        <f t="shared" ref="E901:E964" ca="1" si="415">IF(AND(L900&lt;L_rampe,Poussee&lt;Poids*SIN(M900)),0,(-W900+Poussee)/m*SIN(M900)+U900/m*COS(M900)-Poids/m)</f>
        <v>-1.2506564125583779</v>
      </c>
      <c r="F901" s="304">
        <f t="shared" ref="F901:F964" ca="1" si="416">SQRT(acc_x^2+acc_z^2)</f>
        <v>1.4056816543767321</v>
      </c>
      <c r="G901" s="306">
        <f t="shared" ref="G901:G964" ca="1" si="417">G900+acc_x*pas</f>
        <v>8.0458546532897159</v>
      </c>
      <c r="H901" s="307">
        <f t="shared" ref="H901:H964" ca="1" si="418">H900+acc_z*pas</f>
        <v>-107.31828680884375</v>
      </c>
      <c r="I901" s="304">
        <f t="shared" ref="I901:I964" ca="1" si="419">SQRT(vit_x^2+vit_z^2)</f>
        <v>107.61947063931838</v>
      </c>
      <c r="J901" s="306">
        <f t="shared" ref="J901:J964" ca="1" si="420">J900+0.5*(vit_x+G900)*pas*(K900&gt;=0)</f>
        <v>669.82609207074745</v>
      </c>
      <c r="K901" s="307">
        <f t="shared" ref="K901:K964" ca="1" si="421">K900+0.5*(vit_z+H900)*pas</f>
        <v>-11.2136184895854</v>
      </c>
      <c r="L901" s="304">
        <f t="shared" ca="1" si="406"/>
        <v>669.91994958979944</v>
      </c>
      <c r="M901" s="306">
        <f t="shared" ref="M901:M964" ca="1" si="422">IF(AND(L900&gt;L_rampe,G901&gt;0),ATAN2(G901,H901),$M$4)</f>
        <v>-1.495964433208727</v>
      </c>
      <c r="N901" s="304">
        <f t="shared" ref="N901:N964" ca="1" si="423">DEGREES(Beta)</f>
        <v>-85.712448324540389</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5.0810000000000022</v>
      </c>
      <c r="T901" s="304">
        <f t="shared" ca="1" si="407"/>
        <v>49.844610000000024</v>
      </c>
      <c r="U901" s="311">
        <f t="shared" ca="1" si="408"/>
        <v>0</v>
      </c>
      <c r="V901" s="306">
        <f t="shared" ca="1" si="409"/>
        <v>1.22637443888664</v>
      </c>
      <c r="W901" s="304">
        <f t="shared" ca="1" si="410"/>
        <v>43.612223744070434</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1.1991798063473524</v>
      </c>
      <c r="AH901" s="304">
        <f t="shared" ref="AH901:AH964" ca="1" si="434">IF(AND(L900&lt;L_rampe,Poussee&lt;Poids*SIN(M900)), g*SIN(M900), (-W900+Poussee)/m)</f>
        <v>-8.5833654296584587</v>
      </c>
    </row>
    <row r="902" spans="1:34" x14ac:dyDescent="0.2">
      <c r="A902" s="347">
        <f t="shared" ca="1" si="412"/>
        <v>1E-4</v>
      </c>
      <c r="B902" s="304">
        <f t="shared" ca="1" si="413"/>
        <v>30.250600000000045</v>
      </c>
      <c r="D902" s="306">
        <f t="shared" ca="1" si="414"/>
        <v>-0.64171230626815134</v>
      </c>
      <c r="E902" s="307">
        <f t="shared" ca="1" si="415"/>
        <v>-1.2506277144601299</v>
      </c>
      <c r="F902" s="304">
        <f t="shared" ca="1" si="416"/>
        <v>1.4056544255939145</v>
      </c>
      <c r="G902" s="306">
        <f t="shared" ca="1" si="417"/>
        <v>8.0457904820590898</v>
      </c>
      <c r="H902" s="307">
        <f t="shared" ca="1" si="418"/>
        <v>-107.3184118716152</v>
      </c>
      <c r="I902" s="304">
        <f t="shared" ca="1" si="419"/>
        <v>107.61959055453998</v>
      </c>
      <c r="J902" s="306">
        <f t="shared" ca="1" si="420"/>
        <v>669.82609207074745</v>
      </c>
      <c r="K902" s="307">
        <f t="shared" ca="1" si="421"/>
        <v>-11.224350324519422</v>
      </c>
      <c r="L902" s="304">
        <f t="shared" ca="1" si="406"/>
        <v>669.92012931317197</v>
      </c>
      <c r="M902" s="306">
        <f t="shared" ca="1" si="422"/>
        <v>-1.4959651146979673</v>
      </c>
      <c r="N902" s="304">
        <f t="shared" ca="1" si="423"/>
        <v>-85.71248737099765</v>
      </c>
      <c r="P902" s="310">
        <f t="shared" ca="1" si="424"/>
        <v>23</v>
      </c>
      <c r="Q902" s="304">
        <f t="shared" ca="1" si="425"/>
        <v>0</v>
      </c>
      <c r="R902" s="306">
        <f t="shared" ca="1" si="426"/>
        <v>0</v>
      </c>
      <c r="S902" s="307">
        <f t="shared" ca="1" si="427"/>
        <v>5.0810000000000022</v>
      </c>
      <c r="T902" s="304">
        <f t="shared" ca="1" si="407"/>
        <v>49.844610000000024</v>
      </c>
      <c r="U902" s="311">
        <f t="shared" ca="1" si="408"/>
        <v>0</v>
      </c>
      <c r="V902" s="306">
        <f t="shared" ca="1" si="409"/>
        <v>1.2263757550125649</v>
      </c>
      <c r="W902" s="304">
        <f t="shared" ca="1" si="410"/>
        <v>43.61236773821151</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1.1991519660840204</v>
      </c>
      <c r="AH902" s="304">
        <f t="shared" ca="1" si="434"/>
        <v>-8.5833937697442266</v>
      </c>
    </row>
    <row r="903" spans="1:34" x14ac:dyDescent="0.2">
      <c r="A903" s="347">
        <f t="shared" ca="1" si="412"/>
        <v>1E-4</v>
      </c>
      <c r="B903" s="304">
        <f t="shared" ca="1" si="413"/>
        <v>30.250700000000045</v>
      </c>
      <c r="D903" s="306">
        <f t="shared" ca="1" si="414"/>
        <v>-0.64170859186517371</v>
      </c>
      <c r="E903" s="307">
        <f t="shared" ca="1" si="415"/>
        <v>-1.2505990167275147</v>
      </c>
      <c r="F903" s="304">
        <f t="shared" ca="1" si="416"/>
        <v>1.4056271972018082</v>
      </c>
      <c r="G903" s="306">
        <f t="shared" ca="1" si="417"/>
        <v>8.0457263111999033</v>
      </c>
      <c r="H903" s="307">
        <f t="shared" ca="1" si="418"/>
        <v>-107.31853693151687</v>
      </c>
      <c r="I903" s="304">
        <f t="shared" ca="1" si="419"/>
        <v>107.61971046697759</v>
      </c>
      <c r="J903" s="306">
        <f t="shared" ca="1" si="420"/>
        <v>669.82609207074745</v>
      </c>
      <c r="K903" s="307">
        <f t="shared" ca="1" si="421"/>
        <v>-11.235082171959579</v>
      </c>
      <c r="L903" s="304">
        <f t="shared" ca="1" si="406"/>
        <v>669.92030920862533</v>
      </c>
      <c r="M903" s="306">
        <f t="shared" ca="1" si="422"/>
        <v>-1.4959657961802535</v>
      </c>
      <c r="N903" s="304">
        <f t="shared" ca="1" si="423"/>
        <v>-85.712526417056452</v>
      </c>
      <c r="P903" s="310">
        <f t="shared" ca="1" si="424"/>
        <v>23</v>
      </c>
      <c r="Q903" s="304">
        <f t="shared" ca="1" si="425"/>
        <v>0</v>
      </c>
      <c r="R903" s="306">
        <f t="shared" ca="1" si="426"/>
        <v>0</v>
      </c>
      <c r="S903" s="307">
        <f t="shared" ca="1" si="427"/>
        <v>5.0810000000000022</v>
      </c>
      <c r="T903" s="304">
        <f t="shared" ca="1" si="407"/>
        <v>49.844610000000024</v>
      </c>
      <c r="U903" s="311">
        <f t="shared" ca="1" si="408"/>
        <v>0</v>
      </c>
      <c r="V903" s="306">
        <f t="shared" ca="1" si="409"/>
        <v>1.2263770711414366</v>
      </c>
      <c r="W903" s="304">
        <f t="shared" ca="1" si="410"/>
        <v>43.612511730517866</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1.199124126172137</v>
      </c>
      <c r="AH903" s="304">
        <f t="shared" ca="1" si="434"/>
        <v>-8.5834221094689021</v>
      </c>
    </row>
    <row r="904" spans="1:34" x14ac:dyDescent="0.2">
      <c r="A904" s="347">
        <f t="shared" ca="1" si="412"/>
        <v>1E-4</v>
      </c>
      <c r="B904" s="304">
        <f t="shared" ca="1" si="413"/>
        <v>30.250800000000044</v>
      </c>
      <c r="D904" s="306">
        <f t="shared" ca="1" si="414"/>
        <v>-0.64170487745590787</v>
      </c>
      <c r="E904" s="307">
        <f t="shared" ca="1" si="415"/>
        <v>-1.2505703193605324</v>
      </c>
      <c r="F904" s="304">
        <f t="shared" ca="1" si="416"/>
        <v>1.4055999692004144</v>
      </c>
      <c r="G904" s="306">
        <f t="shared" ca="1" si="417"/>
        <v>8.0456621407121585</v>
      </c>
      <c r="H904" s="307">
        <f t="shared" ca="1" si="418"/>
        <v>-107.31866198854881</v>
      </c>
      <c r="I904" s="304">
        <f t="shared" ca="1" si="419"/>
        <v>107.61983037663124</v>
      </c>
      <c r="J904" s="306">
        <f t="shared" ca="1" si="420"/>
        <v>669.82609207074745</v>
      </c>
      <c r="K904" s="307">
        <f t="shared" ca="1" si="421"/>
        <v>-11.245814031905583</v>
      </c>
      <c r="L904" s="304">
        <f t="shared" ca="1" si="406"/>
        <v>669.92048927616008</v>
      </c>
      <c r="M904" s="306">
        <f t="shared" ca="1" si="422"/>
        <v>-1.4959664776555859</v>
      </c>
      <c r="N904" s="304">
        <f t="shared" ca="1" si="423"/>
        <v>-85.712565462716839</v>
      </c>
      <c r="P904" s="310">
        <f t="shared" ca="1" si="424"/>
        <v>23</v>
      </c>
      <c r="Q904" s="304">
        <f t="shared" ca="1" si="425"/>
        <v>0</v>
      </c>
      <c r="R904" s="306">
        <f t="shared" ca="1" si="426"/>
        <v>0</v>
      </c>
      <c r="S904" s="307">
        <f t="shared" ca="1" si="427"/>
        <v>5.0810000000000022</v>
      </c>
      <c r="T904" s="304">
        <f t="shared" ca="1" si="407"/>
        <v>49.844610000000024</v>
      </c>
      <c r="U904" s="311">
        <f t="shared" ca="1" si="408"/>
        <v>0</v>
      </c>
      <c r="V904" s="306">
        <f t="shared" ca="1" si="409"/>
        <v>1.2263783872732557</v>
      </c>
      <c r="W904" s="304">
        <f t="shared" ca="1" si="410"/>
        <v>43.612655720989537</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1.1990962866117076</v>
      </c>
      <c r="AH904" s="304">
        <f t="shared" ca="1" si="434"/>
        <v>-8.5834504488324832</v>
      </c>
    </row>
    <row r="905" spans="1:34" x14ac:dyDescent="0.2">
      <c r="A905" s="347">
        <f t="shared" ca="1" si="412"/>
        <v>1E-4</v>
      </c>
      <c r="B905" s="304">
        <f t="shared" ca="1" si="413"/>
        <v>30.250900000000044</v>
      </c>
      <c r="D905" s="306">
        <f t="shared" ca="1" si="414"/>
        <v>-0.64170116304035241</v>
      </c>
      <c r="E905" s="307">
        <f t="shared" ca="1" si="415"/>
        <v>-1.2505416223591777</v>
      </c>
      <c r="F905" s="304">
        <f t="shared" ca="1" si="416"/>
        <v>1.4055727415897283</v>
      </c>
      <c r="G905" s="306">
        <f t="shared" ca="1" si="417"/>
        <v>8.0455979705958551</v>
      </c>
      <c r="H905" s="307">
        <f t="shared" ca="1" si="418"/>
        <v>-107.31878704271105</v>
      </c>
      <c r="I905" s="304">
        <f t="shared" ca="1" si="419"/>
        <v>107.61995028350097</v>
      </c>
      <c r="J905" s="306">
        <f t="shared" ca="1" si="420"/>
        <v>669.82609207074745</v>
      </c>
      <c r="K905" s="307">
        <f t="shared" ca="1" si="421"/>
        <v>-11.256545904357147</v>
      </c>
      <c r="L905" s="304">
        <f t="shared" ca="1" si="406"/>
        <v>669.92066951577658</v>
      </c>
      <c r="M905" s="306">
        <f t="shared" ca="1" si="422"/>
        <v>-1.4959671591239643</v>
      </c>
      <c r="N905" s="304">
        <f t="shared" ca="1" si="423"/>
        <v>-85.712604507978796</v>
      </c>
      <c r="P905" s="310">
        <f t="shared" ca="1" si="424"/>
        <v>23</v>
      </c>
      <c r="Q905" s="304">
        <f t="shared" ca="1" si="425"/>
        <v>0</v>
      </c>
      <c r="R905" s="306">
        <f t="shared" ca="1" si="426"/>
        <v>0</v>
      </c>
      <c r="S905" s="307">
        <f t="shared" ca="1" si="427"/>
        <v>5.0810000000000022</v>
      </c>
      <c r="T905" s="304">
        <f t="shared" ca="1" si="407"/>
        <v>49.844610000000024</v>
      </c>
      <c r="U905" s="311">
        <f t="shared" ca="1" si="408"/>
        <v>0</v>
      </c>
      <c r="V905" s="306">
        <f t="shared" ca="1" si="409"/>
        <v>1.2263797034080213</v>
      </c>
      <c r="W905" s="304">
        <f t="shared" ca="1" si="410"/>
        <v>43.612799709626522</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1.1990684474027198</v>
      </c>
      <c r="AH905" s="304">
        <f t="shared" ca="1" si="434"/>
        <v>-8.5834787878349772</v>
      </c>
    </row>
    <row r="906" spans="1:34" x14ac:dyDescent="0.2">
      <c r="A906" s="347">
        <f t="shared" ca="1" si="412"/>
        <v>1E-4</v>
      </c>
      <c r="B906" s="304">
        <f t="shared" ca="1" si="413"/>
        <v>30.251000000000044</v>
      </c>
      <c r="D906" s="306">
        <f t="shared" ca="1" si="414"/>
        <v>-0.6416974486185103</v>
      </c>
      <c r="E906" s="307">
        <f t="shared" ca="1" si="415"/>
        <v>-1.2505129257234486</v>
      </c>
      <c r="F906" s="304">
        <f t="shared" ca="1" si="416"/>
        <v>1.4055455143697499</v>
      </c>
      <c r="G906" s="306">
        <f t="shared" ca="1" si="417"/>
        <v>8.0455338008509933</v>
      </c>
      <c r="H906" s="307">
        <f t="shared" ca="1" si="418"/>
        <v>-107.31891209400362</v>
      </c>
      <c r="I906" s="304">
        <f t="shared" ca="1" si="419"/>
        <v>107.6200701875868</v>
      </c>
      <c r="J906" s="306">
        <f t="shared" ca="1" si="420"/>
        <v>669.82609207074745</v>
      </c>
      <c r="K906" s="307">
        <f t="shared" ca="1" si="421"/>
        <v>-11.267277789313983</v>
      </c>
      <c r="L906" s="304">
        <f t="shared" ca="1" si="406"/>
        <v>669.92084992747539</v>
      </c>
      <c r="M906" s="306">
        <f t="shared" ca="1" si="422"/>
        <v>-1.4959678405853891</v>
      </c>
      <c r="N906" s="304">
        <f t="shared" ca="1" si="423"/>
        <v>-85.712643552842337</v>
      </c>
      <c r="P906" s="310">
        <f t="shared" ca="1" si="424"/>
        <v>23</v>
      </c>
      <c r="Q906" s="304">
        <f t="shared" ca="1" si="425"/>
        <v>0</v>
      </c>
      <c r="R906" s="306">
        <f t="shared" ca="1" si="426"/>
        <v>0</v>
      </c>
      <c r="S906" s="307">
        <f t="shared" ca="1" si="427"/>
        <v>5.0810000000000022</v>
      </c>
      <c r="T906" s="304">
        <f t="shared" ca="1" si="407"/>
        <v>49.844610000000024</v>
      </c>
      <c r="U906" s="311">
        <f t="shared" ca="1" si="408"/>
        <v>0</v>
      </c>
      <c r="V906" s="306">
        <f t="shared" ca="1" si="409"/>
        <v>1.2263810195457336</v>
      </c>
      <c r="W906" s="304">
        <f t="shared" ca="1" si="410"/>
        <v>43.612943696428836</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1.199040608545177</v>
      </c>
      <c r="AH906" s="304">
        <f t="shared" ca="1" si="434"/>
        <v>-8.583507126476384</v>
      </c>
    </row>
    <row r="907" spans="1:34" x14ac:dyDescent="0.2">
      <c r="A907" s="347">
        <f t="shared" ca="1" si="412"/>
        <v>1E-4</v>
      </c>
      <c r="B907" s="304">
        <f t="shared" ca="1" si="413"/>
        <v>30.251100000000044</v>
      </c>
      <c r="D907" s="306">
        <f t="shared" ca="1" si="414"/>
        <v>-0.64169373419037923</v>
      </c>
      <c r="E907" s="307">
        <f t="shared" ca="1" si="415"/>
        <v>-1.2504842294533436</v>
      </c>
      <c r="F907" s="304">
        <f t="shared" ca="1" si="416"/>
        <v>1.4055182875404773</v>
      </c>
      <c r="G907" s="306">
        <f t="shared" ca="1" si="417"/>
        <v>8.0454696314775749</v>
      </c>
      <c r="H907" s="307">
        <f t="shared" ca="1" si="418"/>
        <v>-107.31903714242657</v>
      </c>
      <c r="I907" s="304">
        <f t="shared" ca="1" si="419"/>
        <v>107.6201900888888</v>
      </c>
      <c r="J907" s="306">
        <f t="shared" ca="1" si="420"/>
        <v>669.82609207074745</v>
      </c>
      <c r="K907" s="307">
        <f t="shared" ca="1" si="421"/>
        <v>-11.278009686775805</v>
      </c>
      <c r="L907" s="304">
        <f t="shared" ca="1" si="406"/>
        <v>669.92103051125696</v>
      </c>
      <c r="M907" s="306">
        <f t="shared" ca="1" si="422"/>
        <v>-1.4959685220398602</v>
      </c>
      <c r="N907" s="304">
        <f t="shared" ca="1" si="423"/>
        <v>-85.712682597307463</v>
      </c>
      <c r="P907" s="310">
        <f t="shared" ca="1" si="424"/>
        <v>23</v>
      </c>
      <c r="Q907" s="304">
        <f t="shared" ca="1" si="425"/>
        <v>0</v>
      </c>
      <c r="R907" s="306">
        <f t="shared" ca="1" si="426"/>
        <v>0</v>
      </c>
      <c r="S907" s="307">
        <f t="shared" ca="1" si="427"/>
        <v>5.0810000000000022</v>
      </c>
      <c r="T907" s="304">
        <f t="shared" ca="1" si="407"/>
        <v>49.844610000000024</v>
      </c>
      <c r="U907" s="311">
        <f t="shared" ca="1" si="408"/>
        <v>0</v>
      </c>
      <c r="V907" s="306">
        <f t="shared" ca="1" si="409"/>
        <v>1.226382335686393</v>
      </c>
      <c r="W907" s="304">
        <f t="shared" ca="1" si="410"/>
        <v>43.613087681396514</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1.1990127700390776</v>
      </c>
      <c r="AH907" s="304">
        <f t="shared" ca="1" si="434"/>
        <v>-8.5835354647567055</v>
      </c>
    </row>
    <row r="908" spans="1:34" x14ac:dyDescent="0.2">
      <c r="A908" s="347">
        <f t="shared" ca="1" si="412"/>
        <v>1E-4</v>
      </c>
      <c r="B908" s="304">
        <f t="shared" ca="1" si="413"/>
        <v>30.251200000000043</v>
      </c>
      <c r="D908" s="306">
        <f t="shared" ca="1" si="414"/>
        <v>-0.64169001975596296</v>
      </c>
      <c r="E908" s="307">
        <f t="shared" ca="1" si="415"/>
        <v>-1.2504555335488572</v>
      </c>
      <c r="F908" s="304">
        <f t="shared" ca="1" si="416"/>
        <v>1.4054910611019074</v>
      </c>
      <c r="G908" s="306">
        <f t="shared" ca="1" si="417"/>
        <v>8.0454054624755997</v>
      </c>
      <c r="H908" s="307">
        <f t="shared" ca="1" si="418"/>
        <v>-107.31916218797993</v>
      </c>
      <c r="I908" s="304">
        <f t="shared" ca="1" si="419"/>
        <v>107.62030998740698</v>
      </c>
      <c r="J908" s="306">
        <f t="shared" ca="1" si="420"/>
        <v>669.82609207074745</v>
      </c>
      <c r="K908" s="307">
        <f t="shared" ca="1" si="421"/>
        <v>-11.288741596742325</v>
      </c>
      <c r="L908" s="304">
        <f t="shared" ca="1" si="406"/>
        <v>669.92121126712163</v>
      </c>
      <c r="M908" s="306">
        <f t="shared" ca="1" si="422"/>
        <v>-1.4959692034873779</v>
      </c>
      <c r="N908" s="304">
        <f t="shared" ca="1" si="423"/>
        <v>-85.712721641374188</v>
      </c>
      <c r="P908" s="310">
        <f t="shared" ca="1" si="424"/>
        <v>23</v>
      </c>
      <c r="Q908" s="304">
        <f t="shared" ca="1" si="425"/>
        <v>0</v>
      </c>
      <c r="R908" s="306">
        <f t="shared" ca="1" si="426"/>
        <v>0</v>
      </c>
      <c r="S908" s="307">
        <f t="shared" ca="1" si="427"/>
        <v>5.0810000000000022</v>
      </c>
      <c r="T908" s="304">
        <f t="shared" ca="1" si="407"/>
        <v>49.844610000000024</v>
      </c>
      <c r="U908" s="311">
        <f t="shared" ca="1" si="408"/>
        <v>0</v>
      </c>
      <c r="V908" s="306">
        <f t="shared" ca="1" si="409"/>
        <v>1.2263836518299993</v>
      </c>
      <c r="W908" s="304">
        <f t="shared" ca="1" si="410"/>
        <v>43.61323166452955</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1.1989849318844126</v>
      </c>
      <c r="AH908" s="304">
        <f t="shared" ca="1" si="434"/>
        <v>-8.5835638026759487</v>
      </c>
    </row>
    <row r="909" spans="1:34" x14ac:dyDescent="0.2">
      <c r="A909" s="347">
        <f t="shared" ca="1" si="412"/>
        <v>1E-4</v>
      </c>
      <c r="B909" s="304">
        <f t="shared" ca="1" si="413"/>
        <v>30.251300000000043</v>
      </c>
      <c r="D909" s="306">
        <f t="shared" ca="1" si="414"/>
        <v>-0.64168630531525905</v>
      </c>
      <c r="E909" s="307">
        <f t="shared" ca="1" si="415"/>
        <v>-1.2504268380099877</v>
      </c>
      <c r="F909" s="304">
        <f t="shared" ca="1" si="416"/>
        <v>1.4054638350540378</v>
      </c>
      <c r="G909" s="306">
        <f t="shared" ca="1" si="417"/>
        <v>8.0453412938450679</v>
      </c>
      <c r="H909" s="307">
        <f t="shared" ca="1" si="418"/>
        <v>-107.31928723066373</v>
      </c>
      <c r="I909" s="304">
        <f t="shared" ca="1" si="419"/>
        <v>107.6204298831414</v>
      </c>
      <c r="J909" s="306">
        <f t="shared" ca="1" si="420"/>
        <v>669.82609207074745</v>
      </c>
      <c r="K909" s="307">
        <f t="shared" ca="1" si="421"/>
        <v>-11.299473519213256</v>
      </c>
      <c r="L909" s="304">
        <f t="shared" ca="1" si="406"/>
        <v>669.92139219506998</v>
      </c>
      <c r="M909" s="306">
        <f t="shared" ca="1" si="422"/>
        <v>-1.4959698849279419</v>
      </c>
      <c r="N909" s="304">
        <f t="shared" ca="1" si="423"/>
        <v>-85.712760685042497</v>
      </c>
      <c r="P909" s="310">
        <f t="shared" ca="1" si="424"/>
        <v>23</v>
      </c>
      <c r="Q909" s="304">
        <f t="shared" ca="1" si="425"/>
        <v>0</v>
      </c>
      <c r="R909" s="306">
        <f t="shared" ca="1" si="426"/>
        <v>0</v>
      </c>
      <c r="S909" s="307">
        <f t="shared" ca="1" si="427"/>
        <v>5.0810000000000022</v>
      </c>
      <c r="T909" s="304">
        <f t="shared" ca="1" si="407"/>
        <v>49.844610000000024</v>
      </c>
      <c r="U909" s="311">
        <f t="shared" ca="1" si="408"/>
        <v>0</v>
      </c>
      <c r="V909" s="306">
        <f t="shared" ca="1" si="409"/>
        <v>1.2263849679765524</v>
      </c>
      <c r="W909" s="304">
        <f t="shared" ca="1" si="410"/>
        <v>43.613375645827986</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1.1989570940811838</v>
      </c>
      <c r="AH909" s="304">
        <f t="shared" ca="1" si="434"/>
        <v>-8.5835921402341135</v>
      </c>
    </row>
    <row r="910" spans="1:34" x14ac:dyDescent="0.2">
      <c r="A910" s="347">
        <f t="shared" ca="1" si="412"/>
        <v>1E-4</v>
      </c>
      <c r="B910" s="304">
        <f t="shared" ca="1" si="413"/>
        <v>30.251400000000043</v>
      </c>
      <c r="D910" s="306">
        <f t="shared" ca="1" si="414"/>
        <v>-0.64168259086827317</v>
      </c>
      <c r="E910" s="307">
        <f t="shared" ca="1" si="415"/>
        <v>-1.2503981428367297</v>
      </c>
      <c r="F910" s="304">
        <f t="shared" ca="1" si="416"/>
        <v>1.4054366093968673</v>
      </c>
      <c r="G910" s="306">
        <f t="shared" ca="1" si="417"/>
        <v>8.0452771255859812</v>
      </c>
      <c r="H910" s="307">
        <f t="shared" ca="1" si="418"/>
        <v>-107.31941227047801</v>
      </c>
      <c r="I910" s="304">
        <f t="shared" ca="1" si="419"/>
        <v>107.62054977609203</v>
      </c>
      <c r="J910" s="306">
        <f t="shared" ca="1" si="420"/>
        <v>669.82609207074745</v>
      </c>
      <c r="K910" s="307">
        <f t="shared" ca="1" si="421"/>
        <v>-11.310205454188313</v>
      </c>
      <c r="L910" s="304">
        <f t="shared" ca="1" si="406"/>
        <v>669.92157329510258</v>
      </c>
      <c r="M910" s="306">
        <f t="shared" ca="1" si="422"/>
        <v>-1.4959705663615528</v>
      </c>
      <c r="N910" s="304">
        <f t="shared" ca="1" si="423"/>
        <v>-85.712799728312419</v>
      </c>
      <c r="P910" s="310">
        <f t="shared" ca="1" si="424"/>
        <v>23</v>
      </c>
      <c r="Q910" s="304">
        <f t="shared" ca="1" si="425"/>
        <v>0</v>
      </c>
      <c r="R910" s="306">
        <f t="shared" ca="1" si="426"/>
        <v>0</v>
      </c>
      <c r="S910" s="307">
        <f t="shared" ca="1" si="427"/>
        <v>5.0810000000000022</v>
      </c>
      <c r="T910" s="304">
        <f t="shared" ca="1" si="407"/>
        <v>49.844610000000024</v>
      </c>
      <c r="U910" s="311">
        <f t="shared" ca="1" si="408"/>
        <v>0</v>
      </c>
      <c r="V910" s="306">
        <f t="shared" ca="1" si="409"/>
        <v>1.2263862841260524</v>
      </c>
      <c r="W910" s="304">
        <f t="shared" ca="1" si="410"/>
        <v>43.613519625291786</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1.1989292566293823</v>
      </c>
      <c r="AH910" s="304">
        <f t="shared" ca="1" si="434"/>
        <v>-8.5836204774312073</v>
      </c>
    </row>
    <row r="911" spans="1:34" x14ac:dyDescent="0.2">
      <c r="A911" s="347">
        <f t="shared" ca="1" si="412"/>
        <v>1E-4</v>
      </c>
      <c r="B911" s="304">
        <f t="shared" ca="1" si="413"/>
        <v>30.251500000000043</v>
      </c>
      <c r="D911" s="306">
        <f t="shared" ca="1" si="414"/>
        <v>-0.64167887641500054</v>
      </c>
      <c r="E911" s="307">
        <f t="shared" ca="1" si="415"/>
        <v>-1.250369448029085</v>
      </c>
      <c r="F911" s="304">
        <f t="shared" ca="1" si="416"/>
        <v>1.405409384130395</v>
      </c>
      <c r="G911" s="306">
        <f t="shared" ca="1" si="417"/>
        <v>8.0452129576983396</v>
      </c>
      <c r="H911" s="307">
        <f t="shared" ca="1" si="418"/>
        <v>-107.31953730742282</v>
      </c>
      <c r="I911" s="304">
        <f t="shared" ca="1" si="419"/>
        <v>107.62066966625898</v>
      </c>
      <c r="J911" s="306">
        <f t="shared" ca="1" si="420"/>
        <v>669.82609207074745</v>
      </c>
      <c r="K911" s="307">
        <f t="shared" ca="1" si="421"/>
        <v>-11.320937401667209</v>
      </c>
      <c r="L911" s="304">
        <f t="shared" ca="1" si="406"/>
        <v>669.92175456721952</v>
      </c>
      <c r="M911" s="306">
        <f t="shared" ca="1" si="422"/>
        <v>-1.4959712477882103</v>
      </c>
      <c r="N911" s="304">
        <f t="shared" ca="1" si="423"/>
        <v>-85.712838771183939</v>
      </c>
      <c r="P911" s="310">
        <f t="shared" ca="1" si="424"/>
        <v>23</v>
      </c>
      <c r="Q911" s="304">
        <f t="shared" ca="1" si="425"/>
        <v>0</v>
      </c>
      <c r="R911" s="306">
        <f t="shared" ca="1" si="426"/>
        <v>0</v>
      </c>
      <c r="S911" s="307">
        <f t="shared" ca="1" si="427"/>
        <v>5.0810000000000022</v>
      </c>
      <c r="T911" s="304">
        <f t="shared" ca="1" si="407"/>
        <v>49.844610000000024</v>
      </c>
      <c r="U911" s="311">
        <f t="shared" ca="1" si="408"/>
        <v>0</v>
      </c>
      <c r="V911" s="306">
        <f t="shared" ca="1" si="409"/>
        <v>1.2263876002784988</v>
      </c>
      <c r="W911" s="304">
        <f t="shared" ca="1" si="410"/>
        <v>43.613663602921001</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1.1989014195290189</v>
      </c>
      <c r="AH911" s="304">
        <f t="shared" ca="1" si="434"/>
        <v>-8.5836488142672245</v>
      </c>
    </row>
    <row r="912" spans="1:34" x14ac:dyDescent="0.2">
      <c r="A912" s="347">
        <f t="shared" ca="1" si="412"/>
        <v>1E-4</v>
      </c>
      <c r="B912" s="304">
        <f t="shared" ca="1" si="413"/>
        <v>30.251600000000042</v>
      </c>
      <c r="D912" s="306">
        <f t="shared" ca="1" si="414"/>
        <v>-0.64167516195544505</v>
      </c>
      <c r="E912" s="307">
        <f t="shared" ca="1" si="415"/>
        <v>-1.2503407535870483</v>
      </c>
      <c r="F912" s="304">
        <f t="shared" ca="1" si="416"/>
        <v>1.4053821592546187</v>
      </c>
      <c r="G912" s="306">
        <f t="shared" ca="1" si="417"/>
        <v>8.0451487901821448</v>
      </c>
      <c r="H912" s="307">
        <f t="shared" ca="1" si="418"/>
        <v>-107.31966234149817</v>
      </c>
      <c r="I912" s="304">
        <f t="shared" ca="1" si="419"/>
        <v>107.62078955364224</v>
      </c>
      <c r="J912" s="306">
        <f t="shared" ca="1" si="420"/>
        <v>669.82609207074745</v>
      </c>
      <c r="K912" s="307">
        <f t="shared" ca="1" si="421"/>
        <v>-11.331669361649654</v>
      </c>
      <c r="L912" s="304">
        <f t="shared" ca="1" si="406"/>
        <v>669.92193601142162</v>
      </c>
      <c r="M912" s="306">
        <f t="shared" ca="1" si="422"/>
        <v>-1.4959719292079148</v>
      </c>
      <c r="N912" s="304">
        <f t="shared" ca="1" si="423"/>
        <v>-85.712877813657087</v>
      </c>
      <c r="P912" s="310">
        <f t="shared" ca="1" si="424"/>
        <v>23</v>
      </c>
      <c r="Q912" s="304">
        <f t="shared" ca="1" si="425"/>
        <v>0</v>
      </c>
      <c r="R912" s="306">
        <f t="shared" ca="1" si="426"/>
        <v>0</v>
      </c>
      <c r="S912" s="307">
        <f t="shared" ca="1" si="427"/>
        <v>5.0810000000000022</v>
      </c>
      <c r="T912" s="304">
        <f t="shared" ca="1" si="407"/>
        <v>49.844610000000024</v>
      </c>
      <c r="U912" s="311">
        <f t="shared" ca="1" si="408"/>
        <v>0</v>
      </c>
      <c r="V912" s="306">
        <f t="shared" ca="1" si="409"/>
        <v>1.2263889164338924</v>
      </c>
      <c r="W912" s="304">
        <f t="shared" ca="1" si="410"/>
        <v>43.61380757871563</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1.1988735827800792</v>
      </c>
      <c r="AH912" s="304">
        <f t="shared" ca="1" si="434"/>
        <v>-8.5836771507421741</v>
      </c>
    </row>
    <row r="913" spans="1:34" x14ac:dyDescent="0.2">
      <c r="A913" s="347">
        <f t="shared" ca="1" si="412"/>
        <v>1E-4</v>
      </c>
      <c r="B913" s="304">
        <f t="shared" ca="1" si="413"/>
        <v>30.251700000000042</v>
      </c>
      <c r="D913" s="306">
        <f t="shared" ca="1" si="414"/>
        <v>-0.64167144748960603</v>
      </c>
      <c r="E913" s="307">
        <f t="shared" ca="1" si="415"/>
        <v>-1.2503120595106196</v>
      </c>
      <c r="F913" s="304">
        <f t="shared" ca="1" si="416"/>
        <v>1.4053549347695384</v>
      </c>
      <c r="G913" s="306">
        <f t="shared" ca="1" si="417"/>
        <v>8.0450846230373951</v>
      </c>
      <c r="H913" s="307">
        <f t="shared" ca="1" si="418"/>
        <v>-107.31978737270413</v>
      </c>
      <c r="I913" s="304">
        <f t="shared" ca="1" si="419"/>
        <v>107.62090943824187</v>
      </c>
      <c r="J913" s="306">
        <f t="shared" ca="1" si="420"/>
        <v>669.82609207074745</v>
      </c>
      <c r="K913" s="307">
        <f t="shared" ca="1" si="421"/>
        <v>-11.342401334135364</v>
      </c>
      <c r="L913" s="304">
        <f t="shared" ca="1" si="406"/>
        <v>669.9221176277091</v>
      </c>
      <c r="M913" s="306">
        <f t="shared" ca="1" si="422"/>
        <v>-1.4959726106206663</v>
      </c>
      <c r="N913" s="304">
        <f t="shared" ca="1" si="423"/>
        <v>-85.712916855731848</v>
      </c>
      <c r="P913" s="310">
        <f t="shared" ca="1" si="424"/>
        <v>23</v>
      </c>
      <c r="Q913" s="304">
        <f t="shared" ca="1" si="425"/>
        <v>0</v>
      </c>
      <c r="R913" s="306">
        <f t="shared" ca="1" si="426"/>
        <v>0</v>
      </c>
      <c r="S913" s="307">
        <f t="shared" ca="1" si="427"/>
        <v>5.0810000000000022</v>
      </c>
      <c r="T913" s="304">
        <f t="shared" ca="1" si="407"/>
        <v>49.844610000000024</v>
      </c>
      <c r="U913" s="311">
        <f t="shared" ca="1" si="408"/>
        <v>0</v>
      </c>
      <c r="V913" s="306">
        <f t="shared" ca="1" si="409"/>
        <v>1.2263902325922322</v>
      </c>
      <c r="W913" s="304">
        <f t="shared" ca="1" si="410"/>
        <v>43.613951552675687</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1.1988457463825686</v>
      </c>
      <c r="AH913" s="304">
        <f t="shared" ca="1" si="434"/>
        <v>-8.5837054868560543</v>
      </c>
    </row>
    <row r="914" spans="1:34" x14ac:dyDescent="0.2">
      <c r="A914" s="347">
        <f t="shared" ca="1" si="412"/>
        <v>1E-4</v>
      </c>
      <c r="B914" s="304">
        <f t="shared" ca="1" si="413"/>
        <v>30.251800000000042</v>
      </c>
      <c r="D914" s="306">
        <f t="shared" ca="1" si="414"/>
        <v>-0.64166773301748325</v>
      </c>
      <c r="E914" s="307">
        <f t="shared" ca="1" si="415"/>
        <v>-1.2502833657997954</v>
      </c>
      <c r="F914" s="304">
        <f t="shared" ca="1" si="416"/>
        <v>1.4053277106751512</v>
      </c>
      <c r="G914" s="306">
        <f t="shared" ca="1" si="417"/>
        <v>8.0450204562640941</v>
      </c>
      <c r="H914" s="307">
        <f t="shared" ca="1" si="418"/>
        <v>-107.31991240104071</v>
      </c>
      <c r="I914" s="304">
        <f t="shared" ca="1" si="419"/>
        <v>107.62102932005789</v>
      </c>
      <c r="J914" s="306">
        <f t="shared" ca="1" si="420"/>
        <v>669.82609207074745</v>
      </c>
      <c r="K914" s="307">
        <f t="shared" ca="1" si="421"/>
        <v>-11.353133319124051</v>
      </c>
      <c r="L914" s="304">
        <f t="shared" ca="1" si="406"/>
        <v>669.92229941608252</v>
      </c>
      <c r="M914" s="306">
        <f t="shared" ca="1" si="422"/>
        <v>-1.4959732920264646</v>
      </c>
      <c r="N914" s="304">
        <f t="shared" ca="1" si="423"/>
        <v>-85.712955897408222</v>
      </c>
      <c r="P914" s="310">
        <f t="shared" ca="1" si="424"/>
        <v>23</v>
      </c>
      <c r="Q914" s="304">
        <f t="shared" ca="1" si="425"/>
        <v>0</v>
      </c>
      <c r="R914" s="306">
        <f t="shared" ca="1" si="426"/>
        <v>0</v>
      </c>
      <c r="S914" s="307">
        <f t="shared" ca="1" si="427"/>
        <v>5.0810000000000022</v>
      </c>
      <c r="T914" s="304">
        <f t="shared" ca="1" si="407"/>
        <v>49.844610000000024</v>
      </c>
      <c r="U914" s="311">
        <f t="shared" ca="1" si="408"/>
        <v>0</v>
      </c>
      <c r="V914" s="306">
        <f t="shared" ca="1" si="409"/>
        <v>1.2263915487535186</v>
      </c>
      <c r="W914" s="304">
        <f t="shared" ca="1" si="410"/>
        <v>43.614095524801193</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1.19881791033648</v>
      </c>
      <c r="AH914" s="304">
        <f t="shared" ca="1" si="434"/>
        <v>-8.5837338226088704</v>
      </c>
    </row>
    <row r="915" spans="1:34" x14ac:dyDescent="0.2">
      <c r="A915" s="347">
        <f t="shared" ca="1" si="412"/>
        <v>1E-4</v>
      </c>
      <c r="B915" s="304">
        <f t="shared" ca="1" si="413"/>
        <v>30.251900000000042</v>
      </c>
      <c r="D915" s="306">
        <f t="shared" ca="1" si="414"/>
        <v>-0.64166401853908206</v>
      </c>
      <c r="E915" s="307">
        <f t="shared" ca="1" si="415"/>
        <v>-1.2502546724545702</v>
      </c>
      <c r="F915" s="304">
        <f t="shared" ca="1" si="416"/>
        <v>1.4053004869714549</v>
      </c>
      <c r="G915" s="306">
        <f t="shared" ca="1" si="417"/>
        <v>8.04495628986224</v>
      </c>
      <c r="H915" s="307">
        <f t="shared" ca="1" si="418"/>
        <v>-107.32003742650795</v>
      </c>
      <c r="I915" s="304">
        <f t="shared" ca="1" si="419"/>
        <v>107.62114919909033</v>
      </c>
      <c r="J915" s="306">
        <f t="shared" ca="1" si="420"/>
        <v>669.82609207074745</v>
      </c>
      <c r="K915" s="307">
        <f t="shared" ca="1" si="421"/>
        <v>-11.36386531661543</v>
      </c>
      <c r="L915" s="304">
        <f t="shared" ca="1" si="406"/>
        <v>669.92248137654224</v>
      </c>
      <c r="M915" s="306">
        <f t="shared" ca="1" si="422"/>
        <v>-1.4959739734253101</v>
      </c>
      <c r="N915" s="304">
        <f t="shared" ca="1" si="423"/>
        <v>-85.712994938686251</v>
      </c>
      <c r="P915" s="310">
        <f t="shared" ca="1" si="424"/>
        <v>23</v>
      </c>
      <c r="Q915" s="304">
        <f t="shared" ca="1" si="425"/>
        <v>0</v>
      </c>
      <c r="R915" s="306">
        <f t="shared" ca="1" si="426"/>
        <v>0</v>
      </c>
      <c r="S915" s="307">
        <f t="shared" ca="1" si="427"/>
        <v>5.0810000000000022</v>
      </c>
      <c r="T915" s="304">
        <f t="shared" ca="1" si="407"/>
        <v>49.844610000000024</v>
      </c>
      <c r="U915" s="311">
        <f t="shared" ca="1" si="408"/>
        <v>0</v>
      </c>
      <c r="V915" s="306">
        <f t="shared" ca="1" si="409"/>
        <v>1.226392864917752</v>
      </c>
      <c r="W915" s="304">
        <f t="shared" ca="1" si="410"/>
        <v>43.61423949509215</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1.1987900746418134</v>
      </c>
      <c r="AH915" s="304">
        <f t="shared" ca="1" si="434"/>
        <v>-8.5837621580006243</v>
      </c>
    </row>
    <row r="916" spans="1:34" x14ac:dyDescent="0.2">
      <c r="A916" s="347">
        <f t="shared" ca="1" si="412"/>
        <v>1E-4</v>
      </c>
      <c r="B916" s="304">
        <f t="shared" ca="1" si="413"/>
        <v>30.252000000000042</v>
      </c>
      <c r="D916" s="306">
        <f t="shared" ca="1" si="414"/>
        <v>-0.64166030405439833</v>
      </c>
      <c r="E916" s="307">
        <f t="shared" ca="1" si="415"/>
        <v>-1.2502259794749442</v>
      </c>
      <c r="F916" s="304">
        <f t="shared" ca="1" si="416"/>
        <v>1.4052732636584482</v>
      </c>
      <c r="G916" s="306">
        <f t="shared" ca="1" si="417"/>
        <v>8.0448921238318345</v>
      </c>
      <c r="H916" s="307">
        <f t="shared" ca="1" si="418"/>
        <v>-107.32016244910589</v>
      </c>
      <c r="I916" s="304">
        <f t="shared" ca="1" si="419"/>
        <v>107.62126907533924</v>
      </c>
      <c r="J916" s="306">
        <f t="shared" ca="1" si="420"/>
        <v>669.82609207074745</v>
      </c>
      <c r="K916" s="307">
        <f t="shared" ca="1" si="421"/>
        <v>-11.37459732660921</v>
      </c>
      <c r="L916" s="304">
        <f t="shared" ca="1" si="406"/>
        <v>669.92266350908892</v>
      </c>
      <c r="M916" s="306">
        <f t="shared" ca="1" si="422"/>
        <v>-1.495974654817203</v>
      </c>
      <c r="N916" s="304">
        <f t="shared" ca="1" si="423"/>
        <v>-85.713033979565907</v>
      </c>
      <c r="P916" s="310">
        <f t="shared" ca="1" si="424"/>
        <v>23</v>
      </c>
      <c r="Q916" s="304">
        <f t="shared" ca="1" si="425"/>
        <v>0</v>
      </c>
      <c r="R916" s="306">
        <f t="shared" ca="1" si="426"/>
        <v>0</v>
      </c>
      <c r="S916" s="307">
        <f t="shared" ca="1" si="427"/>
        <v>5.0810000000000022</v>
      </c>
      <c r="T916" s="304">
        <f t="shared" ca="1" si="407"/>
        <v>49.844610000000024</v>
      </c>
      <c r="U916" s="311">
        <f t="shared" ca="1" si="408"/>
        <v>0</v>
      </c>
      <c r="V916" s="306">
        <f t="shared" ca="1" si="409"/>
        <v>1.2263941810849317</v>
      </c>
      <c r="W916" s="304">
        <f t="shared" ca="1" si="410"/>
        <v>43.614383463548585</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1.1987622392985635</v>
      </c>
      <c r="AH916" s="304">
        <f t="shared" ca="1" si="434"/>
        <v>-8.5837904930313194</v>
      </c>
    </row>
    <row r="917" spans="1:34" x14ac:dyDescent="0.2">
      <c r="A917" s="347">
        <f t="shared" ca="1" si="412"/>
        <v>1E-4</v>
      </c>
      <c r="B917" s="304">
        <f t="shared" ca="1" si="413"/>
        <v>30.252100000000041</v>
      </c>
      <c r="D917" s="306">
        <f t="shared" ca="1" si="414"/>
        <v>-0.64165658956343352</v>
      </c>
      <c r="E917" s="307">
        <f t="shared" ca="1" si="415"/>
        <v>-1.2501972868609137</v>
      </c>
      <c r="F917" s="304">
        <f t="shared" ca="1" si="416"/>
        <v>1.4052460407361289</v>
      </c>
      <c r="G917" s="306">
        <f t="shared" ca="1" si="417"/>
        <v>8.0448279581728777</v>
      </c>
      <c r="H917" s="307">
        <f t="shared" ca="1" si="418"/>
        <v>-107.32028746883458</v>
      </c>
      <c r="I917" s="304">
        <f t="shared" ca="1" si="419"/>
        <v>107.62138894880466</v>
      </c>
      <c r="J917" s="306">
        <f t="shared" ca="1" si="420"/>
        <v>669.82609207074745</v>
      </c>
      <c r="K917" s="307">
        <f t="shared" ca="1" si="421"/>
        <v>-11.385329349105108</v>
      </c>
      <c r="L917" s="304">
        <f t="shared" ca="1" si="406"/>
        <v>669.9228458137228</v>
      </c>
      <c r="M917" s="306">
        <f t="shared" ca="1" si="422"/>
        <v>-1.4959753362021431</v>
      </c>
      <c r="N917" s="304">
        <f t="shared" ca="1" si="423"/>
        <v>-85.71307302004719</v>
      </c>
      <c r="P917" s="310">
        <f t="shared" ca="1" si="424"/>
        <v>23</v>
      </c>
      <c r="Q917" s="304">
        <f t="shared" ca="1" si="425"/>
        <v>0</v>
      </c>
      <c r="R917" s="306">
        <f t="shared" ca="1" si="426"/>
        <v>0</v>
      </c>
      <c r="S917" s="307">
        <f t="shared" ca="1" si="427"/>
        <v>5.0810000000000022</v>
      </c>
      <c r="T917" s="304">
        <f t="shared" ca="1" si="407"/>
        <v>49.844610000000024</v>
      </c>
      <c r="U917" s="311">
        <f t="shared" ca="1" si="408"/>
        <v>0</v>
      </c>
      <c r="V917" s="306">
        <f t="shared" ca="1" si="409"/>
        <v>1.2263954972550581</v>
      </c>
      <c r="W917" s="304">
        <f t="shared" ca="1" si="410"/>
        <v>43.614527430170519</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1.1987344043067303</v>
      </c>
      <c r="AH917" s="304">
        <f t="shared" ca="1" si="434"/>
        <v>-8.5838188277009575</v>
      </c>
    </row>
    <row r="918" spans="1:34" x14ac:dyDescent="0.2">
      <c r="A918" s="347">
        <f t="shared" ca="1" si="412"/>
        <v>1E-4</v>
      </c>
      <c r="B918" s="304">
        <f t="shared" ca="1" si="413"/>
        <v>30.252200000000041</v>
      </c>
      <c r="D918" s="306">
        <f t="shared" ca="1" si="414"/>
        <v>-0.64165287506619129</v>
      </c>
      <c r="E918" s="307">
        <f t="shared" ca="1" si="415"/>
        <v>-1.2501685946124734</v>
      </c>
      <c r="F918" s="304">
        <f t="shared" ca="1" si="416"/>
        <v>1.4052188182044945</v>
      </c>
      <c r="G918" s="306">
        <f t="shared" ca="1" si="417"/>
        <v>8.0447637928853712</v>
      </c>
      <c r="H918" s="307">
        <f t="shared" ca="1" si="418"/>
        <v>-107.32041248569404</v>
      </c>
      <c r="I918" s="304">
        <f t="shared" ca="1" si="419"/>
        <v>107.62150881948661</v>
      </c>
      <c r="J918" s="306">
        <f t="shared" ca="1" si="420"/>
        <v>669.82609207074745</v>
      </c>
      <c r="K918" s="307">
        <f t="shared" ca="1" si="421"/>
        <v>-11.396061384102834</v>
      </c>
      <c r="L918" s="304">
        <f t="shared" ca="1" si="406"/>
        <v>669.92302829044456</v>
      </c>
      <c r="M918" s="306">
        <f t="shared" ca="1" si="422"/>
        <v>-1.4959760175801307</v>
      </c>
      <c r="N918" s="304">
        <f t="shared" ca="1" si="423"/>
        <v>-85.713112060130129</v>
      </c>
      <c r="P918" s="310">
        <f t="shared" ca="1" si="424"/>
        <v>23</v>
      </c>
      <c r="Q918" s="304">
        <f t="shared" ca="1" si="425"/>
        <v>0</v>
      </c>
      <c r="R918" s="306">
        <f t="shared" ca="1" si="426"/>
        <v>0</v>
      </c>
      <c r="S918" s="307">
        <f t="shared" ca="1" si="427"/>
        <v>5.0810000000000022</v>
      </c>
      <c r="T918" s="304">
        <f t="shared" ca="1" si="407"/>
        <v>49.844610000000024</v>
      </c>
      <c r="U918" s="311">
        <f t="shared" ca="1" si="408"/>
        <v>0</v>
      </c>
      <c r="V918" s="306">
        <f t="shared" ca="1" si="409"/>
        <v>1.2263968134281313</v>
      </c>
      <c r="W918" s="304">
        <f t="shared" ca="1" si="410"/>
        <v>43.614671394957945</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1.1987065696663066</v>
      </c>
      <c r="AH918" s="304">
        <f t="shared" ca="1" si="434"/>
        <v>-8.5838471620095458</v>
      </c>
    </row>
    <row r="919" spans="1:34" x14ac:dyDescent="0.2">
      <c r="A919" s="347">
        <f t="shared" ca="1" si="412"/>
        <v>1E-4</v>
      </c>
      <c r="B919" s="304">
        <f t="shared" ca="1" si="413"/>
        <v>30.252300000000041</v>
      </c>
      <c r="D919" s="306">
        <f t="shared" ca="1" si="414"/>
        <v>-0.64164916056266907</v>
      </c>
      <c r="E919" s="307">
        <f t="shared" ca="1" si="415"/>
        <v>-1.2501399027296234</v>
      </c>
      <c r="F919" s="304">
        <f t="shared" ca="1" si="416"/>
        <v>1.4051915960635439</v>
      </c>
      <c r="G919" s="306">
        <f t="shared" ca="1" si="417"/>
        <v>8.0446996279693153</v>
      </c>
      <c r="H919" s="307">
        <f t="shared" ca="1" si="418"/>
        <v>-107.32053749968431</v>
      </c>
      <c r="I919" s="304">
        <f t="shared" ca="1" si="419"/>
        <v>107.62162868738513</v>
      </c>
      <c r="J919" s="306">
        <f t="shared" ca="1" si="420"/>
        <v>669.82609207074745</v>
      </c>
      <c r="K919" s="307">
        <f t="shared" ca="1" si="421"/>
        <v>-11.406793431602104</v>
      </c>
      <c r="L919" s="304">
        <f t="shared" ca="1" si="406"/>
        <v>669.92321093925432</v>
      </c>
      <c r="M919" s="306">
        <f t="shared" ca="1" si="422"/>
        <v>-1.4959766989511658</v>
      </c>
      <c r="N919" s="304">
        <f t="shared" ca="1" si="423"/>
        <v>-85.713151099814723</v>
      </c>
      <c r="P919" s="310">
        <f t="shared" ca="1" si="424"/>
        <v>23</v>
      </c>
      <c r="Q919" s="304">
        <f t="shared" ca="1" si="425"/>
        <v>0</v>
      </c>
      <c r="R919" s="306">
        <f t="shared" ca="1" si="426"/>
        <v>0</v>
      </c>
      <c r="S919" s="307">
        <f t="shared" ca="1" si="427"/>
        <v>5.0810000000000022</v>
      </c>
      <c r="T919" s="304">
        <f t="shared" ca="1" si="407"/>
        <v>49.844610000000024</v>
      </c>
      <c r="U919" s="311">
        <f t="shared" ca="1" si="408"/>
        <v>0</v>
      </c>
      <c r="V919" s="306">
        <f t="shared" ca="1" si="409"/>
        <v>1.2263981296041504</v>
      </c>
      <c r="W919" s="304">
        <f t="shared" ca="1" si="410"/>
        <v>43.614815357910871</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1.1986787353772961</v>
      </c>
      <c r="AH919" s="304">
        <f t="shared" ca="1" si="434"/>
        <v>-8.5838754959570807</v>
      </c>
    </row>
    <row r="920" spans="1:34" x14ac:dyDescent="0.2">
      <c r="A920" s="347">
        <f t="shared" ca="1" si="412"/>
        <v>1E-4</v>
      </c>
      <c r="B920" s="304">
        <f t="shared" ca="1" si="413"/>
        <v>30.252400000000041</v>
      </c>
      <c r="D920" s="306">
        <f t="shared" ca="1" si="414"/>
        <v>-0.64164544605286833</v>
      </c>
      <c r="E920" s="307">
        <f t="shared" ca="1" si="415"/>
        <v>-1.2501112112123636</v>
      </c>
      <c r="F920" s="304">
        <f t="shared" ca="1" si="416"/>
        <v>1.4051643743132785</v>
      </c>
      <c r="G920" s="306">
        <f t="shared" ca="1" si="417"/>
        <v>8.0446354634247097</v>
      </c>
      <c r="H920" s="307">
        <f t="shared" ca="1" si="418"/>
        <v>-107.32066251080543</v>
      </c>
      <c r="I920" s="304">
        <f t="shared" ca="1" si="419"/>
        <v>107.62174855250024</v>
      </c>
      <c r="J920" s="306">
        <f t="shared" ca="1" si="420"/>
        <v>669.82609207074745</v>
      </c>
      <c r="K920" s="307">
        <f t="shared" ca="1" si="421"/>
        <v>-11.417525491602628</v>
      </c>
      <c r="L920" s="304">
        <f t="shared" ca="1" si="406"/>
        <v>669.92339376015286</v>
      </c>
      <c r="M920" s="306">
        <f t="shared" ca="1" si="422"/>
        <v>-1.4959773803152483</v>
      </c>
      <c r="N920" s="304">
        <f t="shared" ca="1" si="423"/>
        <v>-85.713190139100959</v>
      </c>
      <c r="P920" s="310">
        <f t="shared" ca="1" si="424"/>
        <v>23</v>
      </c>
      <c r="Q920" s="304">
        <f t="shared" ca="1" si="425"/>
        <v>0</v>
      </c>
      <c r="R920" s="306">
        <f t="shared" ca="1" si="426"/>
        <v>0</v>
      </c>
      <c r="S920" s="307">
        <f t="shared" ca="1" si="427"/>
        <v>5.0810000000000022</v>
      </c>
      <c r="T920" s="304">
        <f t="shared" ca="1" si="407"/>
        <v>49.844610000000024</v>
      </c>
      <c r="U920" s="311">
        <f t="shared" ca="1" si="408"/>
        <v>0</v>
      </c>
      <c r="V920" s="306">
        <f t="shared" ca="1" si="409"/>
        <v>1.2263994457831164</v>
      </c>
      <c r="W920" s="304">
        <f t="shared" ca="1" si="410"/>
        <v>43.614959319029325</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1.1986509014396969</v>
      </c>
      <c r="AH920" s="304">
        <f t="shared" ca="1" si="434"/>
        <v>-8.5839038295435639</v>
      </c>
    </row>
    <row r="921" spans="1:34" x14ac:dyDescent="0.2">
      <c r="A921" s="347">
        <f t="shared" ca="1" si="412"/>
        <v>1E-4</v>
      </c>
      <c r="B921" s="304">
        <f t="shared" ca="1" si="413"/>
        <v>30.25250000000004</v>
      </c>
      <c r="D921" s="306">
        <f t="shared" ca="1" si="414"/>
        <v>-0.64164173153679271</v>
      </c>
      <c r="E921" s="307">
        <f t="shared" ca="1" si="415"/>
        <v>-1.2500825200606887</v>
      </c>
      <c r="F921" s="304">
        <f t="shared" ca="1" si="416"/>
        <v>1.4051371529536949</v>
      </c>
      <c r="G921" s="306">
        <f t="shared" ca="1" si="417"/>
        <v>8.0445712992515563</v>
      </c>
      <c r="H921" s="307">
        <f t="shared" ca="1" si="418"/>
        <v>-107.32078751905745</v>
      </c>
      <c r="I921" s="304">
        <f t="shared" ca="1" si="419"/>
        <v>107.62186841483202</v>
      </c>
      <c r="J921" s="306">
        <f t="shared" ca="1" si="420"/>
        <v>669.82609207074745</v>
      </c>
      <c r="K921" s="307">
        <f t="shared" ca="1" si="421"/>
        <v>-11.428257564104122</v>
      </c>
      <c r="L921" s="304">
        <f t="shared" ca="1" si="406"/>
        <v>669.92357675314054</v>
      </c>
      <c r="M921" s="306">
        <f t="shared" ca="1" si="422"/>
        <v>-1.4959780616723788</v>
      </c>
      <c r="N921" s="304">
        <f t="shared" ca="1" si="423"/>
        <v>-85.713229177988879</v>
      </c>
      <c r="P921" s="310">
        <f t="shared" ca="1" si="424"/>
        <v>23</v>
      </c>
      <c r="Q921" s="304">
        <f t="shared" ca="1" si="425"/>
        <v>0</v>
      </c>
      <c r="R921" s="306">
        <f t="shared" ca="1" si="426"/>
        <v>0</v>
      </c>
      <c r="S921" s="307">
        <f t="shared" ca="1" si="427"/>
        <v>5.0810000000000022</v>
      </c>
      <c r="T921" s="304">
        <f t="shared" ca="1" si="407"/>
        <v>49.844610000000024</v>
      </c>
      <c r="U921" s="311">
        <f t="shared" ca="1" si="408"/>
        <v>0</v>
      </c>
      <c r="V921" s="306">
        <f t="shared" ca="1" si="409"/>
        <v>1.226400761965029</v>
      </c>
      <c r="W921" s="304">
        <f t="shared" ca="1" si="410"/>
        <v>43.615103278313356</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1.1986230678535019</v>
      </c>
      <c r="AH921" s="304">
        <f t="shared" ca="1" si="434"/>
        <v>-8.5839321627690026</v>
      </c>
    </row>
    <row r="922" spans="1:34" x14ac:dyDescent="0.2">
      <c r="A922" s="347">
        <f t="shared" ca="1" si="412"/>
        <v>1E-4</v>
      </c>
      <c r="B922" s="304">
        <f t="shared" ca="1" si="413"/>
        <v>30.25260000000004</v>
      </c>
      <c r="D922" s="306">
        <f t="shared" ca="1" si="414"/>
        <v>-0.64163801701443868</v>
      </c>
      <c r="E922" s="307">
        <f t="shared" ca="1" si="415"/>
        <v>-1.2500538292745862</v>
      </c>
      <c r="F922" s="304">
        <f t="shared" ca="1" si="416"/>
        <v>1.4051099319847815</v>
      </c>
      <c r="G922" s="306">
        <f t="shared" ca="1" si="417"/>
        <v>8.0445071354498552</v>
      </c>
      <c r="H922" s="307">
        <f t="shared" ca="1" si="418"/>
        <v>-107.32091252444037</v>
      </c>
      <c r="I922" s="304">
        <f t="shared" ca="1" si="419"/>
        <v>107.62198827438047</v>
      </c>
      <c r="J922" s="306">
        <f t="shared" ca="1" si="420"/>
        <v>669.82609207074745</v>
      </c>
      <c r="K922" s="307">
        <f t="shared" ca="1" si="421"/>
        <v>-11.438989649106297</v>
      </c>
      <c r="L922" s="304">
        <f t="shared" ca="1" si="406"/>
        <v>669.92375991821768</v>
      </c>
      <c r="M922" s="306">
        <f t="shared" ca="1" si="422"/>
        <v>-1.4959787430225571</v>
      </c>
      <c r="N922" s="304">
        <f t="shared" ca="1" si="423"/>
        <v>-85.713268216478468</v>
      </c>
      <c r="P922" s="310">
        <f t="shared" ca="1" si="424"/>
        <v>23</v>
      </c>
      <c r="Q922" s="304">
        <f t="shared" ca="1" si="425"/>
        <v>0</v>
      </c>
      <c r="R922" s="306">
        <f t="shared" ca="1" si="426"/>
        <v>0</v>
      </c>
      <c r="S922" s="307">
        <f t="shared" ca="1" si="427"/>
        <v>5.0810000000000022</v>
      </c>
      <c r="T922" s="304">
        <f t="shared" ca="1" si="407"/>
        <v>49.844610000000024</v>
      </c>
      <c r="U922" s="311">
        <f t="shared" ca="1" si="408"/>
        <v>0</v>
      </c>
      <c r="V922" s="306">
        <f t="shared" ca="1" si="409"/>
        <v>1.2264020781498877</v>
      </c>
      <c r="W922" s="304">
        <f t="shared" ca="1" si="410"/>
        <v>43.615247235762922</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1.1985952346187041</v>
      </c>
      <c r="AH922" s="304">
        <f t="shared" ca="1" si="434"/>
        <v>-8.5839604956334057</v>
      </c>
    </row>
    <row r="923" spans="1:34" x14ac:dyDescent="0.2">
      <c r="A923" s="347">
        <f t="shared" ca="1" si="412"/>
        <v>1E-4</v>
      </c>
      <c r="B923" s="304">
        <f t="shared" ca="1" si="413"/>
        <v>30.25270000000004</v>
      </c>
      <c r="D923" s="306">
        <f t="shared" ca="1" si="414"/>
        <v>-0.64163430248580855</v>
      </c>
      <c r="E923" s="307">
        <f t="shared" ca="1" si="415"/>
        <v>-1.2500251388540686</v>
      </c>
      <c r="F923" s="304">
        <f t="shared" ca="1" si="416"/>
        <v>1.4050827114065505</v>
      </c>
      <c r="G923" s="306">
        <f t="shared" ca="1" si="417"/>
        <v>8.0444429720196062</v>
      </c>
      <c r="H923" s="307">
        <f t="shared" ca="1" si="418"/>
        <v>-107.32103752695426</v>
      </c>
      <c r="I923" s="304">
        <f t="shared" ca="1" si="419"/>
        <v>107.62210813114562</v>
      </c>
      <c r="J923" s="306">
        <f t="shared" ca="1" si="420"/>
        <v>669.82609207074745</v>
      </c>
      <c r="K923" s="307">
        <f t="shared" ca="1" si="421"/>
        <v>-11.449721746608867</v>
      </c>
      <c r="L923" s="304">
        <f t="shared" ca="1" si="406"/>
        <v>669.92394325538487</v>
      </c>
      <c r="M923" s="306">
        <f t="shared" ca="1" si="422"/>
        <v>-1.4959794243657831</v>
      </c>
      <c r="N923" s="304">
        <f t="shared" ca="1" si="423"/>
        <v>-85.713307254569727</v>
      </c>
      <c r="P923" s="310">
        <f t="shared" ca="1" si="424"/>
        <v>23</v>
      </c>
      <c r="Q923" s="304">
        <f t="shared" ca="1" si="425"/>
        <v>0</v>
      </c>
      <c r="R923" s="306">
        <f t="shared" ca="1" si="426"/>
        <v>0</v>
      </c>
      <c r="S923" s="307">
        <f t="shared" ca="1" si="427"/>
        <v>5.0810000000000022</v>
      </c>
      <c r="T923" s="304">
        <f t="shared" ca="1" si="407"/>
        <v>49.844610000000024</v>
      </c>
      <c r="U923" s="311">
        <f t="shared" ca="1" si="408"/>
        <v>0</v>
      </c>
      <c r="V923" s="306">
        <f t="shared" ca="1" si="409"/>
        <v>1.2264033943376931</v>
      </c>
      <c r="W923" s="304">
        <f t="shared" ca="1" si="410"/>
        <v>43.615391191378052</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1.1985674017353105</v>
      </c>
      <c r="AH923" s="304">
        <f t="shared" ca="1" si="434"/>
        <v>-8.5839888281367642</v>
      </c>
    </row>
    <row r="924" spans="1:34" x14ac:dyDescent="0.2">
      <c r="A924" s="347">
        <f t="shared" ca="1" si="412"/>
        <v>1E-4</v>
      </c>
      <c r="B924" s="304">
        <f t="shared" ca="1" si="413"/>
        <v>30.25280000000004</v>
      </c>
      <c r="D924" s="306">
        <f t="shared" ca="1" si="414"/>
        <v>-0.64163058795090444</v>
      </c>
      <c r="E924" s="307">
        <f t="shared" ca="1" si="415"/>
        <v>-1.2499964487991253</v>
      </c>
      <c r="F924" s="304">
        <f t="shared" ca="1" si="416"/>
        <v>1.4050554912189936</v>
      </c>
      <c r="G924" s="306">
        <f t="shared" ca="1" si="417"/>
        <v>8.0443788089608113</v>
      </c>
      <c r="H924" s="307">
        <f t="shared" ca="1" si="418"/>
        <v>-107.32116252659914</v>
      </c>
      <c r="I924" s="304">
        <f t="shared" ca="1" si="419"/>
        <v>107.62222798512752</v>
      </c>
      <c r="J924" s="306">
        <f t="shared" ca="1" si="420"/>
        <v>669.82609207074745</v>
      </c>
      <c r="K924" s="307">
        <f t="shared" ca="1" si="421"/>
        <v>-11.460453856611545</v>
      </c>
      <c r="L924" s="304">
        <f t="shared" ca="1" si="406"/>
        <v>669.92412676464266</v>
      </c>
      <c r="M924" s="306">
        <f t="shared" ca="1" si="422"/>
        <v>-1.4959801057020572</v>
      </c>
      <c r="N924" s="304">
        <f t="shared" ca="1" si="423"/>
        <v>-85.713346292262656</v>
      </c>
      <c r="P924" s="310">
        <f t="shared" ca="1" si="424"/>
        <v>23</v>
      </c>
      <c r="Q924" s="304">
        <f t="shared" ca="1" si="425"/>
        <v>0</v>
      </c>
      <c r="R924" s="306">
        <f t="shared" ca="1" si="426"/>
        <v>0</v>
      </c>
      <c r="S924" s="307">
        <f t="shared" ca="1" si="427"/>
        <v>5.0810000000000022</v>
      </c>
      <c r="T924" s="304">
        <f t="shared" ca="1" si="407"/>
        <v>49.844610000000024</v>
      </c>
      <c r="U924" s="311">
        <f t="shared" ca="1" si="408"/>
        <v>0</v>
      </c>
      <c r="V924" s="306">
        <f t="shared" ca="1" si="409"/>
        <v>1.2264047105284448</v>
      </c>
      <c r="W924" s="304">
        <f t="shared" ca="1" si="410"/>
        <v>43.61553514515878</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1.1985395692033176</v>
      </c>
      <c r="AH924" s="304">
        <f t="shared" ca="1" si="434"/>
        <v>-8.5840171602790853</v>
      </c>
    </row>
    <row r="925" spans="1:34" x14ac:dyDescent="0.2">
      <c r="A925" s="347">
        <f t="shared" ca="1" si="412"/>
        <v>1E-4</v>
      </c>
      <c r="B925" s="304">
        <f t="shared" ca="1" si="413"/>
        <v>30.252900000000039</v>
      </c>
      <c r="D925" s="306">
        <f t="shared" ca="1" si="414"/>
        <v>-0.64162687340972602</v>
      </c>
      <c r="E925" s="307">
        <f t="shared" ca="1" si="415"/>
        <v>-1.2499677591097544</v>
      </c>
      <c r="F925" s="304">
        <f t="shared" ca="1" si="416"/>
        <v>1.4050282714221096</v>
      </c>
      <c r="G925" s="306">
        <f t="shared" ca="1" si="417"/>
        <v>8.0443146462734703</v>
      </c>
      <c r="H925" s="307">
        <f t="shared" ca="1" si="418"/>
        <v>-107.32128752337505</v>
      </c>
      <c r="I925" s="304">
        <f t="shared" ca="1" si="419"/>
        <v>107.6223478363262</v>
      </c>
      <c r="J925" s="306">
        <f t="shared" ca="1" si="420"/>
        <v>669.82609207074745</v>
      </c>
      <c r="K925" s="307">
        <f t="shared" ca="1" si="421"/>
        <v>-11.471185979114043</v>
      </c>
      <c r="L925" s="304">
        <f t="shared" ca="1" si="406"/>
        <v>669.9243104459913</v>
      </c>
      <c r="M925" s="306">
        <f t="shared" ca="1" si="422"/>
        <v>-1.4959807870313795</v>
      </c>
      <c r="N925" s="304">
        <f t="shared" ca="1" si="423"/>
        <v>-85.713385329557283</v>
      </c>
      <c r="P925" s="310">
        <f t="shared" ca="1" si="424"/>
        <v>23</v>
      </c>
      <c r="Q925" s="304">
        <f t="shared" ca="1" si="425"/>
        <v>0</v>
      </c>
      <c r="R925" s="306">
        <f t="shared" ca="1" si="426"/>
        <v>0</v>
      </c>
      <c r="S925" s="307">
        <f t="shared" ca="1" si="427"/>
        <v>5.0810000000000022</v>
      </c>
      <c r="T925" s="304">
        <f t="shared" ca="1" si="407"/>
        <v>49.844610000000024</v>
      </c>
      <c r="U925" s="311">
        <f t="shared" ca="1" si="408"/>
        <v>0</v>
      </c>
      <c r="V925" s="306">
        <f t="shared" ca="1" si="409"/>
        <v>1.2264060267221426</v>
      </c>
      <c r="W925" s="304">
        <f t="shared" ca="1" si="410"/>
        <v>43.61567909710508</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1.1985117370227165</v>
      </c>
      <c r="AH925" s="304">
        <f t="shared" ca="1" si="434"/>
        <v>-8.5840454920603744</v>
      </c>
    </row>
    <row r="926" spans="1:34" x14ac:dyDescent="0.2">
      <c r="A926" s="347">
        <f t="shared" ca="1" si="412"/>
        <v>1E-4</v>
      </c>
      <c r="B926" s="304">
        <f t="shared" ca="1" si="413"/>
        <v>30.253000000000039</v>
      </c>
      <c r="D926" s="306">
        <f t="shared" ca="1" si="414"/>
        <v>-0.64162315886227228</v>
      </c>
      <c r="E926" s="307">
        <f t="shared" ca="1" si="415"/>
        <v>-1.2499390697859578</v>
      </c>
      <c r="F926" s="304">
        <f t="shared" ca="1" si="416"/>
        <v>1.4050010520159002</v>
      </c>
      <c r="G926" s="306">
        <f t="shared" ca="1" si="417"/>
        <v>8.0442504839575832</v>
      </c>
      <c r="H926" s="307">
        <f t="shared" ca="1" si="418"/>
        <v>-107.32141251728203</v>
      </c>
      <c r="I926" s="304">
        <f t="shared" ca="1" si="419"/>
        <v>107.62246768474169</v>
      </c>
      <c r="J926" s="306">
        <f t="shared" ca="1" si="420"/>
        <v>669.82609207074745</v>
      </c>
      <c r="K926" s="307">
        <f t="shared" ca="1" si="421"/>
        <v>-11.481918114116077</v>
      </c>
      <c r="L926" s="304">
        <f t="shared" ca="1" si="406"/>
        <v>669.92449429943122</v>
      </c>
      <c r="M926" s="306">
        <f t="shared" ca="1" si="422"/>
        <v>-1.4959814683537498</v>
      </c>
      <c r="N926" s="304">
        <f t="shared" ca="1" si="423"/>
        <v>-85.713424366453594</v>
      </c>
      <c r="P926" s="310">
        <f t="shared" ca="1" si="424"/>
        <v>23</v>
      </c>
      <c r="Q926" s="304">
        <f t="shared" ca="1" si="425"/>
        <v>0</v>
      </c>
      <c r="R926" s="306">
        <f t="shared" ca="1" si="426"/>
        <v>0</v>
      </c>
      <c r="S926" s="307">
        <f t="shared" ca="1" si="427"/>
        <v>5.0810000000000022</v>
      </c>
      <c r="T926" s="304">
        <f t="shared" ca="1" si="407"/>
        <v>49.844610000000024</v>
      </c>
      <c r="U926" s="311">
        <f t="shared" ca="1" si="408"/>
        <v>0</v>
      </c>
      <c r="V926" s="306">
        <f t="shared" ca="1" si="409"/>
        <v>1.2264073429187869</v>
      </c>
      <c r="W926" s="304">
        <f t="shared" ca="1" si="410"/>
        <v>43.615823047216999</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1.1984839051935126</v>
      </c>
      <c r="AH926" s="304">
        <f t="shared" ca="1" si="434"/>
        <v>-8.584073823480626</v>
      </c>
    </row>
    <row r="927" spans="1:34" x14ac:dyDescent="0.2">
      <c r="A927" s="347">
        <f t="shared" ca="1" si="412"/>
        <v>1E-4</v>
      </c>
      <c r="B927" s="304">
        <f t="shared" ca="1" si="413"/>
        <v>30.253100000000039</v>
      </c>
      <c r="D927" s="306">
        <f t="shared" ca="1" si="414"/>
        <v>-0.64161944430854756</v>
      </c>
      <c r="E927" s="307">
        <f t="shared" ca="1" si="415"/>
        <v>-1.2499103808277283</v>
      </c>
      <c r="F927" s="304">
        <f t="shared" ca="1" si="416"/>
        <v>1.4049738330003609</v>
      </c>
      <c r="G927" s="306">
        <f t="shared" ca="1" si="417"/>
        <v>8.044186322013152</v>
      </c>
      <c r="H927" s="307">
        <f t="shared" ca="1" si="418"/>
        <v>-107.32153750832011</v>
      </c>
      <c r="I927" s="304">
        <f t="shared" ca="1" si="419"/>
        <v>107.62258753037405</v>
      </c>
      <c r="J927" s="306">
        <f t="shared" ca="1" si="420"/>
        <v>669.82609207074745</v>
      </c>
      <c r="K927" s="307">
        <f t="shared" ca="1" si="421"/>
        <v>-11.492650261617356</v>
      </c>
      <c r="L927" s="304">
        <f t="shared" ca="1" si="406"/>
        <v>669.92467832496311</v>
      </c>
      <c r="M927" s="306">
        <f t="shared" ca="1" si="422"/>
        <v>-1.4959821496691685</v>
      </c>
      <c r="N927" s="304">
        <f t="shared" ca="1" si="423"/>
        <v>-85.713463402951604</v>
      </c>
      <c r="P927" s="310">
        <f t="shared" ca="1" si="424"/>
        <v>23</v>
      </c>
      <c r="Q927" s="304">
        <f t="shared" ca="1" si="425"/>
        <v>0</v>
      </c>
      <c r="R927" s="306">
        <f t="shared" ca="1" si="426"/>
        <v>0</v>
      </c>
      <c r="S927" s="307">
        <f t="shared" ca="1" si="427"/>
        <v>5.0810000000000022</v>
      </c>
      <c r="T927" s="304">
        <f t="shared" ca="1" si="407"/>
        <v>49.844610000000024</v>
      </c>
      <c r="U927" s="311">
        <f t="shared" ca="1" si="408"/>
        <v>0</v>
      </c>
      <c r="V927" s="306">
        <f t="shared" ca="1" si="409"/>
        <v>1.2264086591183776</v>
      </c>
      <c r="W927" s="304">
        <f t="shared" ca="1" si="410"/>
        <v>43.615966995494553</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1.1984560737156986</v>
      </c>
      <c r="AH927" s="304">
        <f t="shared" ca="1" si="434"/>
        <v>-8.5841021545398508</v>
      </c>
    </row>
    <row r="928" spans="1:34" x14ac:dyDescent="0.2">
      <c r="A928" s="347">
        <f t="shared" ca="1" si="412"/>
        <v>1E-4</v>
      </c>
      <c r="B928" s="304">
        <f t="shared" ca="1" si="413"/>
        <v>30.253200000000039</v>
      </c>
      <c r="D928" s="306">
        <f t="shared" ca="1" si="414"/>
        <v>-0.64161572974854919</v>
      </c>
      <c r="E928" s="307">
        <f t="shared" ca="1" si="415"/>
        <v>-1.2498816922350606</v>
      </c>
      <c r="F928" s="304">
        <f t="shared" ca="1" si="416"/>
        <v>1.4049466143754865</v>
      </c>
      <c r="G928" s="306">
        <f t="shared" ca="1" si="417"/>
        <v>8.0441221604401765</v>
      </c>
      <c r="H928" s="307">
        <f t="shared" ca="1" si="418"/>
        <v>-107.32166249648932</v>
      </c>
      <c r="I928" s="304">
        <f t="shared" ca="1" si="419"/>
        <v>107.62270737322328</v>
      </c>
      <c r="J928" s="306">
        <f t="shared" ca="1" si="420"/>
        <v>669.82609207074745</v>
      </c>
      <c r="K928" s="307">
        <f t="shared" ca="1" si="421"/>
        <v>-11.503382421617596</v>
      </c>
      <c r="L928" s="304">
        <f t="shared" ca="1" si="406"/>
        <v>669.9248625225872</v>
      </c>
      <c r="M928" s="306">
        <f t="shared" ca="1" si="422"/>
        <v>-1.4959828309776357</v>
      </c>
      <c r="N928" s="304">
        <f t="shared" ca="1" si="423"/>
        <v>-85.713502439051311</v>
      </c>
      <c r="P928" s="310">
        <f t="shared" ca="1" si="424"/>
        <v>23</v>
      </c>
      <c r="Q928" s="304">
        <f t="shared" ca="1" si="425"/>
        <v>0</v>
      </c>
      <c r="R928" s="306">
        <f t="shared" ca="1" si="426"/>
        <v>0</v>
      </c>
      <c r="S928" s="307">
        <f t="shared" ca="1" si="427"/>
        <v>5.0810000000000022</v>
      </c>
      <c r="T928" s="304">
        <f t="shared" ca="1" si="407"/>
        <v>49.844610000000024</v>
      </c>
      <c r="U928" s="311">
        <f t="shared" ca="1" si="408"/>
        <v>0</v>
      </c>
      <c r="V928" s="306">
        <f t="shared" ca="1" si="409"/>
        <v>1.2264099753209143</v>
      </c>
      <c r="W928" s="304">
        <f t="shared" ca="1" si="410"/>
        <v>43.616110941937727</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1.1984282425892694</v>
      </c>
      <c r="AH928" s="304">
        <f t="shared" ca="1" si="434"/>
        <v>-8.5841304852380507</v>
      </c>
    </row>
    <row r="929" spans="1:34" x14ac:dyDescent="0.2">
      <c r="A929" s="347">
        <f t="shared" ca="1" si="412"/>
        <v>1E-4</v>
      </c>
      <c r="B929" s="304">
        <f t="shared" ca="1" si="413"/>
        <v>30.253300000000038</v>
      </c>
      <c r="D929" s="306">
        <f t="shared" ca="1" si="414"/>
        <v>-0.64161201518227862</v>
      </c>
      <c r="E929" s="307">
        <f t="shared" ca="1" si="415"/>
        <v>-1.2498530040079601</v>
      </c>
      <c r="F929" s="304">
        <f t="shared" ca="1" si="416"/>
        <v>1.4049193961412827</v>
      </c>
      <c r="G929" s="306">
        <f t="shared" ca="1" si="417"/>
        <v>8.0440579992386585</v>
      </c>
      <c r="H929" s="307">
        <f t="shared" ca="1" si="418"/>
        <v>-107.32178748178973</v>
      </c>
      <c r="I929" s="304">
        <f t="shared" ca="1" si="419"/>
        <v>107.62282721328943</v>
      </c>
      <c r="J929" s="306">
        <f t="shared" ca="1" si="420"/>
        <v>669.82609207074745</v>
      </c>
      <c r="K929" s="307">
        <f t="shared" ca="1" si="421"/>
        <v>-11.51411459411651</v>
      </c>
      <c r="L929" s="304">
        <f t="shared" ca="1" si="406"/>
        <v>669.92504689230418</v>
      </c>
      <c r="M929" s="306">
        <f t="shared" ca="1" si="422"/>
        <v>-1.4959835122791512</v>
      </c>
      <c r="N929" s="304">
        <f t="shared" ca="1" si="423"/>
        <v>-85.713541474752731</v>
      </c>
      <c r="P929" s="310">
        <f t="shared" ca="1" si="424"/>
        <v>23</v>
      </c>
      <c r="Q929" s="304">
        <f t="shared" ca="1" si="425"/>
        <v>0</v>
      </c>
      <c r="R929" s="306">
        <f t="shared" ca="1" si="426"/>
        <v>0</v>
      </c>
      <c r="S929" s="307">
        <f t="shared" ca="1" si="427"/>
        <v>5.0810000000000022</v>
      </c>
      <c r="T929" s="304">
        <f t="shared" ca="1" si="407"/>
        <v>49.844610000000024</v>
      </c>
      <c r="U929" s="311">
        <f t="shared" ca="1" si="408"/>
        <v>0</v>
      </c>
      <c r="V929" s="306">
        <f t="shared" ca="1" si="409"/>
        <v>1.2264112915263974</v>
      </c>
      <c r="W929" s="304">
        <f t="shared" ca="1" si="410"/>
        <v>43.61625488654655</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1.1984004118142302</v>
      </c>
      <c r="AH929" s="304">
        <f t="shared" ca="1" si="434"/>
        <v>-8.5841588155752238</v>
      </c>
    </row>
    <row r="930" spans="1:34" x14ac:dyDescent="0.2">
      <c r="A930" s="347">
        <f t="shared" ca="1" si="412"/>
        <v>1E-4</v>
      </c>
      <c r="B930" s="304">
        <f t="shared" ca="1" si="413"/>
        <v>30.253400000000038</v>
      </c>
      <c r="D930" s="306">
        <f t="shared" ca="1" si="414"/>
        <v>-0.64160830060973906</v>
      </c>
      <c r="E930" s="307">
        <f t="shared" ca="1" si="415"/>
        <v>-1.2498243161464195</v>
      </c>
      <c r="F930" s="304">
        <f t="shared" ca="1" si="416"/>
        <v>1.4048921782977448</v>
      </c>
      <c r="G930" s="306">
        <f t="shared" ca="1" si="417"/>
        <v>8.0439938384085981</v>
      </c>
      <c r="H930" s="307">
        <f t="shared" ca="1" si="418"/>
        <v>-107.32191246422134</v>
      </c>
      <c r="I930" s="304">
        <f t="shared" ca="1" si="419"/>
        <v>107.62294705057255</v>
      </c>
      <c r="J930" s="306">
        <f t="shared" ca="1" si="420"/>
        <v>669.82609207074745</v>
      </c>
      <c r="K930" s="307">
        <f t="shared" ca="1" si="421"/>
        <v>-11.52484677911381</v>
      </c>
      <c r="L930" s="304">
        <f t="shared" ca="1" si="406"/>
        <v>669.92523143411427</v>
      </c>
      <c r="M930" s="306">
        <f t="shared" ca="1" si="422"/>
        <v>-1.4959841935737153</v>
      </c>
      <c r="N930" s="304">
        <f t="shared" ca="1" si="423"/>
        <v>-85.713580510055849</v>
      </c>
      <c r="P930" s="310">
        <f t="shared" ca="1" si="424"/>
        <v>23</v>
      </c>
      <c r="Q930" s="304">
        <f t="shared" ca="1" si="425"/>
        <v>0</v>
      </c>
      <c r="R930" s="306">
        <f t="shared" ca="1" si="426"/>
        <v>0</v>
      </c>
      <c r="S930" s="307">
        <f t="shared" ca="1" si="427"/>
        <v>5.0810000000000022</v>
      </c>
      <c r="T930" s="304">
        <f t="shared" ca="1" si="407"/>
        <v>49.844610000000024</v>
      </c>
      <c r="U930" s="311">
        <f t="shared" ca="1" si="408"/>
        <v>0</v>
      </c>
      <c r="V930" s="306">
        <f t="shared" ca="1" si="409"/>
        <v>1.2264126077348265</v>
      </c>
      <c r="W930" s="304">
        <f t="shared" ca="1" si="410"/>
        <v>43.616398829321049</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1.1983725813905757</v>
      </c>
      <c r="AH930" s="304">
        <f t="shared" ca="1" si="434"/>
        <v>-8.5841871455513736</v>
      </c>
    </row>
    <row r="931" spans="1:34" x14ac:dyDescent="0.2">
      <c r="A931" s="347">
        <f t="shared" ca="1" si="412"/>
        <v>1E-4</v>
      </c>
      <c r="B931" s="304">
        <f t="shared" ca="1" si="413"/>
        <v>30.253500000000038</v>
      </c>
      <c r="D931" s="306">
        <f t="shared" ca="1" si="414"/>
        <v>-0.64160458603092907</v>
      </c>
      <c r="E931" s="307">
        <f t="shared" ca="1" si="415"/>
        <v>-1.2497956286504319</v>
      </c>
      <c r="F931" s="304">
        <f t="shared" ca="1" si="416"/>
        <v>1.4048649608448665</v>
      </c>
      <c r="G931" s="306">
        <f t="shared" ca="1" si="417"/>
        <v>8.0439296779499951</v>
      </c>
      <c r="H931" s="307">
        <f t="shared" ca="1" si="418"/>
        <v>-107.32203744378421</v>
      </c>
      <c r="I931" s="304">
        <f t="shared" ca="1" si="419"/>
        <v>107.62306688507266</v>
      </c>
      <c r="J931" s="306">
        <f t="shared" ca="1" si="420"/>
        <v>669.82609207074745</v>
      </c>
      <c r="K931" s="307">
        <f t="shared" ca="1" si="421"/>
        <v>-11.53557897660921</v>
      </c>
      <c r="L931" s="304">
        <f t="shared" ca="1" si="406"/>
        <v>669.92541614801792</v>
      </c>
      <c r="M931" s="306">
        <f t="shared" ca="1" si="422"/>
        <v>-1.4959848748613283</v>
      </c>
      <c r="N931" s="304">
        <f t="shared" ca="1" si="423"/>
        <v>-85.713619544960707</v>
      </c>
      <c r="P931" s="310">
        <f t="shared" ca="1" si="424"/>
        <v>23</v>
      </c>
      <c r="Q931" s="304">
        <f t="shared" ca="1" si="425"/>
        <v>0</v>
      </c>
      <c r="R931" s="306">
        <f t="shared" ca="1" si="426"/>
        <v>0</v>
      </c>
      <c r="S931" s="307">
        <f t="shared" ca="1" si="427"/>
        <v>5.0810000000000022</v>
      </c>
      <c r="T931" s="304">
        <f t="shared" ca="1" si="407"/>
        <v>49.844610000000024</v>
      </c>
      <c r="U931" s="311">
        <f t="shared" ca="1" si="408"/>
        <v>0</v>
      </c>
      <c r="V931" s="306">
        <f t="shared" ca="1" si="409"/>
        <v>1.2264139239462024</v>
      </c>
      <c r="W931" s="304">
        <f t="shared" ca="1" si="410"/>
        <v>43.616542770261255</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1.198344751318297</v>
      </c>
      <c r="AH931" s="304">
        <f t="shared" ca="1" si="434"/>
        <v>-8.5842154751665092</v>
      </c>
    </row>
    <row r="932" spans="1:34" x14ac:dyDescent="0.2">
      <c r="A932" s="347">
        <f t="shared" ca="1" si="412"/>
        <v>1E-4</v>
      </c>
      <c r="B932" s="304">
        <f t="shared" ca="1" si="413"/>
        <v>30.253600000000038</v>
      </c>
      <c r="D932" s="306">
        <f t="shared" ca="1" si="414"/>
        <v>-0.64160087144584788</v>
      </c>
      <c r="E932" s="307">
        <f t="shared" ca="1" si="415"/>
        <v>-1.2497669415199955</v>
      </c>
      <c r="F932" s="304">
        <f t="shared" ca="1" si="416"/>
        <v>1.404837743782646</v>
      </c>
      <c r="G932" s="306">
        <f t="shared" ca="1" si="417"/>
        <v>8.0438655178628498</v>
      </c>
      <c r="H932" s="307">
        <f t="shared" ca="1" si="418"/>
        <v>-107.32216242047836</v>
      </c>
      <c r="I932" s="304">
        <f t="shared" ca="1" si="419"/>
        <v>107.6231867167898</v>
      </c>
      <c r="J932" s="306">
        <f t="shared" ca="1" si="420"/>
        <v>669.82609207074745</v>
      </c>
      <c r="K932" s="307">
        <f t="shared" ca="1" si="421"/>
        <v>-11.546311186602424</v>
      </c>
      <c r="L932" s="304">
        <f t="shared" ca="1" si="406"/>
        <v>669.92560103401581</v>
      </c>
      <c r="M932" s="306">
        <f t="shared" ca="1" si="422"/>
        <v>-1.4959855561419897</v>
      </c>
      <c r="N932" s="304">
        <f t="shared" ca="1" si="423"/>
        <v>-85.713658579467278</v>
      </c>
      <c r="P932" s="310">
        <f t="shared" ca="1" si="424"/>
        <v>23</v>
      </c>
      <c r="Q932" s="304">
        <f t="shared" ca="1" si="425"/>
        <v>0</v>
      </c>
      <c r="R932" s="306">
        <f t="shared" ca="1" si="426"/>
        <v>0</v>
      </c>
      <c r="S932" s="307">
        <f t="shared" ca="1" si="427"/>
        <v>5.0810000000000022</v>
      </c>
      <c r="T932" s="304">
        <f t="shared" ca="1" si="407"/>
        <v>49.844610000000024</v>
      </c>
      <c r="U932" s="311">
        <f t="shared" ca="1" si="408"/>
        <v>0</v>
      </c>
      <c r="V932" s="306">
        <f t="shared" ca="1" si="409"/>
        <v>1.2264152401605235</v>
      </c>
      <c r="W932" s="304">
        <f t="shared" ca="1" si="410"/>
        <v>43.616686709367109</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1.1983169215973959</v>
      </c>
      <c r="AH932" s="304">
        <f t="shared" ca="1" si="434"/>
        <v>-8.5842438044206322</v>
      </c>
    </row>
    <row r="933" spans="1:34" x14ac:dyDescent="0.2">
      <c r="A933" s="347">
        <f t="shared" ca="1" si="412"/>
        <v>1E-4</v>
      </c>
      <c r="B933" s="304">
        <f t="shared" ca="1" si="413"/>
        <v>30.253700000000038</v>
      </c>
      <c r="D933" s="306">
        <f t="shared" ca="1" si="414"/>
        <v>-0.64159715685450036</v>
      </c>
      <c r="E933" s="307">
        <f t="shared" ca="1" si="415"/>
        <v>-1.2497382547551172</v>
      </c>
      <c r="F933" s="304">
        <f t="shared" ca="1" si="416"/>
        <v>1.4048105271110922</v>
      </c>
      <c r="G933" s="306">
        <f t="shared" ca="1" si="417"/>
        <v>8.0438013581471637</v>
      </c>
      <c r="H933" s="307">
        <f t="shared" ca="1" si="418"/>
        <v>-107.32228739430384</v>
      </c>
      <c r="I933" s="304">
        <f t="shared" ca="1" si="419"/>
        <v>107.62330654572401</v>
      </c>
      <c r="J933" s="306">
        <f t="shared" ca="1" si="420"/>
        <v>669.82609207074745</v>
      </c>
      <c r="K933" s="307">
        <f t="shared" ca="1" si="421"/>
        <v>-11.557043409093163</v>
      </c>
      <c r="L933" s="304">
        <f t="shared" ca="1" si="406"/>
        <v>669.92578609210818</v>
      </c>
      <c r="M933" s="306">
        <f t="shared" ca="1" si="422"/>
        <v>-1.4959862374157002</v>
      </c>
      <c r="N933" s="304">
        <f t="shared" ca="1" si="423"/>
        <v>-85.71369761357559</v>
      </c>
      <c r="P933" s="310">
        <f t="shared" ca="1" si="424"/>
        <v>23</v>
      </c>
      <c r="Q933" s="304">
        <f t="shared" ca="1" si="425"/>
        <v>0</v>
      </c>
      <c r="R933" s="306">
        <f t="shared" ca="1" si="426"/>
        <v>0</v>
      </c>
      <c r="S933" s="307">
        <f t="shared" ca="1" si="427"/>
        <v>5.0810000000000022</v>
      </c>
      <c r="T933" s="304">
        <f t="shared" ca="1" si="407"/>
        <v>49.844610000000024</v>
      </c>
      <c r="U933" s="311">
        <f t="shared" ca="1" si="408"/>
        <v>0</v>
      </c>
      <c r="V933" s="306">
        <f t="shared" ca="1" si="409"/>
        <v>1.2264165563777913</v>
      </c>
      <c r="W933" s="304">
        <f t="shared" ca="1" si="410"/>
        <v>43.616830646638697</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1.1982890922278759</v>
      </c>
      <c r="AH933" s="304">
        <f t="shared" ca="1" si="434"/>
        <v>-8.5842721333137355</v>
      </c>
    </row>
    <row r="934" spans="1:34" x14ac:dyDescent="0.2">
      <c r="A934" s="347">
        <f t="shared" ca="1" si="412"/>
        <v>1E-4</v>
      </c>
      <c r="B934" s="304">
        <f t="shared" ca="1" si="413"/>
        <v>30.253800000000037</v>
      </c>
      <c r="D934" s="306">
        <f t="shared" ca="1" si="414"/>
        <v>-0.64159344225688297</v>
      </c>
      <c r="E934" s="307">
        <f t="shared" ca="1" si="415"/>
        <v>-1.2497095683557831</v>
      </c>
      <c r="F934" s="304">
        <f t="shared" ca="1" si="416"/>
        <v>1.4047833108301913</v>
      </c>
      <c r="G934" s="306">
        <f t="shared" ca="1" si="417"/>
        <v>8.0437371988029387</v>
      </c>
      <c r="H934" s="307">
        <f t="shared" ca="1" si="418"/>
        <v>-107.32241236526067</v>
      </c>
      <c r="I934" s="304">
        <f t="shared" ca="1" si="419"/>
        <v>107.6234263718753</v>
      </c>
      <c r="J934" s="306">
        <f t="shared" ca="1" si="420"/>
        <v>669.82609207074745</v>
      </c>
      <c r="K934" s="307">
        <f t="shared" ca="1" si="421"/>
        <v>-11.567775644081141</v>
      </c>
      <c r="L934" s="304">
        <f t="shared" ca="1" si="406"/>
        <v>669.9259713222956</v>
      </c>
      <c r="M934" s="306">
        <f t="shared" ca="1" si="422"/>
        <v>-1.4959869186824595</v>
      </c>
      <c r="N934" s="304">
        <f t="shared" ca="1" si="423"/>
        <v>-85.713736647285614</v>
      </c>
      <c r="P934" s="310">
        <f t="shared" ca="1" si="424"/>
        <v>23</v>
      </c>
      <c r="Q934" s="304">
        <f t="shared" ca="1" si="425"/>
        <v>0</v>
      </c>
      <c r="R934" s="306">
        <f t="shared" ca="1" si="426"/>
        <v>0</v>
      </c>
      <c r="S934" s="307">
        <f t="shared" ca="1" si="427"/>
        <v>5.0810000000000022</v>
      </c>
      <c r="T934" s="304">
        <f t="shared" ca="1" si="407"/>
        <v>49.844610000000024</v>
      </c>
      <c r="U934" s="311">
        <f t="shared" ca="1" si="408"/>
        <v>0</v>
      </c>
      <c r="V934" s="306">
        <f t="shared" ca="1" si="409"/>
        <v>1.2264178725980053</v>
      </c>
      <c r="W934" s="304">
        <f t="shared" ca="1" si="410"/>
        <v>43.616974582075997</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1.1982612632097229</v>
      </c>
      <c r="AH934" s="304">
        <f t="shared" ca="1" si="434"/>
        <v>-8.5843004618458334</v>
      </c>
    </row>
    <row r="935" spans="1:34" x14ac:dyDescent="0.2">
      <c r="A935" s="347">
        <f t="shared" ca="1" si="412"/>
        <v>1E-4</v>
      </c>
      <c r="B935" s="304">
        <f t="shared" ca="1" si="413"/>
        <v>30.253900000000037</v>
      </c>
      <c r="D935" s="306">
        <f t="shared" ca="1" si="414"/>
        <v>-0.6415897276530006</v>
      </c>
      <c r="E935" s="307">
        <f t="shared" ca="1" si="415"/>
        <v>-1.2496808823219947</v>
      </c>
      <c r="F935" s="304">
        <f t="shared" ca="1" si="416"/>
        <v>1.4047560949399476</v>
      </c>
      <c r="G935" s="306">
        <f t="shared" ca="1" si="417"/>
        <v>8.043673039830173</v>
      </c>
      <c r="H935" s="307">
        <f t="shared" ca="1" si="418"/>
        <v>-107.3225373333489</v>
      </c>
      <c r="I935" s="304">
        <f t="shared" ca="1" si="419"/>
        <v>107.62354619524373</v>
      </c>
      <c r="J935" s="306">
        <f t="shared" ca="1" si="420"/>
        <v>669.82609207074745</v>
      </c>
      <c r="K935" s="307">
        <f t="shared" ca="1" si="421"/>
        <v>-11.578507891566073</v>
      </c>
      <c r="L935" s="304">
        <f t="shared" ca="1" si="406"/>
        <v>669.9261567245785</v>
      </c>
      <c r="M935" s="306">
        <f t="shared" ca="1" si="422"/>
        <v>-1.495987599942268</v>
      </c>
      <c r="N935" s="304">
        <f t="shared" ca="1" si="423"/>
        <v>-85.713775680597394</v>
      </c>
      <c r="P935" s="310">
        <f t="shared" ca="1" si="424"/>
        <v>23</v>
      </c>
      <c r="Q935" s="304">
        <f t="shared" ca="1" si="425"/>
        <v>0</v>
      </c>
      <c r="R935" s="306">
        <f t="shared" ca="1" si="426"/>
        <v>0</v>
      </c>
      <c r="S935" s="307">
        <f t="shared" ca="1" si="427"/>
        <v>5.0810000000000022</v>
      </c>
      <c r="T935" s="304">
        <f t="shared" ca="1" si="407"/>
        <v>49.844610000000024</v>
      </c>
      <c r="U935" s="311">
        <f t="shared" ca="1" si="408"/>
        <v>0</v>
      </c>
      <c r="V935" s="306">
        <f t="shared" ca="1" si="409"/>
        <v>1.2264191888211651</v>
      </c>
      <c r="W935" s="304">
        <f t="shared" ca="1" si="410"/>
        <v>43.617118515679039</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1.1982334345429422</v>
      </c>
      <c r="AH935" s="304">
        <f t="shared" ca="1" si="434"/>
        <v>-8.5843287900169223</v>
      </c>
    </row>
    <row r="936" spans="1:34" x14ac:dyDescent="0.2">
      <c r="A936" s="347">
        <f t="shared" ca="1" si="412"/>
        <v>1E-4</v>
      </c>
      <c r="B936" s="304">
        <f t="shared" ca="1" si="413"/>
        <v>30.254000000000037</v>
      </c>
      <c r="D936" s="306">
        <f t="shared" ca="1" si="414"/>
        <v>-0.64158601304284935</v>
      </c>
      <c r="E936" s="307">
        <f t="shared" ca="1" si="415"/>
        <v>-1.2496521966537504</v>
      </c>
      <c r="F936" s="304">
        <f t="shared" ca="1" si="416"/>
        <v>1.4047288794403576</v>
      </c>
      <c r="G936" s="306">
        <f t="shared" ca="1" si="417"/>
        <v>8.0436088812288684</v>
      </c>
      <c r="H936" s="307">
        <f t="shared" ca="1" si="418"/>
        <v>-107.32266229856857</v>
      </c>
      <c r="I936" s="304">
        <f t="shared" ca="1" si="419"/>
        <v>107.62366601582933</v>
      </c>
      <c r="J936" s="306">
        <f t="shared" ca="1" si="420"/>
        <v>669.82609207074745</v>
      </c>
      <c r="K936" s="307">
        <f t="shared" ca="1" si="421"/>
        <v>-11.589240151547669</v>
      </c>
      <c r="L936" s="304">
        <f t="shared" ca="1" si="406"/>
        <v>669.92634229895737</v>
      </c>
      <c r="M936" s="306">
        <f t="shared" ca="1" si="422"/>
        <v>-1.4959882811951257</v>
      </c>
      <c r="N936" s="304">
        <f t="shared" ca="1" si="423"/>
        <v>-85.713814713510928</v>
      </c>
      <c r="P936" s="310">
        <f t="shared" ca="1" si="424"/>
        <v>23</v>
      </c>
      <c r="Q936" s="304">
        <f t="shared" ca="1" si="425"/>
        <v>0</v>
      </c>
      <c r="R936" s="306">
        <f t="shared" ca="1" si="426"/>
        <v>0</v>
      </c>
      <c r="S936" s="307">
        <f t="shared" ca="1" si="427"/>
        <v>5.0810000000000022</v>
      </c>
      <c r="T936" s="304">
        <f t="shared" ca="1" si="407"/>
        <v>49.844610000000024</v>
      </c>
      <c r="U936" s="311">
        <f t="shared" ca="1" si="408"/>
        <v>0</v>
      </c>
      <c r="V936" s="306">
        <f t="shared" ca="1" si="409"/>
        <v>1.2264205050472714</v>
      </c>
      <c r="W936" s="304">
        <f t="shared" ca="1" si="410"/>
        <v>43.617262447447835</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1.1982056062275319</v>
      </c>
      <c r="AH936" s="304">
        <f t="shared" ca="1" si="434"/>
        <v>-8.5843571178270057</v>
      </c>
    </row>
    <row r="937" spans="1:34" x14ac:dyDescent="0.2">
      <c r="A937" s="347">
        <f t="shared" ca="1" si="412"/>
        <v>1E-4</v>
      </c>
      <c r="B937" s="304">
        <f t="shared" ca="1" si="413"/>
        <v>30.254100000000037</v>
      </c>
      <c r="D937" s="306">
        <f t="shared" ca="1" si="414"/>
        <v>-0.641582298426433</v>
      </c>
      <c r="E937" s="307">
        <f t="shared" ca="1" si="415"/>
        <v>-1.249623511351043</v>
      </c>
      <c r="F937" s="304">
        <f t="shared" ca="1" si="416"/>
        <v>1.4047016643314176</v>
      </c>
      <c r="G937" s="306">
        <f t="shared" ca="1" si="417"/>
        <v>8.0435447229990249</v>
      </c>
      <c r="H937" s="307">
        <f t="shared" ca="1" si="418"/>
        <v>-107.32278726091971</v>
      </c>
      <c r="I937" s="304">
        <f t="shared" ca="1" si="419"/>
        <v>107.62378583363213</v>
      </c>
      <c r="J937" s="306">
        <f t="shared" ca="1" si="420"/>
        <v>669.82609207074745</v>
      </c>
      <c r="K937" s="307">
        <f t="shared" ca="1" si="421"/>
        <v>-11.599972424025644</v>
      </c>
      <c r="L937" s="304">
        <f t="shared" ca="1" si="406"/>
        <v>669.92652804543241</v>
      </c>
      <c r="M937" s="306">
        <f t="shared" ca="1" si="422"/>
        <v>-1.4959889624410325</v>
      </c>
      <c r="N937" s="304">
        <f t="shared" ca="1" si="423"/>
        <v>-85.713853746026189</v>
      </c>
      <c r="P937" s="310">
        <f t="shared" ca="1" si="424"/>
        <v>23</v>
      </c>
      <c r="Q937" s="304">
        <f t="shared" ca="1" si="425"/>
        <v>0</v>
      </c>
      <c r="R937" s="306">
        <f t="shared" ca="1" si="426"/>
        <v>0</v>
      </c>
      <c r="S937" s="307">
        <f t="shared" ca="1" si="427"/>
        <v>5.0810000000000022</v>
      </c>
      <c r="T937" s="304">
        <f t="shared" ca="1" si="407"/>
        <v>49.844610000000024</v>
      </c>
      <c r="U937" s="311">
        <f t="shared" ca="1" si="408"/>
        <v>0</v>
      </c>
      <c r="V937" s="306">
        <f t="shared" ca="1" si="409"/>
        <v>1.2264218212763229</v>
      </c>
      <c r="W937" s="304">
        <f t="shared" ca="1" si="410"/>
        <v>43.617406377382359</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1.1981777782634815</v>
      </c>
      <c r="AH937" s="304">
        <f t="shared" ca="1" si="434"/>
        <v>-8.5843854452760908</v>
      </c>
    </row>
    <row r="938" spans="1:34" x14ac:dyDescent="0.2">
      <c r="A938" s="347">
        <f t="shared" ca="1" si="412"/>
        <v>1E-4</v>
      </c>
      <c r="B938" s="304">
        <f t="shared" ca="1" si="413"/>
        <v>30.254200000000036</v>
      </c>
      <c r="D938" s="306">
        <f t="shared" ca="1" si="414"/>
        <v>-0.64157858380375188</v>
      </c>
      <c r="E938" s="307">
        <f t="shared" ca="1" si="415"/>
        <v>-1.2495948264138814</v>
      </c>
      <c r="F938" s="304">
        <f t="shared" ca="1" si="416"/>
        <v>1.4046744496131358</v>
      </c>
      <c r="G938" s="306">
        <f t="shared" ca="1" si="417"/>
        <v>8.0434805651406442</v>
      </c>
      <c r="H938" s="307">
        <f t="shared" ca="1" si="418"/>
        <v>-107.32291222040236</v>
      </c>
      <c r="I938" s="304">
        <f t="shared" ca="1" si="419"/>
        <v>107.62390564865217</v>
      </c>
      <c r="J938" s="306">
        <f t="shared" ca="1" si="420"/>
        <v>669.82609207074745</v>
      </c>
      <c r="K938" s="307">
        <f t="shared" ca="1" si="421"/>
        <v>-11.610704708999711</v>
      </c>
      <c r="L938" s="304">
        <f t="shared" ca="1" si="406"/>
        <v>669.92671396400442</v>
      </c>
      <c r="M938" s="306">
        <f t="shared" ca="1" si="422"/>
        <v>-1.4959896436799889</v>
      </c>
      <c r="N938" s="304">
        <f t="shared" ca="1" si="423"/>
        <v>-85.713892778143233</v>
      </c>
      <c r="P938" s="310">
        <f t="shared" ca="1" si="424"/>
        <v>23</v>
      </c>
      <c r="Q938" s="304">
        <f t="shared" ca="1" si="425"/>
        <v>0</v>
      </c>
      <c r="R938" s="306">
        <f t="shared" ca="1" si="426"/>
        <v>0</v>
      </c>
      <c r="S938" s="307">
        <f t="shared" ca="1" si="427"/>
        <v>5.0810000000000022</v>
      </c>
      <c r="T938" s="304">
        <f t="shared" ca="1" si="407"/>
        <v>49.844610000000024</v>
      </c>
      <c r="U938" s="311">
        <f t="shared" ca="1" si="408"/>
        <v>0</v>
      </c>
      <c r="V938" s="306">
        <f t="shared" ca="1" si="409"/>
        <v>1.226423137508321</v>
      </c>
      <c r="W938" s="304">
        <f t="shared" ca="1" si="410"/>
        <v>43.617550305482681</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1.1981499506508033</v>
      </c>
      <c r="AH938" s="304">
        <f t="shared" ca="1" si="434"/>
        <v>-8.5844137723641687</v>
      </c>
    </row>
    <row r="939" spans="1:34" x14ac:dyDescent="0.2">
      <c r="A939" s="347">
        <f t="shared" ca="1" si="412"/>
        <v>1E-4</v>
      </c>
      <c r="B939" s="304">
        <f t="shared" ca="1" si="413"/>
        <v>30.254300000000036</v>
      </c>
      <c r="D939" s="306">
        <f t="shared" ca="1" si="414"/>
        <v>-0.64157486917480477</v>
      </c>
      <c r="E939" s="307">
        <f t="shared" ca="1" si="415"/>
        <v>-1.2495661418422497</v>
      </c>
      <c r="F939" s="304">
        <f t="shared" ca="1" si="416"/>
        <v>1.404647235285498</v>
      </c>
      <c r="G939" s="306">
        <f t="shared" ca="1" si="417"/>
        <v>8.0434164076537265</v>
      </c>
      <c r="H939" s="307">
        <f t="shared" ca="1" si="418"/>
        <v>-107.32303717701654</v>
      </c>
      <c r="I939" s="304">
        <f t="shared" ca="1" si="419"/>
        <v>107.62402546088948</v>
      </c>
      <c r="J939" s="306">
        <f t="shared" ca="1" si="420"/>
        <v>669.82609207074745</v>
      </c>
      <c r="K939" s="307">
        <f t="shared" ca="1" si="421"/>
        <v>-11.621437006469582</v>
      </c>
      <c r="L939" s="304">
        <f t="shared" ca="1" si="406"/>
        <v>669.92690005467375</v>
      </c>
      <c r="M939" s="306">
        <f t="shared" ca="1" si="422"/>
        <v>-1.4959903249119944</v>
      </c>
      <c r="N939" s="304">
        <f t="shared" ca="1" si="423"/>
        <v>-85.713931809862018</v>
      </c>
      <c r="P939" s="310">
        <f t="shared" ca="1" si="424"/>
        <v>23</v>
      </c>
      <c r="Q939" s="304">
        <f t="shared" ca="1" si="425"/>
        <v>0</v>
      </c>
      <c r="R939" s="306">
        <f t="shared" ca="1" si="426"/>
        <v>0</v>
      </c>
      <c r="S939" s="307">
        <f t="shared" ca="1" si="427"/>
        <v>5.0810000000000022</v>
      </c>
      <c r="T939" s="304">
        <f t="shared" ca="1" si="407"/>
        <v>49.844610000000024</v>
      </c>
      <c r="U939" s="311">
        <f t="shared" ca="1" si="408"/>
        <v>0</v>
      </c>
      <c r="V939" s="306">
        <f t="shared" ca="1" si="409"/>
        <v>1.2264244537432649</v>
      </c>
      <c r="W939" s="304">
        <f t="shared" ca="1" si="410"/>
        <v>43.617694231748793</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1.1981221233894832</v>
      </c>
      <c r="AH939" s="304">
        <f t="shared" ca="1" si="434"/>
        <v>-8.5844420990912536</v>
      </c>
    </row>
    <row r="940" spans="1:34" x14ac:dyDescent="0.2">
      <c r="A940" s="347">
        <f t="shared" ca="1" si="412"/>
        <v>1E-4</v>
      </c>
      <c r="B940" s="304">
        <f t="shared" ca="1" si="413"/>
        <v>30.254400000000036</v>
      </c>
      <c r="D940" s="306">
        <f t="shared" ca="1" si="414"/>
        <v>-0.64157115453959701</v>
      </c>
      <c r="E940" s="307">
        <f t="shared" ca="1" si="415"/>
        <v>-1.2495374576361513</v>
      </c>
      <c r="F940" s="304">
        <f t="shared" ca="1" si="416"/>
        <v>1.4046200213485098</v>
      </c>
      <c r="G940" s="306">
        <f t="shared" ca="1" si="417"/>
        <v>8.0433522505382733</v>
      </c>
      <c r="H940" s="307">
        <f t="shared" ca="1" si="418"/>
        <v>-107.32316213076231</v>
      </c>
      <c r="I940" s="304">
        <f t="shared" ca="1" si="419"/>
        <v>107.62414527034412</v>
      </c>
      <c r="J940" s="306">
        <f t="shared" ca="1" si="420"/>
        <v>669.82609207074745</v>
      </c>
      <c r="K940" s="307">
        <f t="shared" ca="1" si="421"/>
        <v>-11.632169316434972</v>
      </c>
      <c r="L940" s="304">
        <f t="shared" ca="1" si="406"/>
        <v>669.92708631744074</v>
      </c>
      <c r="M940" s="306">
        <f t="shared" ca="1" si="422"/>
        <v>-1.4959910061370496</v>
      </c>
      <c r="N940" s="304">
        <f t="shared" ca="1" si="423"/>
        <v>-85.713970841182572</v>
      </c>
      <c r="P940" s="310">
        <f t="shared" ca="1" si="424"/>
        <v>23</v>
      </c>
      <c r="Q940" s="304">
        <f t="shared" ca="1" si="425"/>
        <v>0</v>
      </c>
      <c r="R940" s="306">
        <f t="shared" ca="1" si="426"/>
        <v>0</v>
      </c>
      <c r="S940" s="307">
        <f t="shared" ca="1" si="427"/>
        <v>5.0810000000000022</v>
      </c>
      <c r="T940" s="304">
        <f t="shared" ca="1" si="407"/>
        <v>49.844610000000024</v>
      </c>
      <c r="U940" s="311">
        <f t="shared" ca="1" si="408"/>
        <v>0</v>
      </c>
      <c r="V940" s="306">
        <f t="shared" ca="1" si="409"/>
        <v>1.2264257699811547</v>
      </c>
      <c r="W940" s="304">
        <f t="shared" ca="1" si="410"/>
        <v>43.61783815618071</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1.1980942964795194</v>
      </c>
      <c r="AH940" s="304">
        <f t="shared" ca="1" si="434"/>
        <v>-8.5844704254573454</v>
      </c>
    </row>
    <row r="941" spans="1:34" x14ac:dyDescent="0.2">
      <c r="A941" s="347">
        <f t="shared" ca="1" si="412"/>
        <v>1E-4</v>
      </c>
      <c r="B941" s="304">
        <f t="shared" ca="1" si="413"/>
        <v>30.254500000000036</v>
      </c>
      <c r="D941" s="306">
        <f t="shared" ca="1" si="414"/>
        <v>-0.64156743989812415</v>
      </c>
      <c r="E941" s="307">
        <f t="shared" ca="1" si="415"/>
        <v>-1.2495087737955792</v>
      </c>
      <c r="F941" s="304">
        <f t="shared" ca="1" si="416"/>
        <v>1.4045928078021634</v>
      </c>
      <c r="G941" s="306">
        <f t="shared" ca="1" si="417"/>
        <v>8.043288093794283</v>
      </c>
      <c r="H941" s="307">
        <f t="shared" ca="1" si="418"/>
        <v>-107.32328708163969</v>
      </c>
      <c r="I941" s="304">
        <f t="shared" ca="1" si="419"/>
        <v>107.62426507701608</v>
      </c>
      <c r="J941" s="306">
        <f t="shared" ca="1" si="420"/>
        <v>669.82609207074745</v>
      </c>
      <c r="K941" s="307">
        <f t="shared" ca="1" si="421"/>
        <v>-11.642901638895593</v>
      </c>
      <c r="L941" s="304">
        <f t="shared" ca="1" si="406"/>
        <v>669.92727275230595</v>
      </c>
      <c r="M941" s="306">
        <f t="shared" ca="1" si="422"/>
        <v>-1.4959916873551544</v>
      </c>
      <c r="N941" s="304">
        <f t="shared" ca="1" si="423"/>
        <v>-85.71400987210491</v>
      </c>
      <c r="P941" s="310">
        <f t="shared" ca="1" si="424"/>
        <v>23</v>
      </c>
      <c r="Q941" s="304">
        <f t="shared" ca="1" si="425"/>
        <v>0</v>
      </c>
      <c r="R941" s="306">
        <f t="shared" ca="1" si="426"/>
        <v>0</v>
      </c>
      <c r="S941" s="307">
        <f t="shared" ca="1" si="427"/>
        <v>5.0810000000000022</v>
      </c>
      <c r="T941" s="304">
        <f t="shared" ca="1" si="407"/>
        <v>49.844610000000024</v>
      </c>
      <c r="U941" s="311">
        <f t="shared" ca="1" si="408"/>
        <v>0</v>
      </c>
      <c r="V941" s="306">
        <f t="shared" ca="1" si="409"/>
        <v>1.2264270862219904</v>
      </c>
      <c r="W941" s="304">
        <f t="shared" ca="1" si="410"/>
        <v>43.617982078778439</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1.19806646992091</v>
      </c>
      <c r="AH941" s="304">
        <f t="shared" ca="1" si="434"/>
        <v>-8.584498751462446</v>
      </c>
    </row>
    <row r="942" spans="1:34" x14ac:dyDescent="0.2">
      <c r="A942" s="347">
        <f t="shared" ca="1" si="412"/>
        <v>1E-4</v>
      </c>
      <c r="B942" s="304">
        <f t="shared" ca="1" si="413"/>
        <v>30.254600000000035</v>
      </c>
      <c r="D942" s="306">
        <f t="shared" ca="1" si="414"/>
        <v>-0.64156372525038952</v>
      </c>
      <c r="E942" s="307">
        <f t="shared" ca="1" si="415"/>
        <v>-1.249480090320537</v>
      </c>
      <c r="F942" s="304">
        <f t="shared" ca="1" si="416"/>
        <v>1.4045655946464639</v>
      </c>
      <c r="G942" s="306">
        <f t="shared" ca="1" si="417"/>
        <v>8.0432239374217573</v>
      </c>
      <c r="H942" s="307">
        <f t="shared" ca="1" si="418"/>
        <v>-107.32341202964872</v>
      </c>
      <c r="I942" s="304">
        <f t="shared" ca="1" si="419"/>
        <v>107.62438488090541</v>
      </c>
      <c r="J942" s="306">
        <f t="shared" ca="1" si="420"/>
        <v>669.82609207074745</v>
      </c>
      <c r="K942" s="307">
        <f t="shared" ca="1" si="421"/>
        <v>-11.653633973851157</v>
      </c>
      <c r="L942" s="304">
        <f t="shared" ca="1" si="406"/>
        <v>669.92745935926973</v>
      </c>
      <c r="M942" s="306">
        <f t="shared" ca="1" si="422"/>
        <v>-1.495992368566309</v>
      </c>
      <c r="N942" s="304">
        <f t="shared" ca="1" si="423"/>
        <v>-85.714048902629031</v>
      </c>
      <c r="P942" s="310">
        <f t="shared" ca="1" si="424"/>
        <v>23</v>
      </c>
      <c r="Q942" s="304">
        <f t="shared" ca="1" si="425"/>
        <v>0</v>
      </c>
      <c r="R942" s="306">
        <f t="shared" ca="1" si="426"/>
        <v>0</v>
      </c>
      <c r="S942" s="307">
        <f t="shared" ca="1" si="427"/>
        <v>5.0810000000000022</v>
      </c>
      <c r="T942" s="304">
        <f t="shared" ca="1" si="407"/>
        <v>49.844610000000024</v>
      </c>
      <c r="U942" s="311">
        <f t="shared" ca="1" si="408"/>
        <v>0</v>
      </c>
      <c r="V942" s="306">
        <f t="shared" ca="1" si="409"/>
        <v>1.2264284024657721</v>
      </c>
      <c r="W942" s="304">
        <f t="shared" ca="1" si="410"/>
        <v>43.618125999541988</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1.1980386437136552</v>
      </c>
      <c r="AH942" s="304">
        <f t="shared" ca="1" si="434"/>
        <v>-8.5845270771065572</v>
      </c>
    </row>
    <row r="943" spans="1:34" x14ac:dyDescent="0.2">
      <c r="A943" s="347">
        <f t="shared" ca="1" si="412"/>
        <v>1E-4</v>
      </c>
      <c r="B943" s="304">
        <f t="shared" ca="1" si="413"/>
        <v>30.254700000000035</v>
      </c>
      <c r="D943" s="306">
        <f t="shared" ca="1" si="414"/>
        <v>-0.64156001059639289</v>
      </c>
      <c r="E943" s="307">
        <f t="shared" ca="1" si="415"/>
        <v>-1.2494514072110192</v>
      </c>
      <c r="F943" s="304">
        <f t="shared" ca="1" si="416"/>
        <v>1.4045383818814066</v>
      </c>
      <c r="G943" s="306">
        <f t="shared" ca="1" si="417"/>
        <v>8.0431597814206981</v>
      </c>
      <c r="H943" s="307">
        <f t="shared" ca="1" si="418"/>
        <v>-107.32353697478945</v>
      </c>
      <c r="I943" s="304">
        <f t="shared" ca="1" si="419"/>
        <v>107.62450468201219</v>
      </c>
      <c r="J943" s="306">
        <f t="shared" ca="1" si="420"/>
        <v>669.82609207074745</v>
      </c>
      <c r="K943" s="307">
        <f t="shared" ca="1" si="421"/>
        <v>-11.66436632130138</v>
      </c>
      <c r="L943" s="304">
        <f t="shared" ca="1" si="406"/>
        <v>669.92764613833253</v>
      </c>
      <c r="M943" s="306">
        <f t="shared" ca="1" si="422"/>
        <v>-1.4959930497705134</v>
      </c>
      <c r="N943" s="304">
        <f t="shared" ca="1" si="423"/>
        <v>-85.714087932754921</v>
      </c>
      <c r="P943" s="310">
        <f t="shared" ca="1" si="424"/>
        <v>23</v>
      </c>
      <c r="Q943" s="304">
        <f t="shared" ca="1" si="425"/>
        <v>0</v>
      </c>
      <c r="R943" s="306">
        <f t="shared" ca="1" si="426"/>
        <v>0</v>
      </c>
      <c r="S943" s="307">
        <f t="shared" ca="1" si="427"/>
        <v>5.0810000000000022</v>
      </c>
      <c r="T943" s="304">
        <f t="shared" ca="1" si="407"/>
        <v>49.844610000000024</v>
      </c>
      <c r="U943" s="311">
        <f t="shared" ca="1" si="408"/>
        <v>0</v>
      </c>
      <c r="V943" s="306">
        <f t="shared" ca="1" si="409"/>
        <v>1.2264297187124993</v>
      </c>
      <c r="W943" s="304">
        <f t="shared" ca="1" si="410"/>
        <v>43.618269918471398</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1.1980108178577531</v>
      </c>
      <c r="AH943" s="304">
        <f t="shared" ca="1" si="434"/>
        <v>-8.5845554023896806</v>
      </c>
    </row>
    <row r="944" spans="1:34" x14ac:dyDescent="0.2">
      <c r="A944" s="347">
        <f t="shared" ca="1" si="412"/>
        <v>1E-4</v>
      </c>
      <c r="B944" s="304">
        <f t="shared" ca="1" si="413"/>
        <v>30.254800000000035</v>
      </c>
      <c r="D944" s="306">
        <f t="shared" ca="1" si="414"/>
        <v>-0.64155629593613583</v>
      </c>
      <c r="E944" s="307">
        <f t="shared" ca="1" si="415"/>
        <v>-1.2494227244670206</v>
      </c>
      <c r="F944" s="304">
        <f t="shared" ca="1" si="416"/>
        <v>1.4045111695069881</v>
      </c>
      <c r="G944" s="306">
        <f t="shared" ca="1" si="417"/>
        <v>8.0430956257911053</v>
      </c>
      <c r="H944" s="307">
        <f t="shared" ca="1" si="418"/>
        <v>-107.3236619170619</v>
      </c>
      <c r="I944" s="304">
        <f t="shared" ca="1" si="419"/>
        <v>107.62462448033639</v>
      </c>
      <c r="J944" s="306">
        <f t="shared" ca="1" si="420"/>
        <v>669.82609207074745</v>
      </c>
      <c r="K944" s="307">
        <f t="shared" ca="1" si="421"/>
        <v>-11.675098681245972</v>
      </c>
      <c r="L944" s="304">
        <f t="shared" ca="1" si="406"/>
        <v>669.92783308949504</v>
      </c>
      <c r="M944" s="306">
        <f t="shared" ca="1" si="422"/>
        <v>-1.4959937309677678</v>
      </c>
      <c r="N944" s="304">
        <f t="shared" ca="1" si="423"/>
        <v>-85.714126962482624</v>
      </c>
      <c r="P944" s="310">
        <f t="shared" ca="1" si="424"/>
        <v>23</v>
      </c>
      <c r="Q944" s="304">
        <f t="shared" ca="1" si="425"/>
        <v>0</v>
      </c>
      <c r="R944" s="306">
        <f t="shared" ca="1" si="426"/>
        <v>0</v>
      </c>
      <c r="S944" s="307">
        <f t="shared" ca="1" si="427"/>
        <v>5.0810000000000022</v>
      </c>
      <c r="T944" s="304">
        <f t="shared" ca="1" si="407"/>
        <v>49.844610000000024</v>
      </c>
      <c r="U944" s="311">
        <f t="shared" ca="1" si="408"/>
        <v>0</v>
      </c>
      <c r="V944" s="306">
        <f t="shared" ca="1" si="409"/>
        <v>1.2264310349621728</v>
      </c>
      <c r="W944" s="304">
        <f t="shared" ca="1" si="410"/>
        <v>43.618413835566663</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1.1979829923531984</v>
      </c>
      <c r="AH944" s="304">
        <f t="shared" ca="1" si="434"/>
        <v>-8.5845837273118235</v>
      </c>
    </row>
    <row r="945" spans="1:34" x14ac:dyDescent="0.2">
      <c r="A945" s="347">
        <f t="shared" ca="1" si="412"/>
        <v>1E-4</v>
      </c>
      <c r="B945" s="304">
        <f t="shared" ca="1" si="413"/>
        <v>30.254900000000035</v>
      </c>
      <c r="D945" s="306">
        <f t="shared" ca="1" si="414"/>
        <v>-0.64155258126961801</v>
      </c>
      <c r="E945" s="307">
        <f t="shared" ca="1" si="415"/>
        <v>-1.2493940420885394</v>
      </c>
      <c r="F945" s="304">
        <f t="shared" ca="1" si="416"/>
        <v>1.4044839575232066</v>
      </c>
      <c r="G945" s="306">
        <f t="shared" ca="1" si="417"/>
        <v>8.0430314705329788</v>
      </c>
      <c r="H945" s="307">
        <f t="shared" ca="1" si="418"/>
        <v>-107.3237868564661</v>
      </c>
      <c r="I945" s="304">
        <f t="shared" ca="1" si="419"/>
        <v>107.62474427587807</v>
      </c>
      <c r="J945" s="306">
        <f t="shared" ca="1" si="420"/>
        <v>669.82609207074745</v>
      </c>
      <c r="K945" s="307">
        <f t="shared" ca="1" si="421"/>
        <v>-11.685831053684648</v>
      </c>
      <c r="L945" s="304">
        <f t="shared" ca="1" si="406"/>
        <v>669.92802021275736</v>
      </c>
      <c r="M945" s="306">
        <f t="shared" ca="1" si="422"/>
        <v>-1.4959944121580719</v>
      </c>
      <c r="N945" s="304">
        <f t="shared" ca="1" si="423"/>
        <v>-85.714165991812095</v>
      </c>
      <c r="P945" s="310">
        <f t="shared" ca="1" si="424"/>
        <v>23</v>
      </c>
      <c r="Q945" s="304">
        <f t="shared" ca="1" si="425"/>
        <v>0</v>
      </c>
      <c r="R945" s="306">
        <f t="shared" ca="1" si="426"/>
        <v>0</v>
      </c>
      <c r="S945" s="307">
        <f t="shared" ca="1" si="427"/>
        <v>5.0810000000000022</v>
      </c>
      <c r="T945" s="304">
        <f t="shared" ca="1" si="407"/>
        <v>49.844610000000024</v>
      </c>
      <c r="U945" s="311">
        <f t="shared" ca="1" si="408"/>
        <v>0</v>
      </c>
      <c r="V945" s="306">
        <f t="shared" ca="1" si="409"/>
        <v>1.2264323512147919</v>
      </c>
      <c r="W945" s="304">
        <f t="shared" ca="1" si="410"/>
        <v>43.61855775082779</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1.1979551671999875</v>
      </c>
      <c r="AH945" s="304">
        <f t="shared" ca="1" si="434"/>
        <v>-8.5846120518729858</v>
      </c>
    </row>
    <row r="946" spans="1:34" x14ac:dyDescent="0.2">
      <c r="A946" s="347">
        <f t="shared" ca="1" si="412"/>
        <v>1E-4</v>
      </c>
      <c r="B946" s="304">
        <f t="shared" ca="1" si="413"/>
        <v>30.255000000000035</v>
      </c>
      <c r="D946" s="306">
        <f t="shared" ca="1" si="414"/>
        <v>-0.64154886659684274</v>
      </c>
      <c r="E946" s="307">
        <f t="shared" ca="1" si="415"/>
        <v>-1.2493653600755756</v>
      </c>
      <c r="F946" s="304">
        <f t="shared" ca="1" si="416"/>
        <v>1.4044567459300648</v>
      </c>
      <c r="G946" s="306">
        <f t="shared" ca="1" si="417"/>
        <v>8.0429673156463188</v>
      </c>
      <c r="H946" s="307">
        <f t="shared" ca="1" si="418"/>
        <v>-107.32391179300211</v>
      </c>
      <c r="I946" s="304">
        <f t="shared" ca="1" si="419"/>
        <v>107.62486406863728</v>
      </c>
      <c r="J946" s="306">
        <f t="shared" ca="1" si="420"/>
        <v>669.82609207074745</v>
      </c>
      <c r="K946" s="307">
        <f t="shared" ca="1" si="421"/>
        <v>-11.696563438617121</v>
      </c>
      <c r="L946" s="304">
        <f t="shared" ca="1" si="406"/>
        <v>669.92820750812029</v>
      </c>
      <c r="M946" s="306">
        <f t="shared" ca="1" si="422"/>
        <v>-1.4959950933414263</v>
      </c>
      <c r="N946" s="304">
        <f t="shared" ca="1" si="423"/>
        <v>-85.714205020743378</v>
      </c>
      <c r="P946" s="310">
        <f t="shared" ca="1" si="424"/>
        <v>23</v>
      </c>
      <c r="Q946" s="304">
        <f t="shared" ca="1" si="425"/>
        <v>0</v>
      </c>
      <c r="R946" s="306">
        <f t="shared" ca="1" si="426"/>
        <v>0</v>
      </c>
      <c r="S946" s="307">
        <f t="shared" ca="1" si="427"/>
        <v>5.0810000000000022</v>
      </c>
      <c r="T946" s="304">
        <f t="shared" ca="1" si="407"/>
        <v>49.844610000000024</v>
      </c>
      <c r="U946" s="311">
        <f t="shared" ca="1" si="408"/>
        <v>0</v>
      </c>
      <c r="V946" s="306">
        <f t="shared" ca="1" si="409"/>
        <v>1.2264336674703566</v>
      </c>
      <c r="W946" s="304">
        <f t="shared" ca="1" si="410"/>
        <v>43.618701664254807</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1.1979273423981205</v>
      </c>
      <c r="AH946" s="304">
        <f t="shared" ca="1" si="434"/>
        <v>-8.5846403760731693</v>
      </c>
    </row>
    <row r="947" spans="1:34" x14ac:dyDescent="0.2">
      <c r="A947" s="347">
        <f t="shared" ca="1" si="412"/>
        <v>1E-4</v>
      </c>
      <c r="B947" s="304">
        <f t="shared" ca="1" si="413"/>
        <v>30.255100000000034</v>
      </c>
      <c r="D947" s="306">
        <f t="shared" ca="1" si="414"/>
        <v>-0.6415451519178077</v>
      </c>
      <c r="E947" s="307">
        <f t="shared" ca="1" si="415"/>
        <v>-1.2493366784281239</v>
      </c>
      <c r="F947" s="304">
        <f t="shared" ca="1" si="416"/>
        <v>1.4044295347275564</v>
      </c>
      <c r="G947" s="306">
        <f t="shared" ca="1" si="417"/>
        <v>8.042903161131127</v>
      </c>
      <c r="H947" s="307">
        <f t="shared" ca="1" si="418"/>
        <v>-107.32403672666996</v>
      </c>
      <c r="I947" s="304">
        <f t="shared" ca="1" si="419"/>
        <v>107.62498385861406</v>
      </c>
      <c r="J947" s="306">
        <f t="shared" ca="1" si="420"/>
        <v>669.82609207074745</v>
      </c>
      <c r="K947" s="307">
        <f t="shared" ca="1" si="421"/>
        <v>-11.707295836043103</v>
      </c>
      <c r="L947" s="304">
        <f t="shared" ca="1" si="406"/>
        <v>669.92839497558396</v>
      </c>
      <c r="M947" s="306">
        <f t="shared" ca="1" si="422"/>
        <v>-1.4959957745178312</v>
      </c>
      <c r="N947" s="304">
        <f t="shared" ca="1" si="423"/>
        <v>-85.714244049276473</v>
      </c>
      <c r="P947" s="310">
        <f t="shared" ca="1" si="424"/>
        <v>23</v>
      </c>
      <c r="Q947" s="304">
        <f t="shared" ca="1" si="425"/>
        <v>0</v>
      </c>
      <c r="R947" s="306">
        <f t="shared" ca="1" si="426"/>
        <v>0</v>
      </c>
      <c r="S947" s="307">
        <f t="shared" ca="1" si="427"/>
        <v>5.0810000000000022</v>
      </c>
      <c r="T947" s="304">
        <f t="shared" ca="1" si="407"/>
        <v>49.844610000000024</v>
      </c>
      <c r="U947" s="311">
        <f t="shared" ca="1" si="408"/>
        <v>0</v>
      </c>
      <c r="V947" s="306">
        <f t="shared" ca="1" si="409"/>
        <v>1.2264349837288671</v>
      </c>
      <c r="W947" s="304">
        <f t="shared" ca="1" si="410"/>
        <v>43.618845575847722</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1.1978995179475955</v>
      </c>
      <c r="AH947" s="304">
        <f t="shared" ca="1" si="434"/>
        <v>-8.5846686999123776</v>
      </c>
    </row>
    <row r="948" spans="1:34" x14ac:dyDescent="0.2">
      <c r="A948" s="347">
        <f t="shared" ca="1" si="412"/>
        <v>1E-4</v>
      </c>
      <c r="B948" s="304">
        <f t="shared" ca="1" si="413"/>
        <v>30.255200000000034</v>
      </c>
      <c r="D948" s="306">
        <f t="shared" ca="1" si="414"/>
        <v>-0.64154143723251267</v>
      </c>
      <c r="E948" s="307">
        <f t="shared" ca="1" si="415"/>
        <v>-1.2493079971461842</v>
      </c>
      <c r="F948" s="304">
        <f t="shared" ca="1" si="416"/>
        <v>1.404402323915682</v>
      </c>
      <c r="G948" s="306">
        <f t="shared" ca="1" si="417"/>
        <v>8.0428390069874034</v>
      </c>
      <c r="H948" s="307">
        <f t="shared" ca="1" si="418"/>
        <v>-107.32416165746967</v>
      </c>
      <c r="I948" s="304">
        <f t="shared" ca="1" si="419"/>
        <v>107.62510364580839</v>
      </c>
      <c r="J948" s="306">
        <f t="shared" ca="1" si="420"/>
        <v>669.82609207074745</v>
      </c>
      <c r="K948" s="307">
        <f t="shared" ca="1" si="421"/>
        <v>-11.71802824596231</v>
      </c>
      <c r="L948" s="304">
        <f t="shared" ca="1" si="406"/>
        <v>669.92858261514903</v>
      </c>
      <c r="M948" s="306">
        <f t="shared" ca="1" si="422"/>
        <v>-1.495996455687286</v>
      </c>
      <c r="N948" s="304">
        <f t="shared" ca="1" si="423"/>
        <v>-85.714283077411366</v>
      </c>
      <c r="P948" s="310">
        <f t="shared" ca="1" si="424"/>
        <v>23</v>
      </c>
      <c r="Q948" s="304">
        <f t="shared" ca="1" si="425"/>
        <v>0</v>
      </c>
      <c r="R948" s="306">
        <f t="shared" ca="1" si="426"/>
        <v>0</v>
      </c>
      <c r="S948" s="307">
        <f t="shared" ca="1" si="427"/>
        <v>5.0810000000000022</v>
      </c>
      <c r="T948" s="304">
        <f t="shared" ca="1" si="407"/>
        <v>49.844610000000024</v>
      </c>
      <c r="U948" s="311">
        <f t="shared" ca="1" si="408"/>
        <v>0</v>
      </c>
      <c r="V948" s="306">
        <f t="shared" ca="1" si="409"/>
        <v>1.2264362999903233</v>
      </c>
      <c r="W948" s="304">
        <f t="shared" ca="1" si="410"/>
        <v>43.618989485606541</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1.1978716938484091</v>
      </c>
      <c r="AH948" s="304">
        <f t="shared" ca="1" si="434"/>
        <v>-8.5846970233906124</v>
      </c>
    </row>
    <row r="949" spans="1:34" x14ac:dyDescent="0.2">
      <c r="A949" s="347">
        <f t="shared" ca="1" si="412"/>
        <v>1E-4</v>
      </c>
      <c r="B949" s="304">
        <f t="shared" ca="1" si="413"/>
        <v>30.255300000000034</v>
      </c>
      <c r="D949" s="306">
        <f t="shared" ca="1" si="414"/>
        <v>-0.64153772254096286</v>
      </c>
      <c r="E949" s="307">
        <f t="shared" ca="1" si="415"/>
        <v>-1.2492793162297513</v>
      </c>
      <c r="F949" s="304">
        <f t="shared" ca="1" si="416"/>
        <v>1.4043751134944398</v>
      </c>
      <c r="G949" s="306">
        <f t="shared" ca="1" si="417"/>
        <v>8.0427748532151497</v>
      </c>
      <c r="H949" s="307">
        <f t="shared" ca="1" si="418"/>
        <v>-107.3242865854013</v>
      </c>
      <c r="I949" s="304">
        <f t="shared" ca="1" si="419"/>
        <v>107.62522343022037</v>
      </c>
      <c r="J949" s="306">
        <f t="shared" ca="1" si="420"/>
        <v>669.82609207074745</v>
      </c>
      <c r="K949" s="307">
        <f t="shared" ca="1" si="421"/>
        <v>-11.728760668374454</v>
      </c>
      <c r="L949" s="304">
        <f t="shared" ca="1" si="406"/>
        <v>669.92877042681596</v>
      </c>
      <c r="M949" s="306">
        <f t="shared" ca="1" si="422"/>
        <v>-1.4959971368497913</v>
      </c>
      <c r="N949" s="304">
        <f t="shared" ca="1" si="423"/>
        <v>-85.714322105148085</v>
      </c>
      <c r="P949" s="310">
        <f t="shared" ca="1" si="424"/>
        <v>23</v>
      </c>
      <c r="Q949" s="304">
        <f t="shared" ca="1" si="425"/>
        <v>0</v>
      </c>
      <c r="R949" s="306">
        <f t="shared" ca="1" si="426"/>
        <v>0</v>
      </c>
      <c r="S949" s="307">
        <f t="shared" ca="1" si="427"/>
        <v>5.0810000000000022</v>
      </c>
      <c r="T949" s="304">
        <f t="shared" ca="1" si="407"/>
        <v>49.844610000000024</v>
      </c>
      <c r="U949" s="311">
        <f t="shared" ca="1" si="408"/>
        <v>0</v>
      </c>
      <c r="V949" s="306">
        <f t="shared" ca="1" si="409"/>
        <v>1.2264376162547252</v>
      </c>
      <c r="W949" s="304">
        <f t="shared" ca="1" si="410"/>
        <v>43.619133393531293</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1.1978438701005576</v>
      </c>
      <c r="AH949" s="304">
        <f t="shared" ca="1" si="434"/>
        <v>-8.5847253465078772</v>
      </c>
    </row>
    <row r="950" spans="1:34" x14ac:dyDescent="0.2">
      <c r="A950" s="347">
        <f t="shared" ca="1" si="412"/>
        <v>1E-4</v>
      </c>
      <c r="B950" s="304">
        <f t="shared" ca="1" si="413"/>
        <v>30.255400000000034</v>
      </c>
      <c r="D950" s="306">
        <f t="shared" ca="1" si="414"/>
        <v>-0.64153400784315628</v>
      </c>
      <c r="E950" s="307">
        <f t="shared" ca="1" si="415"/>
        <v>-1.2492506356788233</v>
      </c>
      <c r="F950" s="304">
        <f t="shared" ca="1" si="416"/>
        <v>1.4043479034638273</v>
      </c>
      <c r="G950" s="306">
        <f t="shared" ca="1" si="417"/>
        <v>8.042710699814366</v>
      </c>
      <c r="H950" s="307">
        <f t="shared" ca="1" si="418"/>
        <v>-107.32441151046487</v>
      </c>
      <c r="I950" s="304">
        <f t="shared" ca="1" si="419"/>
        <v>107.62534321185004</v>
      </c>
      <c r="J950" s="306">
        <f t="shared" ca="1" si="420"/>
        <v>669.82609207074745</v>
      </c>
      <c r="K950" s="307">
        <f t="shared" ca="1" si="421"/>
        <v>-11.739493103279248</v>
      </c>
      <c r="L950" s="304">
        <f t="shared" ca="1" si="406"/>
        <v>669.9289584105851</v>
      </c>
      <c r="M950" s="306">
        <f t="shared" ca="1" si="422"/>
        <v>-1.4959978180053473</v>
      </c>
      <c r="N950" s="304">
        <f t="shared" ca="1" si="423"/>
        <v>-85.71436113248663</v>
      </c>
      <c r="P950" s="310">
        <f t="shared" ca="1" si="424"/>
        <v>23</v>
      </c>
      <c r="Q950" s="304">
        <f t="shared" ca="1" si="425"/>
        <v>0</v>
      </c>
      <c r="R950" s="306">
        <f t="shared" ca="1" si="426"/>
        <v>0</v>
      </c>
      <c r="S950" s="307">
        <f t="shared" ca="1" si="427"/>
        <v>5.0810000000000022</v>
      </c>
      <c r="T950" s="304">
        <f t="shared" ca="1" si="407"/>
        <v>49.844610000000024</v>
      </c>
      <c r="U950" s="311">
        <f t="shared" ca="1" si="408"/>
        <v>0</v>
      </c>
      <c r="V950" s="306">
        <f t="shared" ca="1" si="409"/>
        <v>1.2264389325220728</v>
      </c>
      <c r="W950" s="304">
        <f t="shared" ca="1" si="410"/>
        <v>43.619277299622006</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1.1978160467040411</v>
      </c>
      <c r="AH950" s="304">
        <f t="shared" ca="1" si="434"/>
        <v>-8.5847536692641757</v>
      </c>
    </row>
    <row r="951" spans="1:34" x14ac:dyDescent="0.2">
      <c r="A951" s="347">
        <f t="shared" ca="1" si="412"/>
        <v>1E-4</v>
      </c>
      <c r="B951" s="304">
        <f t="shared" ca="1" si="413"/>
        <v>30.255500000000033</v>
      </c>
      <c r="D951" s="306">
        <f t="shared" ca="1" si="414"/>
        <v>-0.64153029313909238</v>
      </c>
      <c r="E951" s="307">
        <f t="shared" ca="1" si="415"/>
        <v>-1.249221955493395</v>
      </c>
      <c r="F951" s="304">
        <f t="shared" ca="1" si="416"/>
        <v>1.4043206938238399</v>
      </c>
      <c r="G951" s="306">
        <f t="shared" ca="1" si="417"/>
        <v>8.0426465467850523</v>
      </c>
      <c r="H951" s="307">
        <f t="shared" ca="1" si="418"/>
        <v>-107.32453643266042</v>
      </c>
      <c r="I951" s="304">
        <f t="shared" ca="1" si="419"/>
        <v>107.62546299069736</v>
      </c>
      <c r="J951" s="306">
        <f t="shared" ca="1" si="420"/>
        <v>669.82609207074745</v>
      </c>
      <c r="K951" s="307">
        <f t="shared" ca="1" si="421"/>
        <v>-11.750225550676404</v>
      </c>
      <c r="L951" s="304">
        <f t="shared" ca="1" si="406"/>
        <v>669.92914656645689</v>
      </c>
      <c r="M951" s="306">
        <f t="shared" ca="1" si="422"/>
        <v>-1.4959984991539537</v>
      </c>
      <c r="N951" s="304">
        <f t="shared" ca="1" si="423"/>
        <v>-85.714400159427001</v>
      </c>
      <c r="P951" s="310">
        <f t="shared" ca="1" si="424"/>
        <v>23</v>
      </c>
      <c r="Q951" s="304">
        <f t="shared" ca="1" si="425"/>
        <v>0</v>
      </c>
      <c r="R951" s="306">
        <f t="shared" ca="1" si="426"/>
        <v>0</v>
      </c>
      <c r="S951" s="307">
        <f t="shared" ca="1" si="427"/>
        <v>5.0810000000000022</v>
      </c>
      <c r="T951" s="304">
        <f t="shared" ca="1" si="407"/>
        <v>49.844610000000024</v>
      </c>
      <c r="U951" s="311">
        <f t="shared" ca="1" si="408"/>
        <v>0</v>
      </c>
      <c r="V951" s="306">
        <f t="shared" ca="1" si="409"/>
        <v>1.226440248792366</v>
      </c>
      <c r="W951" s="304">
        <f t="shared" ca="1" si="410"/>
        <v>43.619421203878638</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1.1977882236588488</v>
      </c>
      <c r="AH951" s="304">
        <f t="shared" ca="1" si="434"/>
        <v>-8.5847819916595132</v>
      </c>
    </row>
    <row r="952" spans="1:34" x14ac:dyDescent="0.2">
      <c r="A952" s="347">
        <f t="shared" ca="1" si="412"/>
        <v>1E-4</v>
      </c>
      <c r="B952" s="304">
        <f t="shared" ca="1" si="413"/>
        <v>30.255600000000033</v>
      </c>
      <c r="D952" s="306">
        <f t="shared" ca="1" si="414"/>
        <v>-0.64152657842877436</v>
      </c>
      <c r="E952" s="307">
        <f t="shared" ca="1" si="415"/>
        <v>-1.2491932756734716</v>
      </c>
      <c r="F952" s="304">
        <f t="shared" ca="1" si="416"/>
        <v>1.4042934845744848</v>
      </c>
      <c r="G952" s="306">
        <f t="shared" ca="1" si="417"/>
        <v>8.0425823941272085</v>
      </c>
      <c r="H952" s="307">
        <f t="shared" ca="1" si="418"/>
        <v>-107.32466135198798</v>
      </c>
      <c r="I952" s="304">
        <f t="shared" ca="1" si="419"/>
        <v>107.62558276676242</v>
      </c>
      <c r="J952" s="306">
        <f t="shared" ca="1" si="420"/>
        <v>669.82609207074745</v>
      </c>
      <c r="K952" s="307">
        <f t="shared" ca="1" si="421"/>
        <v>-11.760958010565636</v>
      </c>
      <c r="L952" s="304">
        <f t="shared" ca="1" si="406"/>
        <v>669.9293348944318</v>
      </c>
      <c r="M952" s="306">
        <f t="shared" ca="1" si="422"/>
        <v>-1.4959991802956107</v>
      </c>
      <c r="N952" s="304">
        <f t="shared" ca="1" si="423"/>
        <v>-85.714439185969198</v>
      </c>
      <c r="P952" s="310">
        <f t="shared" ca="1" si="424"/>
        <v>23</v>
      </c>
      <c r="Q952" s="304">
        <f t="shared" ca="1" si="425"/>
        <v>0</v>
      </c>
      <c r="R952" s="306">
        <f t="shared" ca="1" si="426"/>
        <v>0</v>
      </c>
      <c r="S952" s="307">
        <f t="shared" ca="1" si="427"/>
        <v>5.0810000000000022</v>
      </c>
      <c r="T952" s="304">
        <f t="shared" ca="1" si="407"/>
        <v>49.844610000000024</v>
      </c>
      <c r="U952" s="311">
        <f t="shared" ca="1" si="408"/>
        <v>0</v>
      </c>
      <c r="V952" s="306">
        <f t="shared" ca="1" si="409"/>
        <v>1.2264415650656049</v>
      </c>
      <c r="W952" s="304">
        <f t="shared" ca="1" si="410"/>
        <v>43.619565106301252</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1.1977604009649951</v>
      </c>
      <c r="AH952" s="304">
        <f t="shared" ca="1" si="434"/>
        <v>-8.5848103136938825</v>
      </c>
    </row>
    <row r="953" spans="1:34" x14ac:dyDescent="0.2">
      <c r="A953" s="347">
        <f t="shared" ca="1" si="412"/>
        <v>1E-4</v>
      </c>
      <c r="B953" s="304">
        <f t="shared" ca="1" si="413"/>
        <v>30.255700000000033</v>
      </c>
      <c r="D953" s="306">
        <f t="shared" ca="1" si="414"/>
        <v>-0.64152286371220213</v>
      </c>
      <c r="E953" s="307">
        <f t="shared" ca="1" si="415"/>
        <v>-1.2491645962190407</v>
      </c>
      <c r="F953" s="304">
        <f t="shared" ca="1" si="416"/>
        <v>1.4042662757157505</v>
      </c>
      <c r="G953" s="306">
        <f t="shared" ca="1" si="417"/>
        <v>8.0425182418408365</v>
      </c>
      <c r="H953" s="307">
        <f t="shared" ca="1" si="418"/>
        <v>-107.32478626844761</v>
      </c>
      <c r="I953" s="304">
        <f t="shared" ca="1" si="419"/>
        <v>107.62570254004525</v>
      </c>
      <c r="J953" s="306">
        <f t="shared" ca="1" si="420"/>
        <v>669.82609207074745</v>
      </c>
      <c r="K953" s="307">
        <f t="shared" ca="1" si="421"/>
        <v>-11.771690482946658</v>
      </c>
      <c r="L953" s="304">
        <f t="shared" ca="1" si="406"/>
        <v>669.92952339451028</v>
      </c>
      <c r="M953" s="306">
        <f t="shared" ca="1" si="422"/>
        <v>-1.4959998614303187</v>
      </c>
      <c r="N953" s="304">
        <f t="shared" ca="1" si="423"/>
        <v>-85.714478212113249</v>
      </c>
      <c r="P953" s="310">
        <f t="shared" ca="1" si="424"/>
        <v>23</v>
      </c>
      <c r="Q953" s="304">
        <f t="shared" ca="1" si="425"/>
        <v>0</v>
      </c>
      <c r="R953" s="306">
        <f t="shared" ca="1" si="426"/>
        <v>0</v>
      </c>
      <c r="S953" s="307">
        <f t="shared" ca="1" si="427"/>
        <v>5.0810000000000022</v>
      </c>
      <c r="T953" s="304">
        <f t="shared" ca="1" si="407"/>
        <v>49.844610000000024</v>
      </c>
      <c r="U953" s="311">
        <f t="shared" ca="1" si="408"/>
        <v>0</v>
      </c>
      <c r="V953" s="306">
        <f t="shared" ca="1" si="409"/>
        <v>1.2264428813417889</v>
      </c>
      <c r="W953" s="304">
        <f t="shared" ca="1" si="410"/>
        <v>43.619709006889842</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1.1977325786224622</v>
      </c>
      <c r="AH953" s="304">
        <f t="shared" ca="1" si="434"/>
        <v>-8.5848386353672961</v>
      </c>
    </row>
    <row r="954" spans="1:34" x14ac:dyDescent="0.2">
      <c r="A954" s="347">
        <f t="shared" ca="1" si="412"/>
        <v>1E-4</v>
      </c>
      <c r="B954" s="304">
        <f t="shared" ca="1" si="413"/>
        <v>30.255800000000033</v>
      </c>
      <c r="D954" s="306">
        <f t="shared" ca="1" si="414"/>
        <v>-0.64151914898937534</v>
      </c>
      <c r="E954" s="307">
        <f t="shared" ca="1" si="415"/>
        <v>-1.2491359171301042</v>
      </c>
      <c r="F954" s="304">
        <f t="shared" ca="1" si="416"/>
        <v>1.4042390672476388</v>
      </c>
      <c r="G954" s="306">
        <f t="shared" ca="1" si="417"/>
        <v>8.042454089925938</v>
      </c>
      <c r="H954" s="307">
        <f t="shared" ca="1" si="418"/>
        <v>-107.32491118203933</v>
      </c>
      <c r="I954" s="304">
        <f t="shared" ca="1" si="419"/>
        <v>107.62582231054589</v>
      </c>
      <c r="J954" s="306">
        <f t="shared" ca="1" si="420"/>
        <v>669.82609207074745</v>
      </c>
      <c r="K954" s="307">
        <f t="shared" ca="1" si="421"/>
        <v>-11.782422967819183</v>
      </c>
      <c r="L954" s="304">
        <f t="shared" ca="1" si="406"/>
        <v>669.9297120666929</v>
      </c>
      <c r="M954" s="306">
        <f t="shared" ca="1" si="422"/>
        <v>-1.4960005425580774</v>
      </c>
      <c r="N954" s="304">
        <f t="shared" ca="1" si="423"/>
        <v>-85.714517237859127</v>
      </c>
      <c r="P954" s="310">
        <f t="shared" ca="1" si="424"/>
        <v>23</v>
      </c>
      <c r="Q954" s="304">
        <f t="shared" ca="1" si="425"/>
        <v>0</v>
      </c>
      <c r="R954" s="306">
        <f t="shared" ca="1" si="426"/>
        <v>0</v>
      </c>
      <c r="S954" s="307">
        <f t="shared" ca="1" si="427"/>
        <v>5.0810000000000022</v>
      </c>
      <c r="T954" s="304">
        <f t="shared" ca="1" si="407"/>
        <v>49.844610000000024</v>
      </c>
      <c r="U954" s="311">
        <f t="shared" ca="1" si="408"/>
        <v>0</v>
      </c>
      <c r="V954" s="306">
        <f t="shared" ca="1" si="409"/>
        <v>1.2264441976209188</v>
      </c>
      <c r="W954" s="304">
        <f t="shared" ca="1" si="410"/>
        <v>43.619852905644436</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1.1977047566312535</v>
      </c>
      <c r="AH954" s="304">
        <f t="shared" ca="1" si="434"/>
        <v>-8.5848669566797522</v>
      </c>
    </row>
    <row r="955" spans="1:34" x14ac:dyDescent="0.2">
      <c r="A955" s="347">
        <f t="shared" ca="1" si="412"/>
        <v>1E-4</v>
      </c>
      <c r="B955" s="304">
        <f t="shared" ca="1" si="413"/>
        <v>30.255900000000032</v>
      </c>
      <c r="D955" s="306">
        <f t="shared" ca="1" si="414"/>
        <v>-0.64151543426029756</v>
      </c>
      <c r="E955" s="307">
        <f t="shared" ca="1" si="415"/>
        <v>-1.2491072384066566</v>
      </c>
      <c r="F955" s="304">
        <f t="shared" ca="1" si="416"/>
        <v>1.4042118591701476</v>
      </c>
      <c r="G955" s="306">
        <f t="shared" ca="1" si="417"/>
        <v>8.0423899383825113</v>
      </c>
      <c r="H955" s="307">
        <f t="shared" ca="1" si="418"/>
        <v>-107.32503609276317</v>
      </c>
      <c r="I955" s="304">
        <f t="shared" ca="1" si="419"/>
        <v>107.62594207826436</v>
      </c>
      <c r="J955" s="306">
        <f t="shared" ca="1" si="420"/>
        <v>669.82609207074745</v>
      </c>
      <c r="K955" s="307">
        <f t="shared" ca="1" si="421"/>
        <v>-11.793155465182924</v>
      </c>
      <c r="L955" s="304">
        <f t="shared" ca="1" si="406"/>
        <v>669.92990091098</v>
      </c>
      <c r="M955" s="306">
        <f t="shared" ca="1" si="422"/>
        <v>-1.4960012236788871</v>
      </c>
      <c r="N955" s="304">
        <f t="shared" ca="1" si="423"/>
        <v>-85.714556263206859</v>
      </c>
      <c r="P955" s="310">
        <f t="shared" ca="1" si="424"/>
        <v>23</v>
      </c>
      <c r="Q955" s="304">
        <f t="shared" ca="1" si="425"/>
        <v>0</v>
      </c>
      <c r="R955" s="306">
        <f t="shared" ca="1" si="426"/>
        <v>0</v>
      </c>
      <c r="S955" s="307">
        <f t="shared" ca="1" si="427"/>
        <v>5.0810000000000022</v>
      </c>
      <c r="T955" s="304">
        <f t="shared" ca="1" si="407"/>
        <v>49.844610000000024</v>
      </c>
      <c r="U955" s="311">
        <f t="shared" ca="1" si="408"/>
        <v>0</v>
      </c>
      <c r="V955" s="306">
        <f t="shared" ca="1" si="409"/>
        <v>1.2264455139029944</v>
      </c>
      <c r="W955" s="304">
        <f t="shared" ca="1" si="410"/>
        <v>43.619996802565062</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1.1976769349913621</v>
      </c>
      <c r="AH955" s="304">
        <f t="shared" ca="1" si="434"/>
        <v>-8.5848952776312579</v>
      </c>
    </row>
    <row r="956" spans="1:34" x14ac:dyDescent="0.2">
      <c r="A956" s="347">
        <f t="shared" ca="1" si="412"/>
        <v>1E-4</v>
      </c>
      <c r="B956" s="304">
        <f t="shared" ca="1" si="413"/>
        <v>30.256000000000032</v>
      </c>
      <c r="D956" s="306">
        <f t="shared" ca="1" si="414"/>
        <v>-0.64151171952496633</v>
      </c>
      <c r="E956" s="307">
        <f t="shared" ca="1" si="415"/>
        <v>-1.2490785600486962</v>
      </c>
      <c r="F956" s="304">
        <f t="shared" ca="1" si="416"/>
        <v>1.4041846514832739</v>
      </c>
      <c r="G956" s="306">
        <f t="shared" ca="1" si="417"/>
        <v>8.042325787210558</v>
      </c>
      <c r="H956" s="307">
        <f t="shared" ca="1" si="418"/>
        <v>-107.32516100061918</v>
      </c>
      <c r="I956" s="304">
        <f t="shared" ca="1" si="419"/>
        <v>107.62606184320069</v>
      </c>
      <c r="J956" s="306">
        <f t="shared" ca="1" si="420"/>
        <v>669.82609207074745</v>
      </c>
      <c r="K956" s="307">
        <f t="shared" ca="1" si="421"/>
        <v>-11.803887975037593</v>
      </c>
      <c r="L956" s="304">
        <f t="shared" ca="1" si="406"/>
        <v>669.93008992737202</v>
      </c>
      <c r="M956" s="306">
        <f t="shared" ca="1" si="422"/>
        <v>-1.496001904792748</v>
      </c>
      <c r="N956" s="304">
        <f t="shared" ca="1" si="423"/>
        <v>-85.71459528815646</v>
      </c>
      <c r="P956" s="310">
        <f t="shared" ca="1" si="424"/>
        <v>23</v>
      </c>
      <c r="Q956" s="304">
        <f t="shared" ca="1" si="425"/>
        <v>0</v>
      </c>
      <c r="R956" s="306">
        <f t="shared" ca="1" si="426"/>
        <v>0</v>
      </c>
      <c r="S956" s="307">
        <f t="shared" ca="1" si="427"/>
        <v>5.0810000000000022</v>
      </c>
      <c r="T956" s="304">
        <f t="shared" ca="1" si="407"/>
        <v>49.844610000000024</v>
      </c>
      <c r="U956" s="311">
        <f t="shared" ca="1" si="408"/>
        <v>0</v>
      </c>
      <c r="V956" s="306">
        <f t="shared" ca="1" si="409"/>
        <v>1.2264468301880151</v>
      </c>
      <c r="W956" s="304">
        <f t="shared" ca="1" si="410"/>
        <v>43.620140697651664</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1.1976491137027878</v>
      </c>
      <c r="AH956" s="304">
        <f t="shared" ca="1" si="434"/>
        <v>-8.5849235982218151</v>
      </c>
    </row>
    <row r="957" spans="1:34" x14ac:dyDescent="0.2">
      <c r="A957" s="347">
        <f t="shared" ca="1" si="412"/>
        <v>1E-4</v>
      </c>
      <c r="B957" s="304">
        <f t="shared" ca="1" si="413"/>
        <v>30.256100000000032</v>
      </c>
      <c r="D957" s="306">
        <f t="shared" ca="1" si="414"/>
        <v>-0.64150800478338288</v>
      </c>
      <c r="E957" s="307">
        <f t="shared" ca="1" si="415"/>
        <v>-1.2490498820562284</v>
      </c>
      <c r="F957" s="304">
        <f t="shared" ca="1" si="416"/>
        <v>1.4041574441870237</v>
      </c>
      <c r="G957" s="306">
        <f t="shared" ca="1" si="417"/>
        <v>8.0422616364100801</v>
      </c>
      <c r="H957" s="307">
        <f t="shared" ca="1" si="418"/>
        <v>-107.32528590560739</v>
      </c>
      <c r="I957" s="304">
        <f t="shared" ca="1" si="419"/>
        <v>107.62618160535493</v>
      </c>
      <c r="J957" s="306">
        <f t="shared" ca="1" si="420"/>
        <v>669.82609207074745</v>
      </c>
      <c r="K957" s="307">
        <f t="shared" ca="1" si="421"/>
        <v>-11.814620497382904</v>
      </c>
      <c r="L957" s="304">
        <f t="shared" ca="1" si="406"/>
        <v>669.93027911586944</v>
      </c>
      <c r="M957" s="306">
        <f t="shared" ca="1" si="422"/>
        <v>-1.49600258589966</v>
      </c>
      <c r="N957" s="304">
        <f t="shared" ca="1" si="423"/>
        <v>-85.714634312707915</v>
      </c>
      <c r="P957" s="310">
        <f t="shared" ca="1" si="424"/>
        <v>23</v>
      </c>
      <c r="Q957" s="304">
        <f t="shared" ca="1" si="425"/>
        <v>0</v>
      </c>
      <c r="R957" s="306">
        <f t="shared" ca="1" si="426"/>
        <v>0</v>
      </c>
      <c r="S957" s="307">
        <f t="shared" ca="1" si="427"/>
        <v>5.0810000000000022</v>
      </c>
      <c r="T957" s="304">
        <f t="shared" ca="1" si="407"/>
        <v>49.844610000000024</v>
      </c>
      <c r="U957" s="311">
        <f t="shared" ca="1" si="408"/>
        <v>0</v>
      </c>
      <c r="V957" s="306">
        <f t="shared" ca="1" si="409"/>
        <v>1.2264481464759813</v>
      </c>
      <c r="W957" s="304">
        <f t="shared" ca="1" si="410"/>
        <v>43.620284590904312</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1.1976212927655361</v>
      </c>
      <c r="AH957" s="304">
        <f t="shared" ca="1" si="434"/>
        <v>-8.5849519184514165</v>
      </c>
    </row>
    <row r="958" spans="1:34" x14ac:dyDescent="0.2">
      <c r="A958" s="347">
        <f t="shared" ca="1" si="412"/>
        <v>1E-4</v>
      </c>
      <c r="B958" s="304">
        <f t="shared" ca="1" si="413"/>
        <v>30.256200000000032</v>
      </c>
      <c r="D958" s="306">
        <f t="shared" ca="1" si="414"/>
        <v>-0.64150429003554887</v>
      </c>
      <c r="E958" s="307">
        <f t="shared" ca="1" si="415"/>
        <v>-1.2490212044292424</v>
      </c>
      <c r="F958" s="304">
        <f t="shared" ca="1" si="416"/>
        <v>1.4041302372813886</v>
      </c>
      <c r="G958" s="306">
        <f t="shared" ca="1" si="417"/>
        <v>8.0421974859810756</v>
      </c>
      <c r="H958" s="307">
        <f t="shared" ca="1" si="418"/>
        <v>-107.32541080772783</v>
      </c>
      <c r="I958" s="304">
        <f t="shared" ca="1" si="419"/>
        <v>107.62630136472713</v>
      </c>
      <c r="J958" s="306">
        <f t="shared" ca="1" si="420"/>
        <v>669.82609207074745</v>
      </c>
      <c r="K958" s="307">
        <f t="shared" ca="1" si="421"/>
        <v>-11.825353032218571</v>
      </c>
      <c r="L958" s="304">
        <f t="shared" ca="1" si="406"/>
        <v>669.93046847647258</v>
      </c>
      <c r="M958" s="306">
        <f t="shared" ca="1" si="422"/>
        <v>-1.4960032669996233</v>
      </c>
      <c r="N958" s="304">
        <f t="shared" ca="1" si="423"/>
        <v>-85.714673336861239</v>
      </c>
      <c r="P958" s="310">
        <f t="shared" ca="1" si="424"/>
        <v>23</v>
      </c>
      <c r="Q958" s="304">
        <f t="shared" ca="1" si="425"/>
        <v>0</v>
      </c>
      <c r="R958" s="306">
        <f t="shared" ca="1" si="426"/>
        <v>0</v>
      </c>
      <c r="S958" s="307">
        <f t="shared" ca="1" si="427"/>
        <v>5.0810000000000022</v>
      </c>
      <c r="T958" s="304">
        <f t="shared" ca="1" si="407"/>
        <v>49.844610000000024</v>
      </c>
      <c r="U958" s="311">
        <f t="shared" ca="1" si="408"/>
        <v>0</v>
      </c>
      <c r="V958" s="306">
        <f t="shared" ca="1" si="409"/>
        <v>1.2264494627668932</v>
      </c>
      <c r="W958" s="304">
        <f t="shared" ca="1" si="410"/>
        <v>43.620428482323042</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1.197593472179598</v>
      </c>
      <c r="AH958" s="304">
        <f t="shared" ca="1" si="434"/>
        <v>-8.5849802383200728</v>
      </c>
    </row>
    <row r="959" spans="1:34" x14ac:dyDescent="0.2">
      <c r="A959" s="347">
        <f t="shared" ca="1" si="412"/>
        <v>1E-4</v>
      </c>
      <c r="B959" s="304">
        <f t="shared" ca="1" si="413"/>
        <v>30.256300000000032</v>
      </c>
      <c r="D959" s="306">
        <f t="shared" ca="1" si="414"/>
        <v>-0.64150057528146487</v>
      </c>
      <c r="E959" s="307">
        <f t="shared" ca="1" si="415"/>
        <v>-1.2489925271677276</v>
      </c>
      <c r="F959" s="304">
        <f t="shared" ca="1" si="416"/>
        <v>1.4041030307663598</v>
      </c>
      <c r="G959" s="306">
        <f t="shared" ca="1" si="417"/>
        <v>8.0421333359235483</v>
      </c>
      <c r="H959" s="307">
        <f t="shared" ca="1" si="418"/>
        <v>-107.32553570698055</v>
      </c>
      <c r="I959" s="304">
        <f t="shared" ca="1" si="419"/>
        <v>107.62642112131728</v>
      </c>
      <c r="J959" s="306">
        <f t="shared" ca="1" si="420"/>
        <v>669.82609207074745</v>
      </c>
      <c r="K959" s="307">
        <f t="shared" ca="1" si="421"/>
        <v>-11.836085579544307</v>
      </c>
      <c r="L959" s="304">
        <f t="shared" ca="1" si="406"/>
        <v>669.93065800918214</v>
      </c>
      <c r="M959" s="306">
        <f t="shared" ca="1" si="422"/>
        <v>-1.4960039480926379</v>
      </c>
      <c r="N959" s="304">
        <f t="shared" ca="1" si="423"/>
        <v>-85.714712360616431</v>
      </c>
      <c r="P959" s="310">
        <f t="shared" ca="1" si="424"/>
        <v>23</v>
      </c>
      <c r="Q959" s="304">
        <f t="shared" ca="1" si="425"/>
        <v>0</v>
      </c>
      <c r="R959" s="306">
        <f t="shared" ca="1" si="426"/>
        <v>0</v>
      </c>
      <c r="S959" s="307">
        <f t="shared" ca="1" si="427"/>
        <v>5.0810000000000022</v>
      </c>
      <c r="T959" s="304">
        <f t="shared" ca="1" si="407"/>
        <v>49.844610000000024</v>
      </c>
      <c r="U959" s="311">
        <f t="shared" ca="1" si="408"/>
        <v>0</v>
      </c>
      <c r="V959" s="306">
        <f t="shared" ca="1" si="409"/>
        <v>1.2264507790607502</v>
      </c>
      <c r="W959" s="304">
        <f t="shared" ca="1" si="410"/>
        <v>43.620572371907805</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1.1975656519449629</v>
      </c>
      <c r="AH959" s="304">
        <f t="shared" ca="1" si="434"/>
        <v>-8.5850085578277948</v>
      </c>
    </row>
    <row r="960" spans="1:34" x14ac:dyDescent="0.2">
      <c r="A960" s="347">
        <f t="shared" ca="1" si="412"/>
        <v>1E-4</v>
      </c>
      <c r="B960" s="304">
        <f t="shared" ca="1" si="413"/>
        <v>30.256400000000031</v>
      </c>
      <c r="D960" s="306">
        <f t="shared" ca="1" si="414"/>
        <v>-0.64149686052113108</v>
      </c>
      <c r="E960" s="307">
        <f t="shared" ca="1" si="415"/>
        <v>-1.2489638502716964</v>
      </c>
      <c r="F960" s="304">
        <f t="shared" ca="1" si="416"/>
        <v>1.4040758246419487</v>
      </c>
      <c r="G960" s="306">
        <f t="shared" ca="1" si="417"/>
        <v>8.0420691862374962</v>
      </c>
      <c r="H960" s="307">
        <f t="shared" ca="1" si="418"/>
        <v>-107.32566060336558</v>
      </c>
      <c r="I960" s="304">
        <f t="shared" ca="1" si="419"/>
        <v>107.62654087512544</v>
      </c>
      <c r="J960" s="306">
        <f t="shared" ca="1" si="420"/>
        <v>669.82609207074745</v>
      </c>
      <c r="K960" s="307">
        <f t="shared" ca="1" si="421"/>
        <v>-11.846818139359824</v>
      </c>
      <c r="L960" s="304">
        <f t="shared" ca="1" si="406"/>
        <v>669.93084771399845</v>
      </c>
      <c r="M960" s="306">
        <f t="shared" ca="1" si="422"/>
        <v>-1.4960046291787039</v>
      </c>
      <c r="N960" s="304">
        <f t="shared" ca="1" si="423"/>
        <v>-85.714751383973507</v>
      </c>
      <c r="P960" s="310">
        <f t="shared" ca="1" si="424"/>
        <v>23</v>
      </c>
      <c r="Q960" s="304">
        <f t="shared" ca="1" si="425"/>
        <v>0</v>
      </c>
      <c r="R960" s="306">
        <f t="shared" ca="1" si="426"/>
        <v>0</v>
      </c>
      <c r="S960" s="307">
        <f t="shared" ca="1" si="427"/>
        <v>5.0810000000000022</v>
      </c>
      <c r="T960" s="304">
        <f t="shared" ca="1" si="407"/>
        <v>49.844610000000024</v>
      </c>
      <c r="U960" s="311">
        <f t="shared" ca="1" si="408"/>
        <v>0</v>
      </c>
      <c r="V960" s="306">
        <f t="shared" ca="1" si="409"/>
        <v>1.2264520953575524</v>
      </c>
      <c r="W960" s="304">
        <f t="shared" ca="1" si="410"/>
        <v>43.620716259658643</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1.1975378320616432</v>
      </c>
      <c r="AH960" s="304">
        <f t="shared" ca="1" si="434"/>
        <v>-8.58503687697457</v>
      </c>
    </row>
    <row r="961" spans="1:34" x14ac:dyDescent="0.2">
      <c r="A961" s="347">
        <f t="shared" ca="1" si="412"/>
        <v>1E-4</v>
      </c>
      <c r="B961" s="304">
        <f t="shared" ca="1" si="413"/>
        <v>30.256500000000031</v>
      </c>
      <c r="D961" s="306">
        <f t="shared" ca="1" si="414"/>
        <v>-0.64149314575454952</v>
      </c>
      <c r="E961" s="307">
        <f t="shared" ca="1" si="415"/>
        <v>-1.2489351737411436</v>
      </c>
      <c r="F961" s="304">
        <f t="shared" ca="1" si="416"/>
        <v>1.4040486189081518</v>
      </c>
      <c r="G961" s="306">
        <f t="shared" ca="1" si="417"/>
        <v>8.0420050369229212</v>
      </c>
      <c r="H961" s="307">
        <f t="shared" ca="1" si="418"/>
        <v>-107.32578549688296</v>
      </c>
      <c r="I961" s="304">
        <f t="shared" ca="1" si="419"/>
        <v>107.62666062615166</v>
      </c>
      <c r="J961" s="306">
        <f t="shared" ca="1" si="420"/>
        <v>669.82609207074745</v>
      </c>
      <c r="K961" s="307">
        <f t="shared" ca="1" si="421"/>
        <v>-11.857550711664837</v>
      </c>
      <c r="L961" s="304">
        <f t="shared" ca="1" si="406"/>
        <v>669.93103759092185</v>
      </c>
      <c r="M961" s="306">
        <f t="shared" ca="1" si="422"/>
        <v>-1.4960053102578217</v>
      </c>
      <c r="N961" s="304">
        <f t="shared" ca="1" si="423"/>
        <v>-85.714790406932465</v>
      </c>
      <c r="P961" s="310">
        <f t="shared" ca="1" si="424"/>
        <v>23</v>
      </c>
      <c r="Q961" s="304">
        <f t="shared" ca="1" si="425"/>
        <v>0</v>
      </c>
      <c r="R961" s="306">
        <f t="shared" ca="1" si="426"/>
        <v>0</v>
      </c>
      <c r="S961" s="307">
        <f t="shared" ca="1" si="427"/>
        <v>5.0810000000000022</v>
      </c>
      <c r="T961" s="304">
        <f t="shared" ca="1" si="407"/>
        <v>49.844610000000024</v>
      </c>
      <c r="U961" s="311">
        <f t="shared" ca="1" si="408"/>
        <v>0</v>
      </c>
      <c r="V961" s="306">
        <f t="shared" ca="1" si="409"/>
        <v>1.2264534116573007</v>
      </c>
      <c r="W961" s="304">
        <f t="shared" ca="1" si="410"/>
        <v>43.620860145575598</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1.1975100125296301</v>
      </c>
      <c r="AH961" s="304">
        <f t="shared" ca="1" si="434"/>
        <v>-8.5850651957604054</v>
      </c>
    </row>
    <row r="962" spans="1:34" x14ac:dyDescent="0.2">
      <c r="A962" s="347">
        <f t="shared" ca="1" si="412"/>
        <v>1E-4</v>
      </c>
      <c r="B962" s="304">
        <f t="shared" ca="1" si="413"/>
        <v>30.256600000000031</v>
      </c>
      <c r="D962" s="306">
        <f t="shared" ca="1" si="414"/>
        <v>-0.6414894309817184</v>
      </c>
      <c r="E962" s="307">
        <f t="shared" ca="1" si="415"/>
        <v>-1.2489064975760567</v>
      </c>
      <c r="F962" s="304">
        <f t="shared" ca="1" si="416"/>
        <v>1.4040214135649576</v>
      </c>
      <c r="G962" s="306">
        <f t="shared" ca="1" si="417"/>
        <v>8.0419408879798233</v>
      </c>
      <c r="H962" s="307">
        <f t="shared" ca="1" si="418"/>
        <v>-107.32591038753272</v>
      </c>
      <c r="I962" s="304">
        <f t="shared" ca="1" si="419"/>
        <v>107.62678037439596</v>
      </c>
      <c r="J962" s="306">
        <f t="shared" ca="1" si="420"/>
        <v>669.82609207074745</v>
      </c>
      <c r="K962" s="307">
        <f t="shared" ca="1" si="421"/>
        <v>-11.868283296459058</v>
      </c>
      <c r="L962" s="304">
        <f t="shared" ca="1" si="406"/>
        <v>669.93122763995291</v>
      </c>
      <c r="M962" s="306">
        <f t="shared" ca="1" si="422"/>
        <v>-1.496005991329991</v>
      </c>
      <c r="N962" s="304">
        <f t="shared" ca="1" si="423"/>
        <v>-85.714829429493307</v>
      </c>
      <c r="P962" s="310">
        <f t="shared" ca="1" si="424"/>
        <v>23</v>
      </c>
      <c r="Q962" s="304">
        <f t="shared" ca="1" si="425"/>
        <v>0</v>
      </c>
      <c r="R962" s="306">
        <f t="shared" ca="1" si="426"/>
        <v>0</v>
      </c>
      <c r="S962" s="307">
        <f t="shared" ca="1" si="427"/>
        <v>5.0810000000000022</v>
      </c>
      <c r="T962" s="304">
        <f t="shared" ca="1" si="407"/>
        <v>49.844610000000024</v>
      </c>
      <c r="U962" s="311">
        <f t="shared" ca="1" si="408"/>
        <v>0</v>
      </c>
      <c r="V962" s="306">
        <f t="shared" ca="1" si="409"/>
        <v>1.2264547279599938</v>
      </c>
      <c r="W962" s="304">
        <f t="shared" ca="1" si="410"/>
        <v>43.621004029658643</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1.1974821933489146</v>
      </c>
      <c r="AH962" s="304">
        <f t="shared" ca="1" si="434"/>
        <v>-8.5850935141853135</v>
      </c>
    </row>
    <row r="963" spans="1:34" x14ac:dyDescent="0.2">
      <c r="A963" s="347">
        <f t="shared" ca="1" si="412"/>
        <v>1E-4</v>
      </c>
      <c r="B963" s="304">
        <f t="shared" ca="1" si="413"/>
        <v>30.256700000000031</v>
      </c>
      <c r="D963" s="306">
        <f t="shared" ca="1" si="414"/>
        <v>-0.64148571620264061</v>
      </c>
      <c r="E963" s="307">
        <f t="shared" ca="1" si="415"/>
        <v>-1.2488778217764409</v>
      </c>
      <c r="F963" s="304">
        <f t="shared" ca="1" si="416"/>
        <v>1.4039942086123727</v>
      </c>
      <c r="G963" s="306">
        <f t="shared" ca="1" si="417"/>
        <v>8.0418767394082025</v>
      </c>
      <c r="H963" s="307">
        <f t="shared" ca="1" si="418"/>
        <v>-107.32603527531489</v>
      </c>
      <c r="I963" s="304">
        <f t="shared" ca="1" si="419"/>
        <v>107.62690011985838</v>
      </c>
      <c r="J963" s="306">
        <f t="shared" ca="1" si="420"/>
        <v>669.82609207074745</v>
      </c>
      <c r="K963" s="307">
        <f t="shared" ca="1" si="421"/>
        <v>-11.879015893742201</v>
      </c>
      <c r="L963" s="304">
        <f t="shared" ca="1" si="406"/>
        <v>669.93141786109209</v>
      </c>
      <c r="M963" s="306">
        <f t="shared" ca="1" si="422"/>
        <v>-1.4960066723952119</v>
      </c>
      <c r="N963" s="304">
        <f t="shared" ca="1" si="423"/>
        <v>-85.714868451656045</v>
      </c>
      <c r="P963" s="310">
        <f t="shared" ca="1" si="424"/>
        <v>23</v>
      </c>
      <c r="Q963" s="304">
        <f t="shared" ca="1" si="425"/>
        <v>0</v>
      </c>
      <c r="R963" s="306">
        <f t="shared" ca="1" si="426"/>
        <v>0</v>
      </c>
      <c r="S963" s="307">
        <f t="shared" ca="1" si="427"/>
        <v>5.0810000000000022</v>
      </c>
      <c r="T963" s="304">
        <f t="shared" ca="1" si="407"/>
        <v>49.844610000000024</v>
      </c>
      <c r="U963" s="311">
        <f t="shared" ca="1" si="408"/>
        <v>0</v>
      </c>
      <c r="V963" s="306">
        <f t="shared" ca="1" si="409"/>
        <v>1.226456044265632</v>
      </c>
      <c r="W963" s="304">
        <f t="shared" ca="1" si="410"/>
        <v>43.621147911907805</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1.1974543745195039</v>
      </c>
      <c r="AH963" s="304">
        <f t="shared" ca="1" si="434"/>
        <v>-8.5851218322492855</v>
      </c>
    </row>
    <row r="964" spans="1:34" x14ac:dyDescent="0.2">
      <c r="A964" s="347">
        <f t="shared" ca="1" si="412"/>
        <v>1E-4</v>
      </c>
      <c r="B964" s="304">
        <f t="shared" ca="1" si="413"/>
        <v>30.25680000000003</v>
      </c>
      <c r="D964" s="306">
        <f t="shared" ca="1" si="414"/>
        <v>-0.64148200141731793</v>
      </c>
      <c r="E964" s="307">
        <f t="shared" ca="1" si="415"/>
        <v>-1.248849146342291</v>
      </c>
      <c r="F964" s="304">
        <f t="shared" ca="1" si="416"/>
        <v>1.4039670040503933</v>
      </c>
      <c r="G964" s="306">
        <f t="shared" ca="1" si="417"/>
        <v>8.0418125912080605</v>
      </c>
      <c r="H964" s="307">
        <f t="shared" ca="1" si="418"/>
        <v>-107.32616016022953</v>
      </c>
      <c r="I964" s="304">
        <f t="shared" ca="1" si="419"/>
        <v>107.62701986253894</v>
      </c>
      <c r="J964" s="306">
        <f t="shared" ca="1" si="420"/>
        <v>669.82609207074745</v>
      </c>
      <c r="K964" s="307">
        <f t="shared" ca="1" si="421"/>
        <v>-11.889748503513978</v>
      </c>
      <c r="L964" s="304">
        <f t="shared" ref="L964:L1004" ca="1" si="435">SQRT(pos_x^2+pos_z^2)</f>
        <v>669.93160825433984</v>
      </c>
      <c r="M964" s="306">
        <f t="shared" ca="1" si="422"/>
        <v>-1.4960073534534848</v>
      </c>
      <c r="N964" s="304">
        <f t="shared" ca="1" si="423"/>
        <v>-85.714907473420681</v>
      </c>
      <c r="P964" s="310">
        <f t="shared" ca="1" si="424"/>
        <v>23</v>
      </c>
      <c r="Q964" s="304">
        <f t="shared" ca="1" si="425"/>
        <v>0</v>
      </c>
      <c r="R964" s="306">
        <f t="shared" ca="1" si="426"/>
        <v>0</v>
      </c>
      <c r="S964" s="307">
        <f t="shared" ca="1" si="427"/>
        <v>5.0810000000000022</v>
      </c>
      <c r="T964" s="304">
        <f t="shared" ref="T964:T1004" ca="1" si="436">m*g</f>
        <v>49.844610000000024</v>
      </c>
      <c r="U964" s="311">
        <f t="shared" ref="U964:U1004" ca="1" si="437">IF(pos_xz&lt;L_rampe,Poids*COS(Beta),0)</f>
        <v>0</v>
      </c>
      <c r="V964" s="306">
        <f t="shared" ref="V964:V1004" ca="1" si="438">Rho_moyen*(20000-Alt_rampe-pos_z)/(20000+Alt_rampe+pos_z)</f>
        <v>1.2264573605742157</v>
      </c>
      <c r="W964" s="304">
        <f t="shared" ref="W964:W1003" ca="1" si="439">1/2*Rho*Sref*Cx*vit_xz^2</f>
        <v>43.621291792323099</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1.197426556041389</v>
      </c>
      <c r="AH964" s="304">
        <f t="shared" ca="1" si="434"/>
        <v>-8.5851501499523302</v>
      </c>
    </row>
    <row r="965" spans="1:34" x14ac:dyDescent="0.2">
      <c r="A965" s="347">
        <f t="shared" ref="A965:A1004" ca="1" si="441">IF(B964+0.01&lt;=T_ini+ROUNDUP(Temps_fin_propu,0), 0.01, IF(K964&gt;0, 0.1, 0.0001))</f>
        <v>1E-4</v>
      </c>
      <c r="B965" s="304">
        <f t="shared" ref="B965:B1004" ca="1" si="442">B964+pas</f>
        <v>30.25690000000003</v>
      </c>
      <c r="D965" s="306">
        <f t="shared" ref="D965:D1004" ca="1" si="443">IF(AND(L964&lt;L_rampe,Poussee&lt;Poids*SIN(M964)),0,(-W964+Poussee)/m*COS(M964)-U964/m*SIN(M964))</f>
        <v>-0.6414782866257478</v>
      </c>
      <c r="E965" s="307">
        <f t="shared" ref="E965:E1004" ca="1" si="444">IF(AND(L964&lt;L_rampe,Poussee&lt;Poids*SIN(M964)),0,(-W964+Poussee)/m*SIN(M964)+U964/m*COS(M964)-Poids/m)</f>
        <v>-1.2488204712736053</v>
      </c>
      <c r="F965" s="304">
        <f t="shared" ref="F965:F1004" ca="1" si="445">SQRT(acc_x^2+acc_z^2)</f>
        <v>1.4039397998790171</v>
      </c>
      <c r="G965" s="306">
        <f t="shared" ref="G965:G1004" ca="1" si="446">G964+acc_x*pas</f>
        <v>8.0417484433793973</v>
      </c>
      <c r="H965" s="307">
        <f t="shared" ref="H965:H1004" ca="1" si="447">H964+acc_z*pas</f>
        <v>-107.32628504227667</v>
      </c>
      <c r="I965" s="304">
        <f t="shared" ref="I965:I1004" ca="1" si="448">SQRT(vit_x^2+vit_z^2)</f>
        <v>107.62713960243771</v>
      </c>
      <c r="J965" s="306">
        <f t="shared" ref="J965:J1004" ca="1" si="449">J964+0.5*(vit_x+G964)*pas*(K964&gt;=0)</f>
        <v>669.82609207074745</v>
      </c>
      <c r="K965" s="307">
        <f t="shared" ref="K965:K1004" ca="1" si="450">K964+0.5*(vit_z+H964)*pas</f>
        <v>-11.900481125774103</v>
      </c>
      <c r="L965" s="304">
        <f t="shared" ca="1" si="435"/>
        <v>669.9317988196965</v>
      </c>
      <c r="M965" s="306">
        <f t="shared" ref="M965:M1004" ca="1" si="451">IF(AND(L964&gt;L_rampe,G965&gt;0),ATAN2(G965,H965),$M$4)</f>
        <v>-1.4960080345048097</v>
      </c>
      <c r="N965" s="304">
        <f t="shared" ref="N965:N1004" ca="1" si="452">DEGREES(Beta)</f>
        <v>-85.714946494787227</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5.0810000000000022</v>
      </c>
      <c r="T965" s="304">
        <f t="shared" ca="1" si="436"/>
        <v>49.844610000000024</v>
      </c>
      <c r="U965" s="311">
        <f t="shared" ca="1" si="437"/>
        <v>0</v>
      </c>
      <c r="V965" s="306">
        <f t="shared" ca="1" si="438"/>
        <v>1.2264586768857446</v>
      </c>
      <c r="W965" s="304">
        <f t="shared" ca="1" si="439"/>
        <v>43.621435670904553</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1.1973987379145719</v>
      </c>
      <c r="AH965" s="304">
        <f t="shared" ref="AH965:AH1004" ca="1" si="463">IF(AND(L964&lt;L_rampe,Poussee&lt;Poids*SIN(M964)), g*SIN(M964), (-W964+Poussee)/m)</f>
        <v>-8.5851784672944458</v>
      </c>
    </row>
    <row r="966" spans="1:34" x14ac:dyDescent="0.2">
      <c r="A966" s="347">
        <f t="shared" ca="1" si="441"/>
        <v>1E-4</v>
      </c>
      <c r="B966" s="304">
        <f t="shared" ca="1" si="442"/>
        <v>30.25700000000003</v>
      </c>
      <c r="D966" s="306">
        <f t="shared" ca="1" si="443"/>
        <v>-0.64147457182793222</v>
      </c>
      <c r="E966" s="307">
        <f t="shared" ca="1" si="444"/>
        <v>-1.2487917965703783</v>
      </c>
      <c r="F966" s="304">
        <f t="shared" ca="1" si="445"/>
        <v>1.4039125960982408</v>
      </c>
      <c r="G966" s="306">
        <f t="shared" ca="1" si="446"/>
        <v>8.0416842959222148</v>
      </c>
      <c r="H966" s="307">
        <f t="shared" ca="1" si="447"/>
        <v>-107.32640992145632</v>
      </c>
      <c r="I966" s="304">
        <f t="shared" ca="1" si="448"/>
        <v>107.62725933955468</v>
      </c>
      <c r="J966" s="306">
        <f t="shared" ca="1" si="449"/>
        <v>669.82609207074745</v>
      </c>
      <c r="K966" s="307">
        <f t="shared" ca="1" si="450"/>
        <v>-11.911213760522291</v>
      </c>
      <c r="L966" s="304">
        <f t="shared" ca="1" si="435"/>
        <v>669.93198955716264</v>
      </c>
      <c r="M966" s="306">
        <f t="shared" ca="1" si="451"/>
        <v>-1.4960087155491864</v>
      </c>
      <c r="N966" s="304">
        <f t="shared" ca="1" si="452"/>
        <v>-85.714985515755671</v>
      </c>
      <c r="P966" s="310">
        <f t="shared" ca="1" si="453"/>
        <v>23</v>
      </c>
      <c r="Q966" s="304">
        <f t="shared" ca="1" si="454"/>
        <v>0</v>
      </c>
      <c r="R966" s="306">
        <f t="shared" ca="1" si="455"/>
        <v>0</v>
      </c>
      <c r="S966" s="307">
        <f t="shared" ca="1" si="456"/>
        <v>5.0810000000000022</v>
      </c>
      <c r="T966" s="304">
        <f t="shared" ca="1" si="436"/>
        <v>49.844610000000024</v>
      </c>
      <c r="U966" s="311">
        <f t="shared" ca="1" si="437"/>
        <v>0</v>
      </c>
      <c r="V966" s="306">
        <f t="shared" ca="1" si="438"/>
        <v>1.2264599932002189</v>
      </c>
      <c r="W966" s="304">
        <f t="shared" ca="1" si="439"/>
        <v>43.621579547652161</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1.197370920139047</v>
      </c>
      <c r="AH966" s="304">
        <f t="shared" ca="1" si="463"/>
        <v>-8.5852067842756412</v>
      </c>
    </row>
    <row r="967" spans="1:34" x14ac:dyDescent="0.2">
      <c r="A967" s="347">
        <f t="shared" ca="1" si="441"/>
        <v>1E-4</v>
      </c>
      <c r="B967" s="304">
        <f t="shared" ca="1" si="442"/>
        <v>30.25710000000003</v>
      </c>
      <c r="D967" s="306">
        <f t="shared" ca="1" si="443"/>
        <v>-0.64147085702387441</v>
      </c>
      <c r="E967" s="307">
        <f t="shared" ca="1" si="444"/>
        <v>-1.2487631222326101</v>
      </c>
      <c r="F967" s="304">
        <f t="shared" ca="1" si="445"/>
        <v>1.4038853927080659</v>
      </c>
      <c r="G967" s="306">
        <f t="shared" ca="1" si="446"/>
        <v>8.0416201488365129</v>
      </c>
      <c r="H967" s="307">
        <f t="shared" ca="1" si="447"/>
        <v>-107.32653479776855</v>
      </c>
      <c r="I967" s="304">
        <f t="shared" ca="1" si="448"/>
        <v>107.62737907388991</v>
      </c>
      <c r="J967" s="306">
        <f t="shared" ca="1" si="449"/>
        <v>669.82609207074745</v>
      </c>
      <c r="K967" s="307">
        <f t="shared" ca="1" si="450"/>
        <v>-11.921946407758252</v>
      </c>
      <c r="L967" s="304">
        <f t="shared" ca="1" si="435"/>
        <v>669.93218046673871</v>
      </c>
      <c r="M967" s="306">
        <f t="shared" ca="1" si="451"/>
        <v>-1.4960093965866155</v>
      </c>
      <c r="N967" s="304">
        <f t="shared" ca="1" si="452"/>
        <v>-85.715024536326055</v>
      </c>
      <c r="P967" s="310">
        <f t="shared" ca="1" si="453"/>
        <v>23</v>
      </c>
      <c r="Q967" s="304">
        <f t="shared" ca="1" si="454"/>
        <v>0</v>
      </c>
      <c r="R967" s="306">
        <f t="shared" ca="1" si="455"/>
        <v>0</v>
      </c>
      <c r="S967" s="307">
        <f t="shared" ca="1" si="456"/>
        <v>5.0810000000000022</v>
      </c>
      <c r="T967" s="304">
        <f t="shared" ca="1" si="436"/>
        <v>49.844610000000024</v>
      </c>
      <c r="U967" s="311">
        <f t="shared" ca="1" si="437"/>
        <v>0</v>
      </c>
      <c r="V967" s="306">
        <f t="shared" ca="1" si="438"/>
        <v>1.2264613095176382</v>
      </c>
      <c r="W967" s="304">
        <f t="shared" ca="1" si="439"/>
        <v>43.621723422565935</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1.1973431027148109</v>
      </c>
      <c r="AH967" s="304">
        <f t="shared" ca="1" si="463"/>
        <v>-8.5852351008959147</v>
      </c>
    </row>
    <row r="968" spans="1:34" x14ac:dyDescent="0.2">
      <c r="A968" s="347">
        <f t="shared" ca="1" si="441"/>
        <v>1E-4</v>
      </c>
      <c r="B968" s="304">
        <f t="shared" ca="1" si="442"/>
        <v>30.257200000000029</v>
      </c>
      <c r="D968" s="306">
        <f t="shared" ca="1" si="443"/>
        <v>-0.64146714221357004</v>
      </c>
      <c r="E968" s="307">
        <f t="shared" ca="1" si="444"/>
        <v>-1.2487344482602989</v>
      </c>
      <c r="F968" s="304">
        <f t="shared" ca="1" si="445"/>
        <v>1.4038581897084896</v>
      </c>
      <c r="G968" s="306">
        <f t="shared" ca="1" si="446"/>
        <v>8.0415560021222916</v>
      </c>
      <c r="H968" s="307">
        <f t="shared" ca="1" si="447"/>
        <v>-107.32665967121338</v>
      </c>
      <c r="I968" s="304">
        <f t="shared" ca="1" si="448"/>
        <v>107.62749880544344</v>
      </c>
      <c r="J968" s="306">
        <f t="shared" ca="1" si="449"/>
        <v>669.82609207074745</v>
      </c>
      <c r="K968" s="307">
        <f t="shared" ca="1" si="450"/>
        <v>-11.9326790674817</v>
      </c>
      <c r="L968" s="304">
        <f t="shared" ca="1" si="435"/>
        <v>669.93237154842507</v>
      </c>
      <c r="M968" s="306">
        <f t="shared" ca="1" si="451"/>
        <v>-1.4960100776170966</v>
      </c>
      <c r="N968" s="304">
        <f t="shared" ca="1" si="452"/>
        <v>-85.715063556498336</v>
      </c>
      <c r="P968" s="310">
        <f t="shared" ca="1" si="453"/>
        <v>23</v>
      </c>
      <c r="Q968" s="304">
        <f t="shared" ca="1" si="454"/>
        <v>0</v>
      </c>
      <c r="R968" s="306">
        <f t="shared" ca="1" si="455"/>
        <v>0</v>
      </c>
      <c r="S968" s="307">
        <f t="shared" ca="1" si="456"/>
        <v>5.0810000000000022</v>
      </c>
      <c r="T968" s="304">
        <f t="shared" ca="1" si="436"/>
        <v>49.844610000000024</v>
      </c>
      <c r="U968" s="311">
        <f t="shared" ca="1" si="437"/>
        <v>0</v>
      </c>
      <c r="V968" s="306">
        <f t="shared" ca="1" si="438"/>
        <v>1.2264626258380027</v>
      </c>
      <c r="W968" s="304">
        <f t="shared" ca="1" si="439"/>
        <v>43.621867295645906</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1.1973152856418672</v>
      </c>
      <c r="AH968" s="304">
        <f t="shared" ca="1" si="463"/>
        <v>-8.585263417155268</v>
      </c>
    </row>
    <row r="969" spans="1:34" x14ac:dyDescent="0.2">
      <c r="A969" s="347">
        <f t="shared" ca="1" si="441"/>
        <v>1E-4</v>
      </c>
      <c r="B969" s="304">
        <f t="shared" ca="1" si="442"/>
        <v>30.257300000000029</v>
      </c>
      <c r="D969" s="306">
        <f t="shared" ca="1" si="443"/>
        <v>-0.64146342739702467</v>
      </c>
      <c r="E969" s="307">
        <f t="shared" ca="1" si="444"/>
        <v>-1.2487057746534376</v>
      </c>
      <c r="F969" s="304">
        <f t="shared" ca="1" si="445"/>
        <v>1.4038309870995083</v>
      </c>
      <c r="G969" s="306">
        <f t="shared" ca="1" si="446"/>
        <v>8.0414918557795527</v>
      </c>
      <c r="H969" s="307">
        <f t="shared" ca="1" si="447"/>
        <v>-107.32678454179084</v>
      </c>
      <c r="I969" s="304">
        <f t="shared" ca="1" si="448"/>
        <v>107.62761853421529</v>
      </c>
      <c r="J969" s="306">
        <f t="shared" ca="1" si="449"/>
        <v>669.82609207074745</v>
      </c>
      <c r="K969" s="307">
        <f t="shared" ca="1" si="450"/>
        <v>-11.943411739692351</v>
      </c>
      <c r="L969" s="304">
        <f t="shared" ca="1" si="435"/>
        <v>669.93256280222215</v>
      </c>
      <c r="M969" s="306">
        <f t="shared" ca="1" si="451"/>
        <v>-1.4960107586406302</v>
      </c>
      <c r="N969" s="304">
        <f t="shared" ca="1" si="452"/>
        <v>-85.715102576272557</v>
      </c>
      <c r="P969" s="310">
        <f t="shared" ca="1" si="453"/>
        <v>23</v>
      </c>
      <c r="Q969" s="304">
        <f t="shared" ca="1" si="454"/>
        <v>0</v>
      </c>
      <c r="R969" s="306">
        <f t="shared" ca="1" si="455"/>
        <v>0</v>
      </c>
      <c r="S969" s="307">
        <f t="shared" ca="1" si="456"/>
        <v>5.0810000000000022</v>
      </c>
      <c r="T969" s="304">
        <f t="shared" ca="1" si="436"/>
        <v>49.844610000000024</v>
      </c>
      <c r="U969" s="311">
        <f t="shared" ca="1" si="437"/>
        <v>0</v>
      </c>
      <c r="V969" s="306">
        <f t="shared" ca="1" si="438"/>
        <v>1.2264639421613122</v>
      </c>
      <c r="W969" s="304">
        <f t="shared" ca="1" si="439"/>
        <v>43.622011166892058</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1.1972874689202051</v>
      </c>
      <c r="AH969" s="304">
        <f t="shared" ca="1" si="463"/>
        <v>-8.5852917330537082</v>
      </c>
    </row>
    <row r="970" spans="1:34" x14ac:dyDescent="0.2">
      <c r="A970" s="347">
        <f t="shared" ca="1" si="441"/>
        <v>1E-4</v>
      </c>
      <c r="B970" s="304">
        <f t="shared" ca="1" si="442"/>
        <v>30.257400000000029</v>
      </c>
      <c r="D970" s="306">
        <f t="shared" ca="1" si="443"/>
        <v>-0.64145971257423551</v>
      </c>
      <c r="E970" s="307">
        <f t="shared" ca="1" si="444"/>
        <v>-1.2486771014120315</v>
      </c>
      <c r="F970" s="304">
        <f t="shared" ca="1" si="445"/>
        <v>1.4038037848811256</v>
      </c>
      <c r="G970" s="306">
        <f t="shared" ca="1" si="446"/>
        <v>8.0414277098082945</v>
      </c>
      <c r="H970" s="307">
        <f t="shared" ca="1" si="447"/>
        <v>-107.32690940950098</v>
      </c>
      <c r="I970" s="304">
        <f t="shared" ca="1" si="448"/>
        <v>107.6277382602055</v>
      </c>
      <c r="J970" s="306">
        <f t="shared" ca="1" si="449"/>
        <v>669.82609207074745</v>
      </c>
      <c r="K970" s="307">
        <f t="shared" ca="1" si="450"/>
        <v>-11.954144424389916</v>
      </c>
      <c r="L970" s="304">
        <f t="shared" ca="1" si="435"/>
        <v>669.93275422813042</v>
      </c>
      <c r="M970" s="306">
        <f t="shared" ca="1" si="451"/>
        <v>-1.4960114396572159</v>
      </c>
      <c r="N970" s="304">
        <f t="shared" ca="1" si="452"/>
        <v>-85.715141595648703</v>
      </c>
      <c r="P970" s="310">
        <f t="shared" ca="1" si="453"/>
        <v>23</v>
      </c>
      <c r="Q970" s="304">
        <f t="shared" ca="1" si="454"/>
        <v>0</v>
      </c>
      <c r="R970" s="306">
        <f t="shared" ca="1" si="455"/>
        <v>0</v>
      </c>
      <c r="S970" s="307">
        <f t="shared" ca="1" si="456"/>
        <v>5.0810000000000022</v>
      </c>
      <c r="T970" s="304">
        <f t="shared" ca="1" si="436"/>
        <v>49.844610000000024</v>
      </c>
      <c r="U970" s="311">
        <f t="shared" ca="1" si="437"/>
        <v>0</v>
      </c>
      <c r="V970" s="306">
        <f t="shared" ca="1" si="438"/>
        <v>1.226465258487567</v>
      </c>
      <c r="W970" s="304">
        <f t="shared" ca="1" si="439"/>
        <v>43.622155036304456</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1.1972596525498336</v>
      </c>
      <c r="AH970" s="304">
        <f t="shared" ca="1" si="463"/>
        <v>-8.58532004859123</v>
      </c>
    </row>
    <row r="971" spans="1:34" x14ac:dyDescent="0.2">
      <c r="A971" s="347">
        <f t="shared" ca="1" si="441"/>
        <v>1E-4</v>
      </c>
      <c r="B971" s="304">
        <f t="shared" ca="1" si="442"/>
        <v>30.257500000000029</v>
      </c>
      <c r="D971" s="306">
        <f t="shared" ca="1" si="443"/>
        <v>-0.6414559977452069</v>
      </c>
      <c r="E971" s="307">
        <f t="shared" ca="1" si="444"/>
        <v>-1.2486484285360682</v>
      </c>
      <c r="F971" s="304">
        <f t="shared" ca="1" si="445"/>
        <v>1.4037765830533331</v>
      </c>
      <c r="G971" s="306">
        <f t="shared" ca="1" si="446"/>
        <v>8.0413635642085204</v>
      </c>
      <c r="H971" s="307">
        <f t="shared" ca="1" si="447"/>
        <v>-107.32703427434384</v>
      </c>
      <c r="I971" s="304">
        <f t="shared" ca="1" si="448"/>
        <v>107.62785798341413</v>
      </c>
      <c r="J971" s="306">
        <f t="shared" ca="1" si="449"/>
        <v>669.82609207074745</v>
      </c>
      <c r="K971" s="307">
        <f t="shared" ca="1" si="450"/>
        <v>-11.964877121574109</v>
      </c>
      <c r="L971" s="304">
        <f t="shared" ca="1" si="435"/>
        <v>669.93294582615044</v>
      </c>
      <c r="M971" s="306">
        <f t="shared" ca="1" si="451"/>
        <v>-1.4960121206668544</v>
      </c>
      <c r="N971" s="304">
        <f t="shared" ca="1" si="452"/>
        <v>-85.715180614626803</v>
      </c>
      <c r="P971" s="310">
        <f t="shared" ca="1" si="453"/>
        <v>23</v>
      </c>
      <c r="Q971" s="304">
        <f t="shared" ca="1" si="454"/>
        <v>0</v>
      </c>
      <c r="R971" s="306">
        <f t="shared" ca="1" si="455"/>
        <v>0</v>
      </c>
      <c r="S971" s="307">
        <f t="shared" ca="1" si="456"/>
        <v>5.0810000000000022</v>
      </c>
      <c r="T971" s="304">
        <f t="shared" ca="1" si="436"/>
        <v>49.844610000000024</v>
      </c>
      <c r="U971" s="311">
        <f t="shared" ca="1" si="437"/>
        <v>0</v>
      </c>
      <c r="V971" s="306">
        <f t="shared" ca="1" si="438"/>
        <v>1.2264665748167662</v>
      </c>
      <c r="W971" s="304">
        <f t="shared" ca="1" si="439"/>
        <v>43.622298903883063</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1.1972318365307366</v>
      </c>
      <c r="AH971" s="304">
        <f t="shared" ca="1" si="463"/>
        <v>-8.5853483637678476</v>
      </c>
    </row>
    <row r="972" spans="1:34" x14ac:dyDescent="0.2">
      <c r="A972" s="347">
        <f t="shared" ca="1" si="441"/>
        <v>1E-4</v>
      </c>
      <c r="B972" s="304">
        <f t="shared" ca="1" si="442"/>
        <v>30.257600000000028</v>
      </c>
      <c r="D972" s="306">
        <f t="shared" ca="1" si="443"/>
        <v>-0.64145228290993583</v>
      </c>
      <c r="E972" s="307">
        <f t="shared" ca="1" si="444"/>
        <v>-1.2486197560255494</v>
      </c>
      <c r="F972" s="304">
        <f t="shared" ca="1" si="445"/>
        <v>1.4037493816161313</v>
      </c>
      <c r="G972" s="306">
        <f t="shared" ca="1" si="446"/>
        <v>8.0412994189802287</v>
      </c>
      <c r="H972" s="307">
        <f t="shared" ca="1" si="447"/>
        <v>-107.32715913631945</v>
      </c>
      <c r="I972" s="304">
        <f t="shared" ca="1" si="448"/>
        <v>107.62797770384117</v>
      </c>
      <c r="J972" s="306">
        <f t="shared" ca="1" si="449"/>
        <v>669.82609207074745</v>
      </c>
      <c r="K972" s="307">
        <f t="shared" ca="1" si="450"/>
        <v>-11.975609831244642</v>
      </c>
      <c r="L972" s="304">
        <f t="shared" ca="1" si="435"/>
        <v>669.93313759628256</v>
      </c>
      <c r="M972" s="306">
        <f t="shared" ca="1" si="451"/>
        <v>-1.4960128016695455</v>
      </c>
      <c r="N972" s="304">
        <f t="shared" ca="1" si="452"/>
        <v>-85.715219633206829</v>
      </c>
      <c r="P972" s="310">
        <f t="shared" ca="1" si="453"/>
        <v>23</v>
      </c>
      <c r="Q972" s="304">
        <f t="shared" ca="1" si="454"/>
        <v>0</v>
      </c>
      <c r="R972" s="306">
        <f t="shared" ca="1" si="455"/>
        <v>0</v>
      </c>
      <c r="S972" s="307">
        <f t="shared" ca="1" si="456"/>
        <v>5.0810000000000022</v>
      </c>
      <c r="T972" s="304">
        <f t="shared" ca="1" si="436"/>
        <v>49.844610000000024</v>
      </c>
      <c r="U972" s="311">
        <f t="shared" ca="1" si="437"/>
        <v>0</v>
      </c>
      <c r="V972" s="306">
        <f t="shared" ca="1" si="438"/>
        <v>1.2264678911489113</v>
      </c>
      <c r="W972" s="304">
        <f t="shared" ca="1" si="439"/>
        <v>43.622442769627916</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1.1972040208629195</v>
      </c>
      <c r="AH972" s="304">
        <f t="shared" ca="1" si="463"/>
        <v>-8.5853766785835557</v>
      </c>
    </row>
    <row r="973" spans="1:34" x14ac:dyDescent="0.2">
      <c r="A973" s="347">
        <f t="shared" ca="1" si="441"/>
        <v>1E-4</v>
      </c>
      <c r="B973" s="304">
        <f t="shared" ca="1" si="442"/>
        <v>30.257700000000028</v>
      </c>
      <c r="D973" s="306">
        <f t="shared" ca="1" si="443"/>
        <v>-0.64144856806842421</v>
      </c>
      <c r="E973" s="307">
        <f t="shared" ca="1" si="444"/>
        <v>-1.2485910838804735</v>
      </c>
      <c r="F973" s="304">
        <f t="shared" ca="1" si="445"/>
        <v>1.4037221805695197</v>
      </c>
      <c r="G973" s="306">
        <f t="shared" ca="1" si="446"/>
        <v>8.0412352741234212</v>
      </c>
      <c r="H973" s="307">
        <f t="shared" ca="1" si="447"/>
        <v>-107.32728399542783</v>
      </c>
      <c r="I973" s="304">
        <f t="shared" ca="1" si="448"/>
        <v>107.62809742148667</v>
      </c>
      <c r="J973" s="306">
        <f t="shared" ca="1" si="449"/>
        <v>669.82609207074745</v>
      </c>
      <c r="K973" s="307">
        <f t="shared" ca="1" si="450"/>
        <v>-11.986342553401229</v>
      </c>
      <c r="L973" s="304">
        <f t="shared" ca="1" si="435"/>
        <v>669.93332953852723</v>
      </c>
      <c r="M973" s="306">
        <f t="shared" ca="1" si="451"/>
        <v>-1.4960134826652891</v>
      </c>
      <c r="N973" s="304">
        <f t="shared" ca="1" si="452"/>
        <v>-85.715258651388808</v>
      </c>
      <c r="P973" s="310">
        <f t="shared" ca="1" si="453"/>
        <v>23</v>
      </c>
      <c r="Q973" s="304">
        <f t="shared" ca="1" si="454"/>
        <v>0</v>
      </c>
      <c r="R973" s="306">
        <f t="shared" ca="1" si="455"/>
        <v>0</v>
      </c>
      <c r="S973" s="307">
        <f t="shared" ca="1" si="456"/>
        <v>5.0810000000000022</v>
      </c>
      <c r="T973" s="304">
        <f t="shared" ca="1" si="436"/>
        <v>49.844610000000024</v>
      </c>
      <c r="U973" s="311">
        <f t="shared" ca="1" si="437"/>
        <v>0</v>
      </c>
      <c r="V973" s="306">
        <f t="shared" ca="1" si="438"/>
        <v>1.2264692074840011</v>
      </c>
      <c r="W973" s="304">
        <f t="shared" ca="1" si="439"/>
        <v>43.622586633539015</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1.1971762055463788</v>
      </c>
      <c r="AH973" s="304">
        <f t="shared" ca="1" si="463"/>
        <v>-8.5854049930383578</v>
      </c>
    </row>
    <row r="974" spans="1:34" x14ac:dyDescent="0.2">
      <c r="A974" s="347">
        <f t="shared" ca="1" si="441"/>
        <v>1E-4</v>
      </c>
      <c r="B974" s="304">
        <f t="shared" ca="1" si="442"/>
        <v>30.257800000000028</v>
      </c>
      <c r="D974" s="306">
        <f t="shared" ca="1" si="443"/>
        <v>-0.64144485322067524</v>
      </c>
      <c r="E974" s="307">
        <f t="shared" ca="1" si="444"/>
        <v>-1.2485624121008367</v>
      </c>
      <c r="F974" s="304">
        <f t="shared" ca="1" si="445"/>
        <v>1.4036949799134972</v>
      </c>
      <c r="G974" s="306">
        <f t="shared" ca="1" si="446"/>
        <v>8.0411711296380997</v>
      </c>
      <c r="H974" s="307">
        <f t="shared" ca="1" si="447"/>
        <v>-107.32740885166905</v>
      </c>
      <c r="I974" s="304">
        <f t="shared" ca="1" si="448"/>
        <v>107.6282171363507</v>
      </c>
      <c r="J974" s="306">
        <f t="shared" ca="1" si="449"/>
        <v>669.82609207074745</v>
      </c>
      <c r="K974" s="307">
        <f t="shared" ca="1" si="450"/>
        <v>-11.997075288043584</v>
      </c>
      <c r="L974" s="304">
        <f t="shared" ca="1" si="435"/>
        <v>669.93352165288491</v>
      </c>
      <c r="M974" s="306">
        <f t="shared" ca="1" si="451"/>
        <v>-1.4960141636540858</v>
      </c>
      <c r="N974" s="304">
        <f t="shared" ca="1" si="452"/>
        <v>-85.715297669172756</v>
      </c>
      <c r="P974" s="310">
        <f t="shared" ca="1" si="453"/>
        <v>23</v>
      </c>
      <c r="Q974" s="304">
        <f t="shared" ca="1" si="454"/>
        <v>0</v>
      </c>
      <c r="R974" s="306">
        <f t="shared" ca="1" si="455"/>
        <v>0</v>
      </c>
      <c r="S974" s="307">
        <f t="shared" ca="1" si="456"/>
        <v>5.0810000000000022</v>
      </c>
      <c r="T974" s="304">
        <f t="shared" ca="1" si="436"/>
        <v>49.844610000000024</v>
      </c>
      <c r="U974" s="311">
        <f t="shared" ca="1" si="437"/>
        <v>0</v>
      </c>
      <c r="V974" s="306">
        <f t="shared" ca="1" si="438"/>
        <v>1.2264705238220357</v>
      </c>
      <c r="W974" s="304">
        <f t="shared" ca="1" si="439"/>
        <v>43.622730495616402</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1.1971483905811127</v>
      </c>
      <c r="AH974" s="304">
        <f t="shared" ca="1" si="463"/>
        <v>-8.5854333071322575</v>
      </c>
    </row>
    <row r="975" spans="1:34" x14ac:dyDescent="0.2">
      <c r="A975" s="347">
        <f t="shared" ca="1" si="441"/>
        <v>1E-4</v>
      </c>
      <c r="B975" s="304">
        <f t="shared" ca="1" si="442"/>
        <v>30.257900000000028</v>
      </c>
      <c r="D975" s="306">
        <f t="shared" ca="1" si="443"/>
        <v>-0.64144113836668515</v>
      </c>
      <c r="E975" s="307">
        <f t="shared" ca="1" si="444"/>
        <v>-1.2485337406866357</v>
      </c>
      <c r="F975" s="304">
        <f t="shared" ca="1" si="445"/>
        <v>1.4036677796480592</v>
      </c>
      <c r="G975" s="306">
        <f t="shared" ca="1" si="446"/>
        <v>8.0411069855242623</v>
      </c>
      <c r="H975" s="307">
        <f t="shared" ca="1" si="447"/>
        <v>-107.32753370504312</v>
      </c>
      <c r="I975" s="304">
        <f t="shared" ca="1" si="448"/>
        <v>107.62833684843325</v>
      </c>
      <c r="J975" s="306">
        <f t="shared" ca="1" si="449"/>
        <v>669.82609207074745</v>
      </c>
      <c r="K975" s="307">
        <f t="shared" ca="1" si="450"/>
        <v>-12.00780803517142</v>
      </c>
      <c r="L975" s="304">
        <f t="shared" ca="1" si="435"/>
        <v>669.93371393935604</v>
      </c>
      <c r="M975" s="306">
        <f t="shared" ca="1" si="451"/>
        <v>-1.4960148446359351</v>
      </c>
      <c r="N975" s="304">
        <f t="shared" ca="1" si="452"/>
        <v>-85.715336686558643</v>
      </c>
      <c r="P975" s="310">
        <f t="shared" ca="1" si="453"/>
        <v>23</v>
      </c>
      <c r="Q975" s="304">
        <f t="shared" ca="1" si="454"/>
        <v>0</v>
      </c>
      <c r="R975" s="306">
        <f t="shared" ca="1" si="455"/>
        <v>0</v>
      </c>
      <c r="S975" s="307">
        <f t="shared" ca="1" si="456"/>
        <v>5.0810000000000022</v>
      </c>
      <c r="T975" s="304">
        <f t="shared" ca="1" si="436"/>
        <v>49.844610000000024</v>
      </c>
      <c r="U975" s="311">
        <f t="shared" ca="1" si="437"/>
        <v>0</v>
      </c>
      <c r="V975" s="306">
        <f t="shared" ca="1" si="438"/>
        <v>1.2264718401630152</v>
      </c>
      <c r="W975" s="304">
        <f t="shared" ca="1" si="439"/>
        <v>43.622874355860048</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1.1971205759671157</v>
      </c>
      <c r="AH975" s="304">
        <f t="shared" ca="1" si="463"/>
        <v>-8.5854616208652601</v>
      </c>
    </row>
    <row r="976" spans="1:34" x14ac:dyDescent="0.2">
      <c r="A976" s="347">
        <f t="shared" ca="1" si="441"/>
        <v>1E-4</v>
      </c>
      <c r="B976" s="304">
        <f t="shared" ca="1" si="442"/>
        <v>30.258000000000028</v>
      </c>
      <c r="D976" s="306">
        <f t="shared" ca="1" si="443"/>
        <v>-0.64143742350645849</v>
      </c>
      <c r="E976" s="307">
        <f t="shared" ca="1" si="444"/>
        <v>-1.2485050696378721</v>
      </c>
      <c r="F976" s="304">
        <f t="shared" ca="1" si="445"/>
        <v>1.4036405797732094</v>
      </c>
      <c r="G976" s="306">
        <f t="shared" ca="1" si="446"/>
        <v>8.0410428417819109</v>
      </c>
      <c r="H976" s="307">
        <f t="shared" ca="1" si="447"/>
        <v>-107.32765855555009</v>
      </c>
      <c r="I976" s="304">
        <f t="shared" ca="1" si="448"/>
        <v>107.62845655773438</v>
      </c>
      <c r="J976" s="306">
        <f t="shared" ca="1" si="449"/>
        <v>669.82609207074745</v>
      </c>
      <c r="K976" s="307">
        <f t="shared" ca="1" si="450"/>
        <v>-12.01854079478445</v>
      </c>
      <c r="L976" s="304">
        <f t="shared" ca="1" si="435"/>
        <v>669.93390639794109</v>
      </c>
      <c r="M976" s="306">
        <f t="shared" ca="1" si="451"/>
        <v>-1.4960155256108376</v>
      </c>
      <c r="N976" s="304">
        <f t="shared" ca="1" si="452"/>
        <v>-85.715375703546513</v>
      </c>
      <c r="P976" s="310">
        <f t="shared" ca="1" si="453"/>
        <v>23</v>
      </c>
      <c r="Q976" s="304">
        <f t="shared" ca="1" si="454"/>
        <v>0</v>
      </c>
      <c r="R976" s="306">
        <f t="shared" ca="1" si="455"/>
        <v>0</v>
      </c>
      <c r="S976" s="307">
        <f t="shared" ca="1" si="456"/>
        <v>5.0810000000000022</v>
      </c>
      <c r="T976" s="304">
        <f t="shared" ca="1" si="436"/>
        <v>49.844610000000024</v>
      </c>
      <c r="U976" s="311">
        <f t="shared" ca="1" si="437"/>
        <v>0</v>
      </c>
      <c r="V976" s="306">
        <f t="shared" ca="1" si="438"/>
        <v>1.2264731565069398</v>
      </c>
      <c r="W976" s="304">
        <f t="shared" ca="1" si="439"/>
        <v>43.623018214270004</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1.1970927617043916</v>
      </c>
      <c r="AH976" s="304">
        <f t="shared" ca="1" si="463"/>
        <v>-8.5854899342373603</v>
      </c>
    </row>
    <row r="977" spans="1:34" x14ac:dyDescent="0.2">
      <c r="A977" s="347">
        <f t="shared" ca="1" si="441"/>
        <v>1E-4</v>
      </c>
      <c r="B977" s="304">
        <f t="shared" ca="1" si="442"/>
        <v>30.258100000000027</v>
      </c>
      <c r="D977" s="306">
        <f t="shared" ca="1" si="443"/>
        <v>-0.64143370863999383</v>
      </c>
      <c r="E977" s="307">
        <f t="shared" ca="1" si="444"/>
        <v>-1.2484763989545353</v>
      </c>
      <c r="F977" s="304">
        <f t="shared" ca="1" si="445"/>
        <v>1.4036133802889386</v>
      </c>
      <c r="G977" s="306">
        <f t="shared" ca="1" si="446"/>
        <v>8.0409786984110472</v>
      </c>
      <c r="H977" s="307">
        <f t="shared" ca="1" si="447"/>
        <v>-107.32778340318998</v>
      </c>
      <c r="I977" s="304">
        <f t="shared" ca="1" si="448"/>
        <v>107.62857626425411</v>
      </c>
      <c r="J977" s="306">
        <f t="shared" ca="1" si="449"/>
        <v>669.82609207074745</v>
      </c>
      <c r="K977" s="307">
        <f t="shared" ca="1" si="450"/>
        <v>-12.029273566882386</v>
      </c>
      <c r="L977" s="304">
        <f t="shared" ca="1" si="435"/>
        <v>669.9340990286405</v>
      </c>
      <c r="M977" s="306">
        <f t="shared" ca="1" si="451"/>
        <v>-1.496016206578793</v>
      </c>
      <c r="N977" s="304">
        <f t="shared" ca="1" si="452"/>
        <v>-85.715414720136337</v>
      </c>
      <c r="P977" s="310">
        <f t="shared" ca="1" si="453"/>
        <v>23</v>
      </c>
      <c r="Q977" s="304">
        <f t="shared" ca="1" si="454"/>
        <v>0</v>
      </c>
      <c r="R977" s="306">
        <f t="shared" ca="1" si="455"/>
        <v>0</v>
      </c>
      <c r="S977" s="307">
        <f t="shared" ca="1" si="456"/>
        <v>5.0810000000000022</v>
      </c>
      <c r="T977" s="304">
        <f t="shared" ca="1" si="436"/>
        <v>49.844610000000024</v>
      </c>
      <c r="U977" s="311">
        <f t="shared" ca="1" si="437"/>
        <v>0</v>
      </c>
      <c r="V977" s="306">
        <f t="shared" ca="1" si="438"/>
        <v>1.2264744728538093</v>
      </c>
      <c r="W977" s="304">
        <f t="shared" ca="1" si="439"/>
        <v>43.62316207084627</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1.1970649477929296</v>
      </c>
      <c r="AH977" s="304">
        <f t="shared" ca="1" si="463"/>
        <v>-8.5855182472485705</v>
      </c>
    </row>
    <row r="978" spans="1:34" x14ac:dyDescent="0.2">
      <c r="A978" s="347">
        <f t="shared" ca="1" si="441"/>
        <v>1E-4</v>
      </c>
      <c r="B978" s="304">
        <f t="shared" ca="1" si="442"/>
        <v>30.258200000000027</v>
      </c>
      <c r="D978" s="306">
        <f t="shared" ca="1" si="443"/>
        <v>-0.64142999376729426</v>
      </c>
      <c r="E978" s="307">
        <f t="shared" ca="1" si="444"/>
        <v>-1.2484477286366271</v>
      </c>
      <c r="F978" s="304">
        <f t="shared" ca="1" si="445"/>
        <v>1.4035861811952497</v>
      </c>
      <c r="G978" s="306">
        <f t="shared" ca="1" si="446"/>
        <v>8.0409145554116712</v>
      </c>
      <c r="H978" s="307">
        <f t="shared" ca="1" si="447"/>
        <v>-107.32790824796285</v>
      </c>
      <c r="I978" s="304">
        <f t="shared" ca="1" si="448"/>
        <v>107.6286959679925</v>
      </c>
      <c r="J978" s="306">
        <f t="shared" ca="1" si="449"/>
        <v>669.82609207074745</v>
      </c>
      <c r="K978" s="307">
        <f t="shared" ca="1" si="450"/>
        <v>-12.040006351464944</v>
      </c>
      <c r="L978" s="304">
        <f t="shared" ca="1" si="435"/>
        <v>669.93429183145474</v>
      </c>
      <c r="M978" s="306">
        <f t="shared" ca="1" si="451"/>
        <v>-1.4960168875398017</v>
      </c>
      <c r="N978" s="304">
        <f t="shared" ca="1" si="452"/>
        <v>-85.715453736328143</v>
      </c>
      <c r="P978" s="310">
        <f t="shared" ca="1" si="453"/>
        <v>23</v>
      </c>
      <c r="Q978" s="304">
        <f t="shared" ca="1" si="454"/>
        <v>0</v>
      </c>
      <c r="R978" s="306">
        <f t="shared" ca="1" si="455"/>
        <v>0</v>
      </c>
      <c r="S978" s="307">
        <f t="shared" ca="1" si="456"/>
        <v>5.0810000000000022</v>
      </c>
      <c r="T978" s="304">
        <f t="shared" ca="1" si="436"/>
        <v>49.844610000000024</v>
      </c>
      <c r="U978" s="311">
        <f t="shared" ca="1" si="437"/>
        <v>0</v>
      </c>
      <c r="V978" s="306">
        <f t="shared" ca="1" si="438"/>
        <v>1.2264757892036238</v>
      </c>
      <c r="W978" s="304">
        <f t="shared" ca="1" si="439"/>
        <v>43.62330592558888</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1.1970371342327297</v>
      </c>
      <c r="AH978" s="304">
        <f t="shared" ca="1" si="463"/>
        <v>-8.5855465598988889</v>
      </c>
    </row>
    <row r="979" spans="1:34" x14ac:dyDescent="0.2">
      <c r="A979" s="347">
        <f t="shared" ca="1" si="441"/>
        <v>1E-4</v>
      </c>
      <c r="B979" s="304">
        <f t="shared" ca="1" si="442"/>
        <v>30.258300000000027</v>
      </c>
      <c r="D979" s="306">
        <f t="shared" ca="1" si="443"/>
        <v>-0.64142627888835757</v>
      </c>
      <c r="E979" s="307">
        <f t="shared" ca="1" si="444"/>
        <v>-1.2484190586841422</v>
      </c>
      <c r="F979" s="304">
        <f t="shared" ca="1" si="445"/>
        <v>1.4035589824921377</v>
      </c>
      <c r="G979" s="306">
        <f t="shared" ca="1" si="446"/>
        <v>8.040850412783783</v>
      </c>
      <c r="H979" s="307">
        <f t="shared" ca="1" si="447"/>
        <v>-107.32803308986873</v>
      </c>
      <c r="I979" s="304">
        <f t="shared" ca="1" si="448"/>
        <v>107.62881566894956</v>
      </c>
      <c r="J979" s="306">
        <f t="shared" ca="1" si="449"/>
        <v>669.82609207074745</v>
      </c>
      <c r="K979" s="307">
        <f t="shared" ca="1" si="450"/>
        <v>-12.050739148531836</v>
      </c>
      <c r="L979" s="304">
        <f t="shared" ca="1" si="435"/>
        <v>669.93448480638415</v>
      </c>
      <c r="M979" s="306">
        <f t="shared" ca="1" si="451"/>
        <v>-1.4960175684938637</v>
      </c>
      <c r="N979" s="304">
        <f t="shared" ca="1" si="452"/>
        <v>-85.715492752121946</v>
      </c>
      <c r="P979" s="310">
        <f t="shared" ca="1" si="453"/>
        <v>23</v>
      </c>
      <c r="Q979" s="304">
        <f t="shared" ca="1" si="454"/>
        <v>0</v>
      </c>
      <c r="R979" s="306">
        <f t="shared" ca="1" si="455"/>
        <v>0</v>
      </c>
      <c r="S979" s="307">
        <f t="shared" ca="1" si="456"/>
        <v>5.0810000000000022</v>
      </c>
      <c r="T979" s="304">
        <f t="shared" ca="1" si="436"/>
        <v>49.844610000000024</v>
      </c>
      <c r="U979" s="311">
        <f t="shared" ca="1" si="437"/>
        <v>0</v>
      </c>
      <c r="V979" s="306">
        <f t="shared" ca="1" si="438"/>
        <v>1.2264771055563832</v>
      </c>
      <c r="W979" s="304">
        <f t="shared" ca="1" si="439"/>
        <v>43.623449778497822</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1.197009321023792</v>
      </c>
      <c r="AH979" s="304">
        <f t="shared" ca="1" si="463"/>
        <v>-8.5855748721883209</v>
      </c>
    </row>
    <row r="980" spans="1:34" x14ac:dyDescent="0.2">
      <c r="A980" s="347">
        <f t="shared" ca="1" si="441"/>
        <v>1E-4</v>
      </c>
      <c r="B980" s="304">
        <f t="shared" ca="1" si="442"/>
        <v>30.258400000000027</v>
      </c>
      <c r="D980" s="306">
        <f t="shared" ca="1" si="443"/>
        <v>-0.64142256400318542</v>
      </c>
      <c r="E980" s="307">
        <f t="shared" ca="1" si="444"/>
        <v>-1.2483903890970804</v>
      </c>
      <c r="F980" s="304">
        <f t="shared" ca="1" si="445"/>
        <v>1.4035317841796033</v>
      </c>
      <c r="G980" s="306">
        <f t="shared" ca="1" si="446"/>
        <v>8.0407862705273825</v>
      </c>
      <c r="H980" s="307">
        <f t="shared" ca="1" si="447"/>
        <v>-107.32815792890763</v>
      </c>
      <c r="I980" s="304">
        <f t="shared" ca="1" si="448"/>
        <v>107.62893536712532</v>
      </c>
      <c r="J980" s="306">
        <f t="shared" ca="1" si="449"/>
        <v>669.82609207074745</v>
      </c>
      <c r="K980" s="307">
        <f t="shared" ca="1" si="450"/>
        <v>-12.061471958082775</v>
      </c>
      <c r="L980" s="304">
        <f t="shared" ca="1" si="435"/>
        <v>669.93467795342929</v>
      </c>
      <c r="M980" s="306">
        <f t="shared" ca="1" si="451"/>
        <v>-1.4960182494409791</v>
      </c>
      <c r="N980" s="304">
        <f t="shared" ca="1" si="452"/>
        <v>-85.715531767517732</v>
      </c>
      <c r="P980" s="310">
        <f t="shared" ca="1" si="453"/>
        <v>23</v>
      </c>
      <c r="Q980" s="304">
        <f t="shared" ca="1" si="454"/>
        <v>0</v>
      </c>
      <c r="R980" s="306">
        <f t="shared" ca="1" si="455"/>
        <v>0</v>
      </c>
      <c r="S980" s="307">
        <f t="shared" ca="1" si="456"/>
        <v>5.0810000000000022</v>
      </c>
      <c r="T980" s="304">
        <f t="shared" ca="1" si="436"/>
        <v>49.844610000000024</v>
      </c>
      <c r="U980" s="311">
        <f t="shared" ca="1" si="437"/>
        <v>0</v>
      </c>
      <c r="V980" s="306">
        <f t="shared" ca="1" si="438"/>
        <v>1.226478421912087</v>
      </c>
      <c r="W980" s="304">
        <f t="shared" ca="1" si="439"/>
        <v>43.623593629573101</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1.196981508166111</v>
      </c>
      <c r="AH980" s="304">
        <f t="shared" ca="1" si="463"/>
        <v>-8.5856031841168665</v>
      </c>
    </row>
    <row r="981" spans="1:34" x14ac:dyDescent="0.2">
      <c r="A981" s="347">
        <f t="shared" ca="1" si="441"/>
        <v>1E-4</v>
      </c>
      <c r="B981" s="304">
        <f t="shared" ca="1" si="442"/>
        <v>30.258500000000026</v>
      </c>
      <c r="D981" s="306">
        <f t="shared" ca="1" si="443"/>
        <v>-0.64141884911177893</v>
      </c>
      <c r="E981" s="307">
        <f t="shared" ca="1" si="444"/>
        <v>-1.2483617198754384</v>
      </c>
      <c r="F981" s="304">
        <f t="shared" ca="1" si="445"/>
        <v>1.4035045862576445</v>
      </c>
      <c r="G981" s="306">
        <f t="shared" ca="1" si="446"/>
        <v>8.0407221286424715</v>
      </c>
      <c r="H981" s="307">
        <f t="shared" ca="1" si="447"/>
        <v>-107.32828276507962</v>
      </c>
      <c r="I981" s="304">
        <f t="shared" ca="1" si="448"/>
        <v>107.62905506251984</v>
      </c>
      <c r="J981" s="306">
        <f t="shared" ca="1" si="449"/>
        <v>669.82609207074745</v>
      </c>
      <c r="K981" s="307">
        <f t="shared" ca="1" si="450"/>
        <v>-12.072204780117474</v>
      </c>
      <c r="L981" s="304">
        <f t="shared" ca="1" si="435"/>
        <v>669.93487127259061</v>
      </c>
      <c r="M981" s="306">
        <f t="shared" ca="1" si="451"/>
        <v>-1.4960189303811477</v>
      </c>
      <c r="N981" s="304">
        <f t="shared" ca="1" si="452"/>
        <v>-85.715570782515499</v>
      </c>
      <c r="P981" s="310">
        <f t="shared" ca="1" si="453"/>
        <v>23</v>
      </c>
      <c r="Q981" s="304">
        <f t="shared" ca="1" si="454"/>
        <v>0</v>
      </c>
      <c r="R981" s="306">
        <f t="shared" ca="1" si="455"/>
        <v>0</v>
      </c>
      <c r="S981" s="307">
        <f t="shared" ca="1" si="456"/>
        <v>5.0810000000000022</v>
      </c>
      <c r="T981" s="304">
        <f t="shared" ca="1" si="436"/>
        <v>49.844610000000024</v>
      </c>
      <c r="U981" s="311">
        <f t="shared" ca="1" si="437"/>
        <v>0</v>
      </c>
      <c r="V981" s="306">
        <f t="shared" ca="1" si="438"/>
        <v>1.2264797382707358</v>
      </c>
      <c r="W981" s="304">
        <f t="shared" ca="1" si="439"/>
        <v>43.623737478814746</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1.1969536956596887</v>
      </c>
      <c r="AH981" s="304">
        <f t="shared" ca="1" si="463"/>
        <v>-8.5856314956845274</v>
      </c>
    </row>
    <row r="982" spans="1:34" x14ac:dyDescent="0.2">
      <c r="A982" s="347">
        <f t="shared" ca="1" si="441"/>
        <v>1E-4</v>
      </c>
      <c r="B982" s="304">
        <f t="shared" ca="1" si="442"/>
        <v>30.258600000000026</v>
      </c>
      <c r="D982" s="306">
        <f t="shared" ca="1" si="443"/>
        <v>-0.64141513421413976</v>
      </c>
      <c r="E982" s="307">
        <f t="shared" ca="1" si="444"/>
        <v>-1.2483330510192179</v>
      </c>
      <c r="F982" s="304">
        <f t="shared" ca="1" si="445"/>
        <v>1.4034773887262637</v>
      </c>
      <c r="G982" s="306">
        <f t="shared" ca="1" si="446"/>
        <v>8.04065798712905</v>
      </c>
      <c r="H982" s="307">
        <f t="shared" ca="1" si="447"/>
        <v>-107.32840759838473</v>
      </c>
      <c r="I982" s="304">
        <f t="shared" ca="1" si="448"/>
        <v>107.62917475513315</v>
      </c>
      <c r="J982" s="306">
        <f t="shared" ca="1" si="449"/>
        <v>669.82609207074745</v>
      </c>
      <c r="K982" s="307">
        <f t="shared" ca="1" si="450"/>
        <v>-12.082937614635647</v>
      </c>
      <c r="L982" s="304">
        <f t="shared" ca="1" si="435"/>
        <v>669.93506476386847</v>
      </c>
      <c r="M982" s="306">
        <f t="shared" ca="1" si="451"/>
        <v>-1.4960196113143702</v>
      </c>
      <c r="N982" s="304">
        <f t="shared" ca="1" si="452"/>
        <v>-85.715609797115278</v>
      </c>
      <c r="P982" s="310">
        <f t="shared" ca="1" si="453"/>
        <v>23</v>
      </c>
      <c r="Q982" s="304">
        <f t="shared" ca="1" si="454"/>
        <v>0</v>
      </c>
      <c r="R982" s="306">
        <f t="shared" ca="1" si="455"/>
        <v>0</v>
      </c>
      <c r="S982" s="307">
        <f t="shared" ca="1" si="456"/>
        <v>5.0810000000000022</v>
      </c>
      <c r="T982" s="304">
        <f t="shared" ca="1" si="436"/>
        <v>49.844610000000024</v>
      </c>
      <c r="U982" s="311">
        <f t="shared" ca="1" si="437"/>
        <v>0</v>
      </c>
      <c r="V982" s="306">
        <f t="shared" ca="1" si="438"/>
        <v>1.2264810546323293</v>
      </c>
      <c r="W982" s="304">
        <f t="shared" ca="1" si="439"/>
        <v>43.623881326222786</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1.1969258835045213</v>
      </c>
      <c r="AH982" s="304">
        <f t="shared" ca="1" si="463"/>
        <v>-8.5856598068913055</v>
      </c>
    </row>
    <row r="983" spans="1:34" x14ac:dyDescent="0.2">
      <c r="A983" s="347">
        <f t="shared" ca="1" si="441"/>
        <v>1E-4</v>
      </c>
      <c r="B983" s="304">
        <f t="shared" ca="1" si="442"/>
        <v>30.258700000000026</v>
      </c>
      <c r="D983" s="306">
        <f t="shared" ca="1" si="443"/>
        <v>-0.64141141931026613</v>
      </c>
      <c r="E983" s="307">
        <f t="shared" ca="1" si="444"/>
        <v>-1.2483043825284046</v>
      </c>
      <c r="F983" s="304">
        <f t="shared" ca="1" si="445"/>
        <v>1.4034501915854483</v>
      </c>
      <c r="G983" s="306">
        <f t="shared" ca="1" si="446"/>
        <v>8.0405938459871198</v>
      </c>
      <c r="H983" s="307">
        <f t="shared" ca="1" si="447"/>
        <v>-107.32853242882298</v>
      </c>
      <c r="I983" s="304">
        <f t="shared" ca="1" si="448"/>
        <v>107.62929444496527</v>
      </c>
      <c r="J983" s="306">
        <f t="shared" ca="1" si="449"/>
        <v>669.82609207074745</v>
      </c>
      <c r="K983" s="307">
        <f t="shared" ca="1" si="450"/>
        <v>-12.093670461637007</v>
      </c>
      <c r="L983" s="304">
        <f t="shared" ca="1" si="435"/>
        <v>669.93525842726342</v>
      </c>
      <c r="M983" s="306">
        <f t="shared" ca="1" si="451"/>
        <v>-1.4960202922406463</v>
      </c>
      <c r="N983" s="304">
        <f t="shared" ca="1" si="452"/>
        <v>-85.715648811317052</v>
      </c>
      <c r="P983" s="310">
        <f t="shared" ca="1" si="453"/>
        <v>23</v>
      </c>
      <c r="Q983" s="304">
        <f t="shared" ca="1" si="454"/>
        <v>0</v>
      </c>
      <c r="R983" s="306">
        <f t="shared" ca="1" si="455"/>
        <v>0</v>
      </c>
      <c r="S983" s="307">
        <f t="shared" ca="1" si="456"/>
        <v>5.0810000000000022</v>
      </c>
      <c r="T983" s="304">
        <f t="shared" ca="1" si="436"/>
        <v>49.844610000000024</v>
      </c>
      <c r="U983" s="311">
        <f t="shared" ca="1" si="437"/>
        <v>0</v>
      </c>
      <c r="V983" s="306">
        <f t="shared" ca="1" si="438"/>
        <v>1.2264823709968675</v>
      </c>
      <c r="W983" s="304">
        <f t="shared" ca="1" si="439"/>
        <v>43.6240251717972</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1.1968980717006001</v>
      </c>
      <c r="AH983" s="304">
        <f t="shared" ca="1" si="463"/>
        <v>-8.5856881177372113</v>
      </c>
    </row>
    <row r="984" spans="1:34" x14ac:dyDescent="0.2">
      <c r="A984" s="347">
        <f t="shared" ca="1" si="441"/>
        <v>1E-4</v>
      </c>
      <c r="B984" s="304">
        <f t="shared" ca="1" si="442"/>
        <v>30.258800000000026</v>
      </c>
      <c r="D984" s="306">
        <f t="shared" ca="1" si="443"/>
        <v>-0.64140770440016082</v>
      </c>
      <c r="E984" s="307">
        <f t="shared" ca="1" si="444"/>
        <v>-1.2482757144030092</v>
      </c>
      <c r="F984" s="304">
        <f t="shared" ca="1" si="445"/>
        <v>1.403422994835209</v>
      </c>
      <c r="G984" s="306">
        <f t="shared" ca="1" si="446"/>
        <v>8.0405297052166791</v>
      </c>
      <c r="H984" s="307">
        <f t="shared" ca="1" si="447"/>
        <v>-107.32865725639442</v>
      </c>
      <c r="I984" s="304">
        <f t="shared" ca="1" si="448"/>
        <v>107.62941413201625</v>
      </c>
      <c r="J984" s="306">
        <f t="shared" ca="1" si="449"/>
        <v>669.82609207074745</v>
      </c>
      <c r="K984" s="307">
        <f t="shared" ca="1" si="450"/>
        <v>-12.104403321121268</v>
      </c>
      <c r="L984" s="304">
        <f t="shared" ca="1" si="435"/>
        <v>669.9354522627757</v>
      </c>
      <c r="M984" s="306">
        <f t="shared" ca="1" si="451"/>
        <v>-1.4960209731599761</v>
      </c>
      <c r="N984" s="304">
        <f t="shared" ca="1" si="452"/>
        <v>-85.715687825120838</v>
      </c>
      <c r="P984" s="310">
        <f t="shared" ca="1" si="453"/>
        <v>23</v>
      </c>
      <c r="Q984" s="304">
        <f t="shared" ca="1" si="454"/>
        <v>0</v>
      </c>
      <c r="R984" s="306">
        <f t="shared" ca="1" si="455"/>
        <v>0</v>
      </c>
      <c r="S984" s="307">
        <f t="shared" ca="1" si="456"/>
        <v>5.0810000000000022</v>
      </c>
      <c r="T984" s="304">
        <f t="shared" ca="1" si="436"/>
        <v>49.844610000000024</v>
      </c>
      <c r="U984" s="311">
        <f t="shared" ca="1" si="437"/>
        <v>0</v>
      </c>
      <c r="V984" s="306">
        <f t="shared" ca="1" si="438"/>
        <v>1.2264836873643505</v>
      </c>
      <c r="W984" s="304">
        <f t="shared" ca="1" si="439"/>
        <v>43.624169015538037</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1.1968702602479322</v>
      </c>
      <c r="AH984" s="304">
        <f t="shared" ca="1" si="463"/>
        <v>-8.585716428222236</v>
      </c>
    </row>
    <row r="985" spans="1:34" x14ac:dyDescent="0.2">
      <c r="A985" s="347">
        <f t="shared" ca="1" si="441"/>
        <v>1E-4</v>
      </c>
      <c r="B985" s="304">
        <f t="shared" ca="1" si="442"/>
        <v>30.258900000000025</v>
      </c>
      <c r="D985" s="306">
        <f t="shared" ca="1" si="443"/>
        <v>-0.64140398948382393</v>
      </c>
      <c r="E985" s="307">
        <f t="shared" ca="1" si="444"/>
        <v>-1.2482470466430193</v>
      </c>
      <c r="F985" s="304">
        <f t="shared" ca="1" si="445"/>
        <v>1.4033957984755354</v>
      </c>
      <c r="G985" s="306">
        <f t="shared" ca="1" si="446"/>
        <v>8.0404655648177314</v>
      </c>
      <c r="H985" s="307">
        <f t="shared" ca="1" si="447"/>
        <v>-107.32878208109909</v>
      </c>
      <c r="I985" s="304">
        <f t="shared" ca="1" si="448"/>
        <v>107.62953381628611</v>
      </c>
      <c r="J985" s="306">
        <f t="shared" ca="1" si="449"/>
        <v>669.82609207074745</v>
      </c>
      <c r="K985" s="307">
        <f t="shared" ca="1" si="450"/>
        <v>-12.115136193088142</v>
      </c>
      <c r="L985" s="304">
        <f t="shared" ca="1" si="435"/>
        <v>669.93564627040598</v>
      </c>
      <c r="M985" s="306">
        <f t="shared" ca="1" si="451"/>
        <v>-1.4960216540723597</v>
      </c>
      <c r="N985" s="304">
        <f t="shared" ca="1" si="452"/>
        <v>-85.715726838526635</v>
      </c>
      <c r="P985" s="310">
        <f t="shared" ca="1" si="453"/>
        <v>23</v>
      </c>
      <c r="Q985" s="304">
        <f t="shared" ca="1" si="454"/>
        <v>0</v>
      </c>
      <c r="R985" s="306">
        <f t="shared" ca="1" si="455"/>
        <v>0</v>
      </c>
      <c r="S985" s="307">
        <f t="shared" ca="1" si="456"/>
        <v>5.0810000000000022</v>
      </c>
      <c r="T985" s="304">
        <f t="shared" ca="1" si="436"/>
        <v>49.844610000000024</v>
      </c>
      <c r="U985" s="311">
        <f t="shared" ca="1" si="437"/>
        <v>0</v>
      </c>
      <c r="V985" s="306">
        <f t="shared" ca="1" si="438"/>
        <v>1.2264850037347783</v>
      </c>
      <c r="W985" s="304">
        <f t="shared" ca="1" si="439"/>
        <v>43.624312857445297</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1.1968424491465068</v>
      </c>
      <c r="AH985" s="304">
        <f t="shared" ca="1" si="463"/>
        <v>-8.5857447383463921</v>
      </c>
    </row>
    <row r="986" spans="1:34" x14ac:dyDescent="0.2">
      <c r="A986" s="347">
        <f t="shared" ca="1" si="441"/>
        <v>1E-4</v>
      </c>
      <c r="B986" s="304">
        <f t="shared" ca="1" si="442"/>
        <v>30.259000000000025</v>
      </c>
      <c r="D986" s="306">
        <f t="shared" ca="1" si="443"/>
        <v>-0.64140027456125692</v>
      </c>
      <c r="E986" s="307">
        <f t="shared" ca="1" si="444"/>
        <v>-1.2482183792484332</v>
      </c>
      <c r="F986" s="304">
        <f t="shared" ca="1" si="445"/>
        <v>1.4033686025064267</v>
      </c>
      <c r="G986" s="306">
        <f t="shared" ca="1" si="446"/>
        <v>8.0404014247902751</v>
      </c>
      <c r="H986" s="307">
        <f t="shared" ca="1" si="447"/>
        <v>-107.32890690293702</v>
      </c>
      <c r="I986" s="304">
        <f t="shared" ca="1" si="448"/>
        <v>107.62965349777491</v>
      </c>
      <c r="J986" s="306">
        <f t="shared" ca="1" si="449"/>
        <v>669.82609207074745</v>
      </c>
      <c r="K986" s="307">
        <f t="shared" ca="1" si="450"/>
        <v>-12.125869077537343</v>
      </c>
      <c r="L986" s="304">
        <f t="shared" ca="1" si="435"/>
        <v>669.93584045015461</v>
      </c>
      <c r="M986" s="306">
        <f t="shared" ca="1" si="451"/>
        <v>-1.4960223349777972</v>
      </c>
      <c r="N986" s="304">
        <f t="shared" ca="1" si="452"/>
        <v>-85.715765851534456</v>
      </c>
      <c r="P986" s="310">
        <f t="shared" ca="1" si="453"/>
        <v>23</v>
      </c>
      <c r="Q986" s="304">
        <f t="shared" ca="1" si="454"/>
        <v>0</v>
      </c>
      <c r="R986" s="306">
        <f t="shared" ca="1" si="455"/>
        <v>0</v>
      </c>
      <c r="S986" s="307">
        <f t="shared" ca="1" si="456"/>
        <v>5.0810000000000022</v>
      </c>
      <c r="T986" s="304">
        <f t="shared" ca="1" si="436"/>
        <v>49.844610000000024</v>
      </c>
      <c r="U986" s="311">
        <f t="shared" ca="1" si="437"/>
        <v>0</v>
      </c>
      <c r="V986" s="306">
        <f t="shared" ca="1" si="438"/>
        <v>1.2264863201081502</v>
      </c>
      <c r="W986" s="304">
        <f t="shared" ca="1" si="439"/>
        <v>43.624456697518973</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1.1968146383963241</v>
      </c>
      <c r="AH986" s="304">
        <f t="shared" ca="1" si="463"/>
        <v>-8.5857730481096795</v>
      </c>
    </row>
    <row r="987" spans="1:34" x14ac:dyDescent="0.2">
      <c r="A987" s="347">
        <f t="shared" ca="1" si="441"/>
        <v>1E-4</v>
      </c>
      <c r="B987" s="304">
        <f t="shared" ca="1" si="442"/>
        <v>30.259100000000025</v>
      </c>
      <c r="D987" s="306">
        <f t="shared" ca="1" si="443"/>
        <v>-0.6413965596324589</v>
      </c>
      <c r="E987" s="307">
        <f t="shared" ca="1" si="444"/>
        <v>-1.248189712219256</v>
      </c>
      <c r="F987" s="304">
        <f t="shared" ca="1" si="445"/>
        <v>1.4033414069278878</v>
      </c>
      <c r="G987" s="306">
        <f t="shared" ca="1" si="446"/>
        <v>8.0403372851343118</v>
      </c>
      <c r="H987" s="307">
        <f t="shared" ca="1" si="447"/>
        <v>-107.32903172190824</v>
      </c>
      <c r="I987" s="304">
        <f t="shared" ca="1" si="448"/>
        <v>107.62977317648266</v>
      </c>
      <c r="J987" s="306">
        <f t="shared" ca="1" si="449"/>
        <v>669.82609207074745</v>
      </c>
      <c r="K987" s="307">
        <f t="shared" ca="1" si="450"/>
        <v>-12.136601974468586</v>
      </c>
      <c r="L987" s="304">
        <f t="shared" ca="1" si="435"/>
        <v>669.93603480202205</v>
      </c>
      <c r="M987" s="306">
        <f t="shared" ca="1" si="451"/>
        <v>-1.4960230158762888</v>
      </c>
      <c r="N987" s="304">
        <f t="shared" ca="1" si="452"/>
        <v>-85.715804864144303</v>
      </c>
      <c r="P987" s="310">
        <f t="shared" ca="1" si="453"/>
        <v>23</v>
      </c>
      <c r="Q987" s="304">
        <f t="shared" ca="1" si="454"/>
        <v>0</v>
      </c>
      <c r="R987" s="306">
        <f t="shared" ca="1" si="455"/>
        <v>0</v>
      </c>
      <c r="S987" s="307">
        <f t="shared" ca="1" si="456"/>
        <v>5.0810000000000022</v>
      </c>
      <c r="T987" s="304">
        <f t="shared" ca="1" si="436"/>
        <v>49.844610000000024</v>
      </c>
      <c r="U987" s="311">
        <f t="shared" ca="1" si="437"/>
        <v>0</v>
      </c>
      <c r="V987" s="306">
        <f t="shared" ca="1" si="438"/>
        <v>1.226487636484467</v>
      </c>
      <c r="W987" s="304">
        <f t="shared" ca="1" si="439"/>
        <v>43.6246005357591</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1.1967868279973892</v>
      </c>
      <c r="AH987" s="304">
        <f t="shared" ca="1" si="463"/>
        <v>-8.5858013575120946</v>
      </c>
    </row>
    <row r="988" spans="1:34" x14ac:dyDescent="0.2">
      <c r="A988" s="347">
        <f t="shared" ca="1" si="441"/>
        <v>1E-4</v>
      </c>
      <c r="B988" s="304">
        <f t="shared" ca="1" si="442"/>
        <v>30.259200000000025</v>
      </c>
      <c r="D988" s="306">
        <f t="shared" ca="1" si="443"/>
        <v>-0.64139284469743185</v>
      </c>
      <c r="E988" s="307">
        <f t="shared" ca="1" si="444"/>
        <v>-1.2481610455554808</v>
      </c>
      <c r="F988" s="304">
        <f t="shared" ca="1" si="445"/>
        <v>1.4033142117399136</v>
      </c>
      <c r="G988" s="306">
        <f t="shared" ca="1" si="446"/>
        <v>8.0402731458498415</v>
      </c>
      <c r="H988" s="307">
        <f t="shared" ca="1" si="447"/>
        <v>-107.3291565380128</v>
      </c>
      <c r="I988" s="304">
        <f t="shared" ca="1" si="448"/>
        <v>107.6298928524094</v>
      </c>
      <c r="J988" s="306">
        <f t="shared" ca="1" si="449"/>
        <v>669.82609207074745</v>
      </c>
      <c r="K988" s="307">
        <f t="shared" ca="1" si="450"/>
        <v>-12.147334883881582</v>
      </c>
      <c r="L988" s="304">
        <f t="shared" ca="1" si="435"/>
        <v>669.93622932600874</v>
      </c>
      <c r="M988" s="306">
        <f t="shared" ca="1" si="451"/>
        <v>-1.4960236967678346</v>
      </c>
      <c r="N988" s="304">
        <f t="shared" ca="1" si="452"/>
        <v>-85.715843876356175</v>
      </c>
      <c r="P988" s="310">
        <f t="shared" ca="1" si="453"/>
        <v>23</v>
      </c>
      <c r="Q988" s="304">
        <f t="shared" ca="1" si="454"/>
        <v>0</v>
      </c>
      <c r="R988" s="306">
        <f t="shared" ca="1" si="455"/>
        <v>0</v>
      </c>
      <c r="S988" s="307">
        <f t="shared" ca="1" si="456"/>
        <v>5.0810000000000022</v>
      </c>
      <c r="T988" s="304">
        <f t="shared" ca="1" si="436"/>
        <v>49.844610000000024</v>
      </c>
      <c r="U988" s="311">
        <f t="shared" ca="1" si="437"/>
        <v>0</v>
      </c>
      <c r="V988" s="306">
        <f t="shared" ca="1" si="438"/>
        <v>1.2264889528637286</v>
      </c>
      <c r="W988" s="304">
        <f t="shared" ca="1" si="439"/>
        <v>43.624744372165701</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1.1967590179496899</v>
      </c>
      <c r="AH988" s="304">
        <f t="shared" ca="1" si="463"/>
        <v>-8.5858296665536464</v>
      </c>
    </row>
    <row r="989" spans="1:34" x14ac:dyDescent="0.2">
      <c r="A989" s="347">
        <f t="shared" ca="1" si="441"/>
        <v>1E-4</v>
      </c>
      <c r="B989" s="304">
        <f t="shared" ca="1" si="442"/>
        <v>30.259300000000025</v>
      </c>
      <c r="D989" s="306">
        <f t="shared" ca="1" si="443"/>
        <v>-0.64138912975617568</v>
      </c>
      <c r="E989" s="307">
        <f t="shared" ca="1" si="444"/>
        <v>-1.2481323792570969</v>
      </c>
      <c r="F989" s="304">
        <f t="shared" ca="1" si="445"/>
        <v>1.4032870169424949</v>
      </c>
      <c r="G989" s="306">
        <f t="shared" ca="1" si="446"/>
        <v>8.0402090069368661</v>
      </c>
      <c r="H989" s="307">
        <f t="shared" ca="1" si="447"/>
        <v>-107.32928135125073</v>
      </c>
      <c r="I989" s="304">
        <f t="shared" ca="1" si="448"/>
        <v>107.63001252555519</v>
      </c>
      <c r="J989" s="306">
        <f t="shared" ca="1" si="449"/>
        <v>669.82609207074745</v>
      </c>
      <c r="K989" s="307">
        <f t="shared" ca="1" si="450"/>
        <v>-12.158067805776046</v>
      </c>
      <c r="L989" s="304">
        <f t="shared" ca="1" si="435"/>
        <v>669.93642402211515</v>
      </c>
      <c r="M989" s="306">
        <f t="shared" ca="1" si="451"/>
        <v>-1.4960243776524347</v>
      </c>
      <c r="N989" s="304">
        <f t="shared" ca="1" si="452"/>
        <v>-85.7158828881701</v>
      </c>
      <c r="P989" s="310">
        <f t="shared" ca="1" si="453"/>
        <v>23</v>
      </c>
      <c r="Q989" s="304">
        <f t="shared" ca="1" si="454"/>
        <v>0</v>
      </c>
      <c r="R989" s="306">
        <f t="shared" ca="1" si="455"/>
        <v>0</v>
      </c>
      <c r="S989" s="307">
        <f t="shared" ca="1" si="456"/>
        <v>5.0810000000000022</v>
      </c>
      <c r="T989" s="304">
        <f t="shared" ca="1" si="436"/>
        <v>49.844610000000024</v>
      </c>
      <c r="U989" s="311">
        <f t="shared" ca="1" si="437"/>
        <v>0</v>
      </c>
      <c r="V989" s="306">
        <f t="shared" ca="1" si="438"/>
        <v>1.2264902692459347</v>
      </c>
      <c r="W989" s="304">
        <f t="shared" ca="1" si="439"/>
        <v>43.624888206738795</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1.1967312082532224</v>
      </c>
      <c r="AH989" s="304">
        <f t="shared" ca="1" si="463"/>
        <v>-8.5858579752343402</v>
      </c>
    </row>
    <row r="990" spans="1:34" x14ac:dyDescent="0.2">
      <c r="A990" s="347">
        <f t="shared" ca="1" si="441"/>
        <v>1E-4</v>
      </c>
      <c r="B990" s="304">
        <f t="shared" ca="1" si="442"/>
        <v>30.259400000000024</v>
      </c>
      <c r="D990" s="306">
        <f t="shared" ca="1" si="443"/>
        <v>-0.64138541480869193</v>
      </c>
      <c r="E990" s="307">
        <f t="shared" ca="1" si="444"/>
        <v>-1.2481037133241077</v>
      </c>
      <c r="F990" s="304">
        <f t="shared" ca="1" si="445"/>
        <v>1.4032598225356359</v>
      </c>
      <c r="G990" s="306">
        <f t="shared" ca="1" si="446"/>
        <v>8.0401448683953856</v>
      </c>
      <c r="H990" s="307">
        <f t="shared" ca="1" si="447"/>
        <v>-107.32940616162206</v>
      </c>
      <c r="I990" s="304">
        <f t="shared" ca="1" si="448"/>
        <v>107.63013219592001</v>
      </c>
      <c r="J990" s="306">
        <f t="shared" ca="1" si="449"/>
        <v>669.82609207074745</v>
      </c>
      <c r="K990" s="307">
        <f t="shared" ca="1" si="450"/>
        <v>-12.16880074015169</v>
      </c>
      <c r="L990" s="304">
        <f t="shared" ca="1" si="435"/>
        <v>669.93661889034172</v>
      </c>
      <c r="M990" s="306">
        <f t="shared" ca="1" si="451"/>
        <v>-1.4960250585300889</v>
      </c>
      <c r="N990" s="304">
        <f t="shared" ca="1" si="452"/>
        <v>-85.71592189958605</v>
      </c>
      <c r="P990" s="310">
        <f t="shared" ca="1" si="453"/>
        <v>23</v>
      </c>
      <c r="Q990" s="304">
        <f t="shared" ca="1" si="454"/>
        <v>0</v>
      </c>
      <c r="R990" s="306">
        <f t="shared" ca="1" si="455"/>
        <v>0</v>
      </c>
      <c r="S990" s="307">
        <f t="shared" ca="1" si="456"/>
        <v>5.0810000000000022</v>
      </c>
      <c r="T990" s="304">
        <f t="shared" ca="1" si="436"/>
        <v>49.844610000000024</v>
      </c>
      <c r="U990" s="311">
        <f t="shared" ca="1" si="437"/>
        <v>0</v>
      </c>
      <c r="V990" s="306">
        <f t="shared" ca="1" si="438"/>
        <v>1.226491585631085</v>
      </c>
      <c r="W990" s="304">
        <f t="shared" ca="1" si="439"/>
        <v>43.625032039478334</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1.1967033989079869</v>
      </c>
      <c r="AH990" s="304">
        <f t="shared" ca="1" si="463"/>
        <v>-8.5858862835541778</v>
      </c>
    </row>
    <row r="991" spans="1:34" x14ac:dyDescent="0.2">
      <c r="A991" s="347">
        <f t="shared" ca="1" si="441"/>
        <v>1E-4</v>
      </c>
      <c r="B991" s="304">
        <f t="shared" ca="1" si="442"/>
        <v>30.259500000000024</v>
      </c>
      <c r="D991" s="306">
        <f t="shared" ca="1" si="443"/>
        <v>-0.64138169985498106</v>
      </c>
      <c r="E991" s="307">
        <f t="shared" ca="1" si="444"/>
        <v>-1.248075047756517</v>
      </c>
      <c r="F991" s="304">
        <f t="shared" ca="1" si="445"/>
        <v>1.4032326285193404</v>
      </c>
      <c r="G991" s="306">
        <f t="shared" ca="1" si="446"/>
        <v>8.0400807302253998</v>
      </c>
      <c r="H991" s="307">
        <f t="shared" ca="1" si="447"/>
        <v>-107.32953096912684</v>
      </c>
      <c r="I991" s="304">
        <f t="shared" ca="1" si="448"/>
        <v>107.63025186350396</v>
      </c>
      <c r="J991" s="306">
        <f t="shared" ca="1" si="449"/>
        <v>669.82609207074745</v>
      </c>
      <c r="K991" s="307">
        <f t="shared" ca="1" si="450"/>
        <v>-12.179533687008227</v>
      </c>
      <c r="L991" s="304">
        <f t="shared" ca="1" si="435"/>
        <v>669.93681393068891</v>
      </c>
      <c r="M991" s="306">
        <f t="shared" ca="1" si="451"/>
        <v>-1.4960257394007976</v>
      </c>
      <c r="N991" s="304">
        <f t="shared" ca="1" si="452"/>
        <v>-85.715960910604053</v>
      </c>
      <c r="P991" s="310">
        <f t="shared" ca="1" si="453"/>
        <v>23</v>
      </c>
      <c r="Q991" s="304">
        <f t="shared" ca="1" si="454"/>
        <v>0</v>
      </c>
      <c r="R991" s="306">
        <f t="shared" ca="1" si="455"/>
        <v>0</v>
      </c>
      <c r="S991" s="307">
        <f t="shared" ca="1" si="456"/>
        <v>5.0810000000000022</v>
      </c>
      <c r="T991" s="304">
        <f t="shared" ca="1" si="436"/>
        <v>49.844610000000024</v>
      </c>
      <c r="U991" s="311">
        <f t="shared" ca="1" si="437"/>
        <v>0</v>
      </c>
      <c r="V991" s="306">
        <f t="shared" ca="1" si="438"/>
        <v>1.2264929020191804</v>
      </c>
      <c r="W991" s="304">
        <f t="shared" ca="1" si="439"/>
        <v>43.625175870384417</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1.1966755899139905</v>
      </c>
      <c r="AH991" s="304">
        <f t="shared" ca="1" si="463"/>
        <v>-8.5859145915131503</v>
      </c>
    </row>
    <row r="992" spans="1:34" x14ac:dyDescent="0.2">
      <c r="A992" s="347">
        <f t="shared" ca="1" si="441"/>
        <v>1E-4</v>
      </c>
      <c r="B992" s="304">
        <f t="shared" ca="1" si="442"/>
        <v>30.259600000000024</v>
      </c>
      <c r="D992" s="306">
        <f t="shared" ca="1" si="443"/>
        <v>-0.64137798489504405</v>
      </c>
      <c r="E992" s="307">
        <f t="shared" ca="1" si="444"/>
        <v>-1.2480463825543104</v>
      </c>
      <c r="F992" s="304">
        <f t="shared" ca="1" si="445"/>
        <v>1.4032054348935965</v>
      </c>
      <c r="G992" s="306">
        <f t="shared" ca="1" si="446"/>
        <v>8.0400165924269107</v>
      </c>
      <c r="H992" s="307">
        <f t="shared" ca="1" si="447"/>
        <v>-107.3296557737651</v>
      </c>
      <c r="I992" s="304">
        <f t="shared" ca="1" si="448"/>
        <v>107.63037152830705</v>
      </c>
      <c r="J992" s="306">
        <f t="shared" ca="1" si="449"/>
        <v>669.82609207074745</v>
      </c>
      <c r="K992" s="307">
        <f t="shared" ca="1" si="450"/>
        <v>-12.190266646345371</v>
      </c>
      <c r="L992" s="304">
        <f t="shared" ca="1" si="435"/>
        <v>669.93700914315707</v>
      </c>
      <c r="M992" s="306">
        <f t="shared" ca="1" si="451"/>
        <v>-1.496026420264561</v>
      </c>
      <c r="N992" s="304">
        <f t="shared" ca="1" si="452"/>
        <v>-85.715999921224125</v>
      </c>
      <c r="P992" s="310">
        <f t="shared" ca="1" si="453"/>
        <v>23</v>
      </c>
      <c r="Q992" s="304">
        <f t="shared" ca="1" si="454"/>
        <v>0</v>
      </c>
      <c r="R992" s="306">
        <f t="shared" ca="1" si="455"/>
        <v>0</v>
      </c>
      <c r="S992" s="307">
        <f t="shared" ca="1" si="456"/>
        <v>5.0810000000000022</v>
      </c>
      <c r="T992" s="304">
        <f t="shared" ca="1" si="436"/>
        <v>49.844610000000024</v>
      </c>
      <c r="U992" s="311">
        <f t="shared" ca="1" si="437"/>
        <v>0</v>
      </c>
      <c r="V992" s="306">
        <f t="shared" ca="1" si="438"/>
        <v>1.2264942184102201</v>
      </c>
      <c r="W992" s="304">
        <f t="shared" ca="1" si="439"/>
        <v>43.625319699457023</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1.1966477812712171</v>
      </c>
      <c r="AH992" s="304">
        <f t="shared" ca="1" si="463"/>
        <v>-8.5859428991112772</v>
      </c>
    </row>
    <row r="993" spans="1:34" x14ac:dyDescent="0.2">
      <c r="A993" s="347">
        <f t="shared" ca="1" si="441"/>
        <v>1E-4</v>
      </c>
      <c r="B993" s="304">
        <f t="shared" ca="1" si="442"/>
        <v>30.259700000000024</v>
      </c>
      <c r="D993" s="306">
        <f t="shared" ca="1" si="443"/>
        <v>-0.64137426992888025</v>
      </c>
      <c r="E993" s="307">
        <f t="shared" ca="1" si="444"/>
        <v>-1.248017717717488</v>
      </c>
      <c r="F993" s="304">
        <f t="shared" ca="1" si="445"/>
        <v>1.4031782416584044</v>
      </c>
      <c r="G993" s="306">
        <f t="shared" ca="1" si="446"/>
        <v>8.0399524549999182</v>
      </c>
      <c r="H993" s="307">
        <f t="shared" ca="1" si="447"/>
        <v>-107.32978057553687</v>
      </c>
      <c r="I993" s="304">
        <f t="shared" ca="1" si="448"/>
        <v>107.63049119032929</v>
      </c>
      <c r="J993" s="306">
        <f t="shared" ca="1" si="449"/>
        <v>669.82609207074745</v>
      </c>
      <c r="K993" s="307">
        <f t="shared" ca="1" si="450"/>
        <v>-12.200999618162836</v>
      </c>
      <c r="L993" s="304">
        <f t="shared" ca="1" si="435"/>
        <v>669.93720452774664</v>
      </c>
      <c r="M993" s="306">
        <f t="shared" ca="1" si="451"/>
        <v>-1.4960271011213788</v>
      </c>
      <c r="N993" s="304">
        <f t="shared" ca="1" si="452"/>
        <v>-85.716038931446235</v>
      </c>
      <c r="P993" s="310">
        <f t="shared" ca="1" si="453"/>
        <v>23</v>
      </c>
      <c r="Q993" s="304">
        <f t="shared" ca="1" si="454"/>
        <v>0</v>
      </c>
      <c r="R993" s="306">
        <f t="shared" ca="1" si="455"/>
        <v>0</v>
      </c>
      <c r="S993" s="307">
        <f t="shared" ca="1" si="456"/>
        <v>5.0810000000000022</v>
      </c>
      <c r="T993" s="304">
        <f t="shared" ca="1" si="436"/>
        <v>49.844610000000024</v>
      </c>
      <c r="U993" s="311">
        <f t="shared" ca="1" si="437"/>
        <v>0</v>
      </c>
      <c r="V993" s="306">
        <f t="shared" ca="1" si="438"/>
        <v>1.2264955348042037</v>
      </c>
      <c r="W993" s="304">
        <f t="shared" ca="1" si="439"/>
        <v>43.625463526696123</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1.1966199729796649</v>
      </c>
      <c r="AH993" s="304">
        <f t="shared" ca="1" si="463"/>
        <v>-8.5859712063485549</v>
      </c>
    </row>
    <row r="994" spans="1:34" x14ac:dyDescent="0.2">
      <c r="A994" s="347">
        <f t="shared" ca="1" si="441"/>
        <v>1E-4</v>
      </c>
      <c r="B994" s="304">
        <f t="shared" ca="1" si="442"/>
        <v>30.259800000000023</v>
      </c>
      <c r="D994" s="306">
        <f t="shared" ca="1" si="443"/>
        <v>-0.64137055495649187</v>
      </c>
      <c r="E994" s="307">
        <f t="shared" ca="1" si="444"/>
        <v>-1.2479890532460587</v>
      </c>
      <c r="F994" s="304">
        <f t="shared" ca="1" si="445"/>
        <v>1.4031510488137735</v>
      </c>
      <c r="G994" s="306">
        <f t="shared" ca="1" si="446"/>
        <v>8.0398883179444223</v>
      </c>
      <c r="H994" s="307">
        <f t="shared" ca="1" si="447"/>
        <v>-107.32990537444219</v>
      </c>
      <c r="I994" s="304">
        <f t="shared" ca="1" si="448"/>
        <v>107.63061084957074</v>
      </c>
      <c r="J994" s="306">
        <f t="shared" ca="1" si="449"/>
        <v>669.82609207074745</v>
      </c>
      <c r="K994" s="307">
        <f t="shared" ca="1" si="450"/>
        <v>-12.211732602460335</v>
      </c>
      <c r="L994" s="304">
        <f t="shared" ca="1" si="435"/>
        <v>669.9374000844582</v>
      </c>
      <c r="M994" s="306">
        <f t="shared" ca="1" si="451"/>
        <v>-1.4960277819712515</v>
      </c>
      <c r="N994" s="304">
        <f t="shared" ca="1" si="452"/>
        <v>-85.716077941270427</v>
      </c>
      <c r="P994" s="310">
        <f t="shared" ca="1" si="453"/>
        <v>23</v>
      </c>
      <c r="Q994" s="304">
        <f t="shared" ca="1" si="454"/>
        <v>0</v>
      </c>
      <c r="R994" s="306">
        <f t="shared" ca="1" si="455"/>
        <v>0</v>
      </c>
      <c r="S994" s="307">
        <f t="shared" ca="1" si="456"/>
        <v>5.0810000000000022</v>
      </c>
      <c r="T994" s="304">
        <f t="shared" ca="1" si="436"/>
        <v>49.844610000000024</v>
      </c>
      <c r="U994" s="311">
        <f t="shared" ca="1" si="437"/>
        <v>0</v>
      </c>
      <c r="V994" s="306">
        <f t="shared" ca="1" si="438"/>
        <v>1.2264968512011321</v>
      </c>
      <c r="W994" s="304">
        <f t="shared" ca="1" si="439"/>
        <v>43.625607352101781</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1.1965921650393447</v>
      </c>
      <c r="AH994" s="304">
        <f t="shared" ca="1" si="463"/>
        <v>-8.5859995132249765</v>
      </c>
    </row>
    <row r="995" spans="1:34" x14ac:dyDescent="0.2">
      <c r="A995" s="347">
        <f t="shared" ca="1" si="441"/>
        <v>1E-4</v>
      </c>
      <c r="B995" s="304">
        <f t="shared" ca="1" si="442"/>
        <v>30.259900000000023</v>
      </c>
      <c r="D995" s="306">
        <f t="shared" ca="1" si="443"/>
        <v>-0.64136683997787802</v>
      </c>
      <c r="E995" s="307">
        <f t="shared" ca="1" si="444"/>
        <v>-1.2479603891400064</v>
      </c>
      <c r="F995" s="304">
        <f t="shared" ca="1" si="445"/>
        <v>1.4031238563596891</v>
      </c>
      <c r="G995" s="306">
        <f t="shared" ca="1" si="446"/>
        <v>8.0398241812604248</v>
      </c>
      <c r="H995" s="307">
        <f t="shared" ca="1" si="447"/>
        <v>-107.33003017048111</v>
      </c>
      <c r="I995" s="304">
        <f t="shared" ca="1" si="448"/>
        <v>107.63073050603143</v>
      </c>
      <c r="J995" s="306">
        <f t="shared" ca="1" si="449"/>
        <v>669.82609207074745</v>
      </c>
      <c r="K995" s="307">
        <f t="shared" ca="1" si="450"/>
        <v>-12.222465599237582</v>
      </c>
      <c r="L995" s="304">
        <f t="shared" ca="1" si="435"/>
        <v>669.93759581329221</v>
      </c>
      <c r="M995" s="306">
        <f t="shared" ca="1" si="451"/>
        <v>-1.4960284628141789</v>
      </c>
      <c r="N995" s="304">
        <f t="shared" ca="1" si="452"/>
        <v>-85.716116950696673</v>
      </c>
      <c r="P995" s="310">
        <f t="shared" ca="1" si="453"/>
        <v>23</v>
      </c>
      <c r="Q995" s="304">
        <f t="shared" ca="1" si="454"/>
        <v>0</v>
      </c>
      <c r="R995" s="306">
        <f t="shared" ca="1" si="455"/>
        <v>0</v>
      </c>
      <c r="S995" s="307">
        <f t="shared" ca="1" si="456"/>
        <v>5.0810000000000022</v>
      </c>
      <c r="T995" s="304">
        <f t="shared" ca="1" si="436"/>
        <v>49.844610000000024</v>
      </c>
      <c r="U995" s="311">
        <f t="shared" ca="1" si="437"/>
        <v>0</v>
      </c>
      <c r="V995" s="306">
        <f t="shared" ca="1" si="438"/>
        <v>1.2264981676010047</v>
      </c>
      <c r="W995" s="304">
        <f t="shared" ca="1" si="439"/>
        <v>43.62575117567399</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1.196564357450244</v>
      </c>
      <c r="AH995" s="304">
        <f t="shared" ca="1" si="463"/>
        <v>-8.586027819740556</v>
      </c>
    </row>
    <row r="996" spans="1:34" x14ac:dyDescent="0.2">
      <c r="A996" s="347">
        <f t="shared" ca="1" si="441"/>
        <v>1E-4</v>
      </c>
      <c r="B996" s="304">
        <f t="shared" ca="1" si="442"/>
        <v>30.260000000000023</v>
      </c>
      <c r="D996" s="306">
        <f t="shared" ca="1" si="443"/>
        <v>-0.64136312499304149</v>
      </c>
      <c r="E996" s="307">
        <f t="shared" ca="1" si="444"/>
        <v>-1.2479317253993365</v>
      </c>
      <c r="F996" s="304">
        <f t="shared" ca="1" si="445"/>
        <v>1.4030966642961578</v>
      </c>
      <c r="G996" s="306">
        <f t="shared" ca="1" si="446"/>
        <v>8.0397600449479256</v>
      </c>
      <c r="H996" s="307">
        <f t="shared" ca="1" si="447"/>
        <v>-107.33015496365365</v>
      </c>
      <c r="I996" s="304">
        <f t="shared" ca="1" si="448"/>
        <v>107.63085015971141</v>
      </c>
      <c r="J996" s="306">
        <f t="shared" ca="1" si="449"/>
        <v>669.82609207074745</v>
      </c>
      <c r="K996" s="307">
        <f t="shared" ca="1" si="450"/>
        <v>-12.233198608494289</v>
      </c>
      <c r="L996" s="304">
        <f t="shared" ca="1" si="435"/>
        <v>669.93779171424887</v>
      </c>
      <c r="M996" s="306">
        <f t="shared" ca="1" si="451"/>
        <v>-1.4960291436501614</v>
      </c>
      <c r="N996" s="304">
        <f t="shared" ca="1" si="452"/>
        <v>-85.716155959725</v>
      </c>
      <c r="P996" s="310">
        <f t="shared" ca="1" si="453"/>
        <v>23</v>
      </c>
      <c r="Q996" s="304">
        <f t="shared" ca="1" si="454"/>
        <v>0</v>
      </c>
      <c r="R996" s="306">
        <f t="shared" ca="1" si="455"/>
        <v>0</v>
      </c>
      <c r="S996" s="307">
        <f t="shared" ca="1" si="456"/>
        <v>5.0810000000000022</v>
      </c>
      <c r="T996" s="304">
        <f t="shared" ca="1" si="436"/>
        <v>49.844610000000024</v>
      </c>
      <c r="U996" s="311">
        <f t="shared" ca="1" si="437"/>
        <v>0</v>
      </c>
      <c r="V996" s="306">
        <f t="shared" ca="1" si="438"/>
        <v>1.2264994840038219</v>
      </c>
      <c r="W996" s="304">
        <f t="shared" ca="1" si="439"/>
        <v>43.6258949974128</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1.1965365502123646</v>
      </c>
      <c r="AH996" s="304">
        <f t="shared" ca="1" si="463"/>
        <v>-8.5860561258952899</v>
      </c>
    </row>
    <row r="997" spans="1:34" x14ac:dyDescent="0.2">
      <c r="A997" s="347">
        <f t="shared" ca="1" si="441"/>
        <v>1E-4</v>
      </c>
      <c r="B997" s="304">
        <f t="shared" ca="1" si="442"/>
        <v>30.260100000000023</v>
      </c>
      <c r="D997" s="306">
        <f t="shared" ca="1" si="443"/>
        <v>-0.64135941000198071</v>
      </c>
      <c r="E997" s="307">
        <f t="shared" ca="1" si="444"/>
        <v>-1.2479030620240348</v>
      </c>
      <c r="F997" s="304">
        <f t="shared" ca="1" si="445"/>
        <v>1.4030694726231665</v>
      </c>
      <c r="G997" s="306">
        <f t="shared" ca="1" si="446"/>
        <v>8.0396959090069249</v>
      </c>
      <c r="H997" s="307">
        <f t="shared" ca="1" si="447"/>
        <v>-107.33027975395986</v>
      </c>
      <c r="I997" s="304">
        <f t="shared" ca="1" si="448"/>
        <v>107.63096981061068</v>
      </c>
      <c r="J997" s="306">
        <f t="shared" ca="1" si="449"/>
        <v>669.82609207074745</v>
      </c>
      <c r="K997" s="307">
        <f t="shared" ca="1" si="450"/>
        <v>-12.24393163023017</v>
      </c>
      <c r="L997" s="304">
        <f t="shared" ca="1" si="435"/>
        <v>669.93798778732889</v>
      </c>
      <c r="M997" s="306">
        <f t="shared" ca="1" si="451"/>
        <v>-1.4960298244791987</v>
      </c>
      <c r="N997" s="304">
        <f t="shared" ca="1" si="452"/>
        <v>-85.716194968355424</v>
      </c>
      <c r="P997" s="310">
        <f t="shared" ca="1" si="453"/>
        <v>23</v>
      </c>
      <c r="Q997" s="304">
        <f t="shared" ca="1" si="454"/>
        <v>0</v>
      </c>
      <c r="R997" s="306">
        <f t="shared" ca="1" si="455"/>
        <v>0</v>
      </c>
      <c r="S997" s="307">
        <f t="shared" ca="1" si="456"/>
        <v>5.0810000000000022</v>
      </c>
      <c r="T997" s="304">
        <f t="shared" ca="1" si="436"/>
        <v>49.844610000000024</v>
      </c>
      <c r="U997" s="311">
        <f t="shared" ca="1" si="437"/>
        <v>0</v>
      </c>
      <c r="V997" s="306">
        <f t="shared" ca="1" si="438"/>
        <v>1.2265008004095834</v>
      </c>
      <c r="W997" s="304">
        <f t="shared" ca="1" si="439"/>
        <v>43.626038817318161</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1.196508743325694</v>
      </c>
      <c r="AH997" s="304">
        <f t="shared" ca="1" si="463"/>
        <v>-8.5860844316891907</v>
      </c>
    </row>
    <row r="998" spans="1:34" x14ac:dyDescent="0.2">
      <c r="A998" s="347">
        <f t="shared" ca="1" si="441"/>
        <v>1E-4</v>
      </c>
      <c r="B998" s="304">
        <f t="shared" ca="1" si="442"/>
        <v>30.260200000000022</v>
      </c>
      <c r="D998" s="306">
        <f t="shared" ca="1" si="443"/>
        <v>-0.64135569500469813</v>
      </c>
      <c r="E998" s="307">
        <f t="shared" ca="1" si="444"/>
        <v>-1.2478743990141137</v>
      </c>
      <c r="F998" s="304">
        <f t="shared" ca="1" si="445"/>
        <v>1.4030422813407279</v>
      </c>
      <c r="G998" s="306">
        <f t="shared" ca="1" si="446"/>
        <v>8.0396317734374243</v>
      </c>
      <c r="H998" s="307">
        <f t="shared" ca="1" si="447"/>
        <v>-107.33040454139976</v>
      </c>
      <c r="I998" s="304">
        <f t="shared" ca="1" si="448"/>
        <v>107.63108945872931</v>
      </c>
      <c r="J998" s="306">
        <f t="shared" ca="1" si="449"/>
        <v>669.82609207074745</v>
      </c>
      <c r="K998" s="307">
        <f t="shared" ca="1" si="450"/>
        <v>-12.254664664444938</v>
      </c>
      <c r="L998" s="304">
        <f t="shared" ca="1" si="435"/>
        <v>669.9381840325326</v>
      </c>
      <c r="M998" s="306">
        <f t="shared" ca="1" si="451"/>
        <v>-1.496030505301291</v>
      </c>
      <c r="N998" s="304">
        <f t="shared" ca="1" si="452"/>
        <v>-85.716233976587901</v>
      </c>
      <c r="P998" s="310">
        <f t="shared" ca="1" si="453"/>
        <v>23</v>
      </c>
      <c r="Q998" s="304">
        <f t="shared" ca="1" si="454"/>
        <v>0</v>
      </c>
      <c r="R998" s="306">
        <f t="shared" ca="1" si="455"/>
        <v>0</v>
      </c>
      <c r="S998" s="307">
        <f t="shared" ca="1" si="456"/>
        <v>5.0810000000000022</v>
      </c>
      <c r="T998" s="304">
        <f t="shared" ca="1" si="436"/>
        <v>49.844610000000024</v>
      </c>
      <c r="U998" s="311">
        <f t="shared" ca="1" si="437"/>
        <v>0</v>
      </c>
      <c r="V998" s="306">
        <f t="shared" ca="1" si="438"/>
        <v>1.2265021168182892</v>
      </c>
      <c r="W998" s="304">
        <f t="shared" ca="1" si="439"/>
        <v>43.626182635390144</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1.1964809367902411</v>
      </c>
      <c r="AH998" s="304">
        <f t="shared" ca="1" si="463"/>
        <v>-8.5861127371222477</v>
      </c>
    </row>
    <row r="999" spans="1:34" x14ac:dyDescent="0.2">
      <c r="A999" s="347">
        <f t="shared" ca="1" si="441"/>
        <v>1E-4</v>
      </c>
      <c r="B999" s="304">
        <f t="shared" ca="1" si="442"/>
        <v>30.260300000000022</v>
      </c>
      <c r="D999" s="306">
        <f t="shared" ca="1" si="443"/>
        <v>-0.64135198000119598</v>
      </c>
      <c r="E999" s="307">
        <f t="shared" ca="1" si="444"/>
        <v>-1.2478457363695572</v>
      </c>
      <c r="F999" s="304">
        <f t="shared" ca="1" si="445"/>
        <v>1.4030150904488294</v>
      </c>
      <c r="G999" s="306">
        <f t="shared" ca="1" si="446"/>
        <v>8.0395676382394239</v>
      </c>
      <c r="H999" s="307">
        <f t="shared" ca="1" si="447"/>
        <v>-107.3305293259734</v>
      </c>
      <c r="I999" s="304">
        <f t="shared" ca="1" si="448"/>
        <v>107.63120910406731</v>
      </c>
      <c r="J999" s="306">
        <f t="shared" ca="1" si="449"/>
        <v>669.82609207074745</v>
      </c>
      <c r="K999" s="307">
        <f t="shared" ca="1" si="450"/>
        <v>-12.265397711138307</v>
      </c>
      <c r="L999" s="304">
        <f t="shared" ca="1" si="435"/>
        <v>669.93838044986035</v>
      </c>
      <c r="M999" s="306">
        <f t="shared" ca="1" si="451"/>
        <v>-1.4960311861164388</v>
      </c>
      <c r="N999" s="304">
        <f t="shared" ca="1" si="452"/>
        <v>-85.716272984422503</v>
      </c>
      <c r="P999" s="310">
        <f t="shared" ca="1" si="453"/>
        <v>23</v>
      </c>
      <c r="Q999" s="304">
        <f t="shared" ca="1" si="454"/>
        <v>0</v>
      </c>
      <c r="R999" s="306">
        <f t="shared" ca="1" si="455"/>
        <v>0</v>
      </c>
      <c r="S999" s="307">
        <f t="shared" ca="1" si="456"/>
        <v>5.0810000000000022</v>
      </c>
      <c r="T999" s="304">
        <f t="shared" ca="1" si="436"/>
        <v>49.844610000000024</v>
      </c>
      <c r="U999" s="311">
        <f t="shared" ca="1" si="437"/>
        <v>0</v>
      </c>
      <c r="V999" s="306">
        <f t="shared" ca="1" si="438"/>
        <v>1.2265034332299392</v>
      </c>
      <c r="W999" s="304">
        <f t="shared" ca="1" si="439"/>
        <v>43.626326451628728</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1.1964531306059971</v>
      </c>
      <c r="AH999" s="304">
        <f t="shared" ca="1" si="463"/>
        <v>-8.586141042194475</v>
      </c>
    </row>
    <row r="1000" spans="1:34" x14ac:dyDescent="0.2">
      <c r="A1000" s="347">
        <f t="shared" ca="1" si="441"/>
        <v>1E-4</v>
      </c>
      <c r="B1000" s="304">
        <f t="shared" ca="1" si="442"/>
        <v>30.260400000000022</v>
      </c>
      <c r="D1000" s="306">
        <f t="shared" ca="1" si="443"/>
        <v>-0.6413482649914698</v>
      </c>
      <c r="E1000" s="307">
        <f t="shared" ca="1" si="444"/>
        <v>-1.2478170740903725</v>
      </c>
      <c r="F1000" s="304">
        <f t="shared" ca="1" si="445"/>
        <v>1.4029878999474752</v>
      </c>
      <c r="G1000" s="306">
        <f t="shared" ca="1" si="446"/>
        <v>8.0395035034129254</v>
      </c>
      <c r="H1000" s="307">
        <f t="shared" ca="1" si="447"/>
        <v>-107.33065410768081</v>
      </c>
      <c r="I1000" s="304">
        <f t="shared" ca="1" si="448"/>
        <v>107.63132874662473</v>
      </c>
      <c r="J1000" s="306">
        <f t="shared" ca="1" si="449"/>
        <v>669.82609207074745</v>
      </c>
      <c r="K1000" s="307">
        <f t="shared" ca="1" si="450"/>
        <v>-12.27613077030999</v>
      </c>
      <c r="L1000" s="304">
        <f t="shared" ca="1" si="435"/>
        <v>669.9385770393128</v>
      </c>
      <c r="M1000" s="306">
        <f t="shared" ca="1" si="451"/>
        <v>-1.4960318669246417</v>
      </c>
      <c r="N1000" s="304">
        <f t="shared" ca="1" si="452"/>
        <v>-85.716311991859186</v>
      </c>
      <c r="P1000" s="310">
        <f t="shared" ca="1" si="453"/>
        <v>23</v>
      </c>
      <c r="Q1000" s="304">
        <f t="shared" ca="1" si="454"/>
        <v>0</v>
      </c>
      <c r="R1000" s="306">
        <f t="shared" ca="1" si="455"/>
        <v>0</v>
      </c>
      <c r="S1000" s="307">
        <f t="shared" ca="1" si="456"/>
        <v>5.0810000000000022</v>
      </c>
      <c r="T1000" s="304">
        <f t="shared" ca="1" si="436"/>
        <v>49.844610000000024</v>
      </c>
      <c r="U1000" s="311">
        <f t="shared" ca="1" si="437"/>
        <v>0</v>
      </c>
      <c r="V1000" s="306">
        <f t="shared" ca="1" si="438"/>
        <v>1.2265047496445338</v>
      </c>
      <c r="W1000" s="304">
        <f t="shared" ca="1" si="439"/>
        <v>43.626470266033955</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1.1964253247729655</v>
      </c>
      <c r="AH1000" s="304">
        <f t="shared" ca="1" si="463"/>
        <v>-8.5861693469058675</v>
      </c>
    </row>
    <row r="1001" spans="1:34" x14ac:dyDescent="0.2">
      <c r="A1001" s="347">
        <f t="shared" ca="1" si="441"/>
        <v>1E-4</v>
      </c>
      <c r="B1001" s="304">
        <f t="shared" ca="1" si="442"/>
        <v>30.260500000000022</v>
      </c>
      <c r="D1001" s="306">
        <f t="shared" ca="1" si="443"/>
        <v>-0.64134454997552504</v>
      </c>
      <c r="E1001" s="307">
        <f t="shared" ca="1" si="444"/>
        <v>-1.2477884121765506</v>
      </c>
      <c r="F1001" s="304">
        <f t="shared" ca="1" si="445"/>
        <v>1.4029607098366603</v>
      </c>
      <c r="G1001" s="306">
        <f t="shared" ca="1" si="446"/>
        <v>8.0394393689579271</v>
      </c>
      <c r="H1001" s="307">
        <f t="shared" ca="1" si="447"/>
        <v>-107.33077888652203</v>
      </c>
      <c r="I1001" s="304">
        <f t="shared" ca="1" si="448"/>
        <v>107.6314483864016</v>
      </c>
      <c r="J1001" s="306">
        <f t="shared" ca="1" si="449"/>
        <v>669.82609207074745</v>
      </c>
      <c r="K1001" s="307">
        <f t="shared" ca="1" si="450"/>
        <v>-12.2868638419597</v>
      </c>
      <c r="L1001" s="304">
        <f t="shared" ca="1" si="435"/>
        <v>669.9387738008902</v>
      </c>
      <c r="M1001" s="306">
        <f t="shared" ca="1" si="451"/>
        <v>-1.4960325477259</v>
      </c>
      <c r="N1001" s="304">
        <f t="shared" ca="1" si="452"/>
        <v>-85.71635099889798</v>
      </c>
      <c r="P1001" s="310">
        <f t="shared" ca="1" si="453"/>
        <v>23</v>
      </c>
      <c r="Q1001" s="304">
        <f t="shared" ca="1" si="454"/>
        <v>0</v>
      </c>
      <c r="R1001" s="306">
        <f t="shared" ca="1" si="455"/>
        <v>0</v>
      </c>
      <c r="S1001" s="307">
        <f t="shared" ca="1" si="456"/>
        <v>5.0810000000000022</v>
      </c>
      <c r="T1001" s="304">
        <f t="shared" ca="1" si="436"/>
        <v>49.844610000000024</v>
      </c>
      <c r="U1001" s="311">
        <f t="shared" ca="1" si="437"/>
        <v>0</v>
      </c>
      <c r="V1001" s="306">
        <f t="shared" ca="1" si="438"/>
        <v>1.2265060660620724</v>
      </c>
      <c r="W1001" s="304">
        <f t="shared" ca="1" si="439"/>
        <v>43.626614078605812</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1.1963975192911374</v>
      </c>
      <c r="AH1001" s="304">
        <f t="shared" ca="1" si="463"/>
        <v>-8.5861976512564322</v>
      </c>
    </row>
    <row r="1002" spans="1:34" x14ac:dyDescent="0.2">
      <c r="A1002" s="347">
        <f t="shared" ca="1" si="441"/>
        <v>1E-4</v>
      </c>
      <c r="B1002" s="304">
        <f t="shared" ca="1" si="442"/>
        <v>30.260600000000021</v>
      </c>
      <c r="D1002" s="306">
        <f t="shared" ca="1" si="443"/>
        <v>-0.64134083495336147</v>
      </c>
      <c r="E1002" s="307">
        <f t="shared" ca="1" si="444"/>
        <v>-1.2477597506280897</v>
      </c>
      <c r="F1002" s="304">
        <f t="shared" ca="1" si="445"/>
        <v>1.4029335201163837</v>
      </c>
      <c r="G1002" s="306">
        <f t="shared" ca="1" si="446"/>
        <v>8.0393752348744325</v>
      </c>
      <c r="H1002" s="307">
        <f t="shared" ca="1" si="447"/>
        <v>-107.33090366249709</v>
      </c>
      <c r="I1002" s="304">
        <f t="shared" ca="1" si="448"/>
        <v>107.63156802339796</v>
      </c>
      <c r="J1002" s="306">
        <f t="shared" ca="1" si="449"/>
        <v>669.82609207074745</v>
      </c>
      <c r="K1002" s="307">
        <f t="shared" ca="1" si="450"/>
        <v>-12.297596926087152</v>
      </c>
      <c r="L1002" s="304">
        <f t="shared" ca="1" si="435"/>
        <v>669.93897073459311</v>
      </c>
      <c r="M1002" s="306">
        <f t="shared" ca="1" si="451"/>
        <v>-1.4960332285202138</v>
      </c>
      <c r="N1002" s="304">
        <f t="shared" ca="1" si="452"/>
        <v>-85.716390005538869</v>
      </c>
      <c r="P1002" s="310">
        <f t="shared" ca="1" si="453"/>
        <v>23</v>
      </c>
      <c r="Q1002" s="304">
        <f t="shared" ca="1" si="454"/>
        <v>0</v>
      </c>
      <c r="R1002" s="306">
        <f t="shared" ca="1" si="455"/>
        <v>0</v>
      </c>
      <c r="S1002" s="307">
        <f t="shared" ca="1" si="456"/>
        <v>5.0810000000000022</v>
      </c>
      <c r="T1002" s="304">
        <f t="shared" ca="1" si="436"/>
        <v>49.844610000000024</v>
      </c>
      <c r="U1002" s="311">
        <f t="shared" ca="1" si="437"/>
        <v>0</v>
      </c>
      <c r="V1002" s="306">
        <f t="shared" ca="1" si="438"/>
        <v>1.226507382482555</v>
      </c>
      <c r="W1002" s="304">
        <f t="shared" ca="1" si="439"/>
        <v>43.626757889344319</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1.196369714160511</v>
      </c>
      <c r="AH1002" s="304">
        <f t="shared" ca="1" si="463"/>
        <v>-8.5862259552461708</v>
      </c>
    </row>
    <row r="1003" spans="1:34" x14ac:dyDescent="0.2">
      <c r="A1003" s="347">
        <f t="shared" ca="1" si="441"/>
        <v>1E-4</v>
      </c>
      <c r="B1003" s="304">
        <f t="shared" ca="1" si="442"/>
        <v>30.260700000000021</v>
      </c>
      <c r="D1003" s="306">
        <f t="shared" ca="1" si="443"/>
        <v>-0.64133711992497822</v>
      </c>
      <c r="E1003" s="307">
        <f t="shared" ca="1" si="444"/>
        <v>-1.2477310894449918</v>
      </c>
      <c r="F1003" s="304">
        <f t="shared" ca="1" si="445"/>
        <v>1.4029063307866467</v>
      </c>
      <c r="G1003" s="306">
        <f t="shared" ca="1" si="446"/>
        <v>8.0393111011624399</v>
      </c>
      <c r="H1003" s="307">
        <f t="shared" ca="1" si="447"/>
        <v>-107.33102843560604</v>
      </c>
      <c r="I1003" s="304">
        <f t="shared" ca="1" si="448"/>
        <v>107.63168765761385</v>
      </c>
      <c r="J1003" s="306">
        <f t="shared" ca="1" si="449"/>
        <v>669.82609207074745</v>
      </c>
      <c r="K1003" s="307">
        <f t="shared" ca="1" si="450"/>
        <v>-12.308330022692058</v>
      </c>
      <c r="L1003" s="304">
        <f t="shared" ca="1" si="435"/>
        <v>669.93916784042187</v>
      </c>
      <c r="M1003" s="306">
        <f t="shared" ca="1" si="451"/>
        <v>-1.4960339093075832</v>
      </c>
      <c r="N1003" s="304">
        <f t="shared" ca="1" si="452"/>
        <v>-85.716429011781884</v>
      </c>
      <c r="P1003" s="310">
        <f t="shared" ca="1" si="453"/>
        <v>23</v>
      </c>
      <c r="Q1003" s="304">
        <f t="shared" ca="1" si="454"/>
        <v>0</v>
      </c>
      <c r="R1003" s="306">
        <f t="shared" ca="1" si="455"/>
        <v>0</v>
      </c>
      <c r="S1003" s="307">
        <f t="shared" ca="1" si="456"/>
        <v>5.0810000000000022</v>
      </c>
      <c r="T1003" s="304">
        <f t="shared" ca="1" si="436"/>
        <v>49.844610000000024</v>
      </c>
      <c r="U1003" s="311">
        <f t="shared" ca="1" si="437"/>
        <v>0</v>
      </c>
      <c r="V1003" s="306">
        <f ca="1">Rho_moyen*(20000-Alt_rampe-pos_z)/(20000+Alt_rampe+pos_z)</f>
        <v>1.2265086989059821</v>
      </c>
      <c r="W1003" s="304">
        <f t="shared" ca="1" si="439"/>
        <v>43.626901698249519</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1.1963419093810881</v>
      </c>
      <c r="AH1003" s="304">
        <f t="shared" ca="1" si="463"/>
        <v>-8.5862542588750834</v>
      </c>
    </row>
    <row r="1004" spans="1:34" x14ac:dyDescent="0.2">
      <c r="A1004" s="348">
        <f t="shared" ca="1" si="441"/>
        <v>1E-4</v>
      </c>
      <c r="B1004" s="305">
        <f t="shared" ca="1" si="442"/>
        <v>30.260800000000021</v>
      </c>
      <c r="D1004" s="308">
        <f t="shared" ca="1" si="443"/>
        <v>-0.6413334048903776</v>
      </c>
      <c r="E1004" s="309">
        <f t="shared" ca="1" si="444"/>
        <v>-1.247702428627246</v>
      </c>
      <c r="F1004" s="305">
        <f t="shared" ca="1" si="445"/>
        <v>1.4028791418474411</v>
      </c>
      <c r="G1004" s="308">
        <f t="shared" ca="1" si="446"/>
        <v>8.0392469678219509</v>
      </c>
      <c r="H1004" s="309">
        <f t="shared" ca="1" si="447"/>
        <v>-107.33115320584891</v>
      </c>
      <c r="I1004" s="305">
        <f t="shared" ca="1" si="448"/>
        <v>107.63180728904929</v>
      </c>
      <c r="J1004" s="308">
        <f t="shared" ca="1" si="449"/>
        <v>669.82609207074745</v>
      </c>
      <c r="K1004" s="309">
        <f t="shared" ca="1" si="450"/>
        <v>-12.319063131774131</v>
      </c>
      <c r="L1004" s="305">
        <f t="shared" ca="1" si="435"/>
        <v>669.93936511837705</v>
      </c>
      <c r="M1004" s="308">
        <f t="shared" ca="1" si="451"/>
        <v>-1.4960345900880081</v>
      </c>
      <c r="N1004" s="305">
        <f t="shared" ca="1" si="452"/>
        <v>-85.716468017627008</v>
      </c>
      <c r="P1004" s="312">
        <f t="shared" ca="1" si="453"/>
        <v>23</v>
      </c>
      <c r="Q1004" s="305">
        <f t="shared" ca="1" si="454"/>
        <v>0</v>
      </c>
      <c r="R1004" s="308">
        <f t="shared" ca="1" si="455"/>
        <v>0</v>
      </c>
      <c r="S1004" s="309">
        <f t="shared" ca="1" si="456"/>
        <v>5.0810000000000022</v>
      </c>
      <c r="T1004" s="305">
        <f t="shared" ca="1" si="436"/>
        <v>49.844610000000024</v>
      </c>
      <c r="U1004" s="313">
        <f t="shared" ca="1" si="437"/>
        <v>0</v>
      </c>
      <c r="V1004" s="308">
        <f t="shared" ca="1" si="438"/>
        <v>1.2265100153323527</v>
      </c>
      <c r="W1004" s="305">
        <f ca="1">1/2*Rho*Sref*Cx*vit_xz^2</f>
        <v>43.627045505321369</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1.1963141049528598</v>
      </c>
      <c r="AH1004" s="305">
        <f t="shared" ca="1" si="463"/>
        <v>-8.5862825621431806</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598" t="s">
        <v>281</v>
      </c>
      <c r="D2" s="598"/>
      <c r="M2" s="75"/>
    </row>
    <row r="3" spans="1:13" ht="12.75" customHeight="1" x14ac:dyDescent="0.2">
      <c r="A3" s="56"/>
      <c r="B3" s="2"/>
      <c r="C3" s="598"/>
      <c r="D3" s="598"/>
      <c r="M3" s="75"/>
    </row>
    <row r="4" spans="1:13" x14ac:dyDescent="0.2">
      <c r="A4" s="56"/>
      <c r="B4" s="2"/>
      <c r="C4" s="603" t="str">
        <f>IF(Lang="Français","Abaques de performance",IF(Lang="English","Performance charts",""))</f>
        <v>Abaques de performance</v>
      </c>
      <c r="D4" s="603"/>
      <c r="M4" s="75"/>
    </row>
    <row r="5" spans="1:13" x14ac:dyDescent="0.2">
      <c r="A5" s="56"/>
      <c r="B5" s="2"/>
      <c r="C5" s="603" t="str">
        <f>IF(Lang="Français","Calcul analytique simple",IF(Lang="English","Analytical computation",""))</f>
        <v>Calcul analytique simple</v>
      </c>
      <c r="D5" s="603"/>
      <c r="M5" s="75"/>
    </row>
    <row r="6" spans="1:13" x14ac:dyDescent="0.2">
      <c r="A6" s="56"/>
      <c r="B6" s="87"/>
      <c r="C6" s="1"/>
      <c r="D6" s="1"/>
      <c r="M6" s="75"/>
    </row>
    <row r="7" spans="1:13" x14ac:dyDescent="0.2">
      <c r="A7" s="59"/>
      <c r="B7" s="6"/>
      <c r="C7" s="599" t="str">
        <f>IF(Lang="Français","Fusée",IF(Lang="English","Rocket",""))</f>
        <v>Fusée</v>
      </c>
      <c r="D7" s="599"/>
      <c r="M7" s="75"/>
    </row>
    <row r="8" spans="1:13" ht="15.75" x14ac:dyDescent="0.25">
      <c r="A8" s="59"/>
      <c r="B8" s="140" t="str">
        <f>IF(Lang="Français","Nom",IF(Lang="English","Name",""))</f>
        <v>Nom</v>
      </c>
      <c r="C8" s="600" t="str">
        <f>Nom</f>
        <v>SP02</v>
      </c>
      <c r="D8" s="600"/>
      <c r="M8" s="75"/>
    </row>
    <row r="9" spans="1:13" ht="15.75" x14ac:dyDescent="0.25">
      <c r="A9" s="59"/>
      <c r="B9" s="140" t="s">
        <v>4</v>
      </c>
      <c r="C9" s="600" t="str">
        <f>Club</f>
        <v>L'AéroIPSA</v>
      </c>
      <c r="D9" s="600"/>
      <c r="M9" s="75"/>
    </row>
    <row r="10" spans="1:13" ht="15.75" x14ac:dyDescent="0.25">
      <c r="A10" s="59"/>
      <c r="B10" s="140" t="s">
        <v>562</v>
      </c>
      <c r="C10" s="666" t="str">
        <f>Matricule</f>
        <v>FX0</v>
      </c>
      <c r="D10" s="667"/>
      <c r="M10" s="75"/>
    </row>
    <row r="11" spans="1:13" x14ac:dyDescent="0.2">
      <c r="A11" s="59"/>
      <c r="B11" s="140" t="str">
        <f>IF(Lang="Français","Masse sans propu",IF(Lang="English","Mass without M",""))</f>
        <v>Masse sans propu</v>
      </c>
      <c r="C11" s="662">
        <f>MasseSans</f>
        <v>5.0810000000000004</v>
      </c>
      <c r="D11" s="662"/>
      <c r="M11" s="75"/>
    </row>
    <row r="12" spans="1:13" x14ac:dyDescent="0.2">
      <c r="A12" s="59"/>
      <c r="B12" s="140" t="str">
        <f>IF(Lang="Français","Masse totale",IF(Lang="English","Total mass",""))</f>
        <v>Masse totale</v>
      </c>
      <c r="C12" s="665" t="str">
        <f ca="1">MassePlein &amp; " kg ±" &amp; MasseSans &amp; " kg"</f>
        <v>5,0811 kg ±5,081 kg</v>
      </c>
      <c r="D12" s="665"/>
      <c r="M12" s="75"/>
    </row>
    <row r="13" spans="1:13" x14ac:dyDescent="0.2">
      <c r="A13" s="59"/>
      <c r="B13" s="227" t="str">
        <f>IF(Lang="Français","Propulseur",IF(Lang="English","Motor",""))</f>
        <v>Propulseur</v>
      </c>
      <c r="C13" s="628" t="str">
        <f>Propu</f>
        <v>Aucun (2e ét. inerte)</v>
      </c>
      <c r="D13" s="629"/>
      <c r="M13" s="75"/>
    </row>
    <row r="14" spans="1:13" x14ac:dyDescent="0.2">
      <c r="A14" s="59"/>
      <c r="B14" s="1"/>
      <c r="C14" s="1"/>
      <c r="D14" s="1"/>
      <c r="M14" s="75"/>
    </row>
    <row r="15" spans="1:13" x14ac:dyDescent="0.2">
      <c r="A15" s="74"/>
      <c r="C15" s="599" t="str">
        <f>IF(Lang="Français","Traînée Aérdynamique",IF(Lang="English","Drag",""))</f>
        <v>Traînée Aérdynamique</v>
      </c>
      <c r="D15" s="599"/>
      <c r="M15" s="75"/>
    </row>
    <row r="16" spans="1:13" x14ac:dyDescent="0.2">
      <c r="A16" s="74"/>
      <c r="B16" s="139" t="str">
        <f>IF(Lang="Français","Diamètre Ø",IF(Lang="English","Diameter Ø",""))</f>
        <v>Diamètre Ø</v>
      </c>
      <c r="C16" s="663">
        <f>D_ref</f>
        <v>104</v>
      </c>
      <c r="D16" s="663"/>
      <c r="M16" s="75"/>
    </row>
    <row r="17" spans="1:13" x14ac:dyDescent="0.2">
      <c r="A17" s="74"/>
      <c r="B17" s="140" t="s">
        <v>5</v>
      </c>
      <c r="C17" s="664">
        <f>Cx</f>
        <v>0.6</v>
      </c>
      <c r="D17" s="664"/>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52</v>
      </c>
      <c r="C43" s="403">
        <f t="shared" ref="C43:C69" ca="1" si="1">1/2*Rho_moyen*PI()*D_var^2/4*Cx/10^6</f>
        <v>7.804658629313125E-4</v>
      </c>
      <c r="D43" s="400">
        <f ca="1">MpropuPlein+0*MasseSans</f>
        <v>1E-4</v>
      </c>
      <c r="E43" s="400">
        <f t="shared" ref="E43:E69" ca="1" si="2">m_var - 0.5*m_poudre</f>
        <v>5.0000000000000002E-5</v>
      </c>
      <c r="F43" s="400">
        <f t="shared" ref="F43:F69" ca="1" si="3">m_var - m_poudre</f>
        <v>0</v>
      </c>
      <c r="G43" s="407">
        <f t="shared" ref="G43:G69" ca="1" si="4">MAX(0, (I_total/Temps_fin_propu)/m_prop-g)</f>
        <v>10.19</v>
      </c>
      <c r="H43" s="406">
        <f t="shared" ref="H43:H69" ca="1" si="5">Q_var/m_prop</f>
        <v>15.609317258626248</v>
      </c>
      <c r="I43" s="403" t="e">
        <f t="shared" ref="I43:I69" ca="1" si="6">Q_var/m_bal</f>
        <v>#DIV/0!</v>
      </c>
      <c r="J43" s="403">
        <f t="shared" ref="J43:J69" ca="1" si="7">1/(2*b_prop)*LN(  ((EXP(2*SQRT(a_prop*b_prop)*Temps_fin_propu)+1)^2)  /  (((1+1)^2)*EXP(2*SQRT(a_prop*b_prop)*Temps_fin_propu)))</f>
        <v>0.7635638288956943</v>
      </c>
      <c r="K43" s="410">
        <f t="shared" ref="K43:K69" ca="1" si="8">SQRT(a_prop/b_prop)  *  (EXP(2*SQRT(a_prop*b_prop)*Temps_fin_propu)-1)/(EXP(2*SQRT(a_prop*b_prop)*Temps_fin_propu)+1)</f>
        <v>0.80796981852254368</v>
      </c>
      <c r="L43" s="413" t="e">
        <f t="shared" ref="L43:L69" ca="1" si="9">alt_prop + 1/(2*b_bal) * LN(1+b_bal/g*V_prop^2)</f>
        <v>#DIV/0!</v>
      </c>
      <c r="M43" s="416" t="e">
        <f t="shared" ref="M43:M69" ca="1" si="10">Temps_fin_propu + ATAN(SQRT(b_bal/g)*V_prop)/SQRT(b_bal*g)</f>
        <v>#DIV/0!</v>
      </c>
    </row>
    <row r="44" spans="1:13" x14ac:dyDescent="0.2">
      <c r="B44" s="426">
        <f t="shared" ca="1" si="0"/>
        <v>52</v>
      </c>
      <c r="C44" s="404">
        <f t="shared" ca="1" si="1"/>
        <v>7.804658629313125E-4</v>
      </c>
      <c r="D44" s="401">
        <f ca="1">MpropuPlein+0.25*MasseSans</f>
        <v>1.2703500000000001</v>
      </c>
      <c r="E44" s="401">
        <f t="shared" ca="1" si="2"/>
        <v>1.2703</v>
      </c>
      <c r="F44" s="401">
        <f t="shared" ca="1" si="3"/>
        <v>1.2702500000000001</v>
      </c>
      <c r="G44" s="408">
        <f t="shared" ca="1" si="4"/>
        <v>0</v>
      </c>
      <c r="H44" s="404">
        <f t="shared" ca="1" si="5"/>
        <v>6.1439491689468039E-4</v>
      </c>
      <c r="I44" s="404">
        <f t="shared" ca="1" si="6"/>
        <v>6.1441910091030306E-4</v>
      </c>
      <c r="J44" s="404">
        <f t="shared" ca="1" si="7"/>
        <v>0</v>
      </c>
      <c r="K44" s="411">
        <f t="shared" ca="1" si="8"/>
        <v>0</v>
      </c>
      <c r="L44" s="414">
        <f t="shared" ca="1" si="9"/>
        <v>0</v>
      </c>
      <c r="M44" s="417">
        <f t="shared" ca="1" si="10"/>
        <v>1</v>
      </c>
    </row>
    <row r="45" spans="1:13" x14ac:dyDescent="0.2">
      <c r="B45" s="426">
        <f t="shared" ca="1" si="0"/>
        <v>52</v>
      </c>
      <c r="C45" s="404">
        <f t="shared" ca="1" si="1"/>
        <v>7.804658629313125E-4</v>
      </c>
      <c r="D45" s="401">
        <f ca="1">MpropuPlein+0.5*MasseSans</f>
        <v>2.5406000000000004</v>
      </c>
      <c r="E45" s="401">
        <f t="shared" ca="1" si="2"/>
        <v>2.5405500000000005</v>
      </c>
      <c r="F45" s="401">
        <f t="shared" ca="1" si="3"/>
        <v>2.5405000000000002</v>
      </c>
      <c r="G45" s="408">
        <f t="shared" ca="1" si="4"/>
        <v>0</v>
      </c>
      <c r="H45" s="404">
        <f t="shared" ca="1" si="5"/>
        <v>3.0720350433225573E-4</v>
      </c>
      <c r="I45" s="404">
        <f t="shared" ca="1" si="6"/>
        <v>3.0720955045515153E-4</v>
      </c>
      <c r="J45" s="404">
        <f t="shared" ca="1" si="7"/>
        <v>0</v>
      </c>
      <c r="K45" s="411">
        <f t="shared" ca="1" si="8"/>
        <v>0</v>
      </c>
      <c r="L45" s="414">
        <f t="shared" ca="1" si="9"/>
        <v>0</v>
      </c>
      <c r="M45" s="417">
        <f t="shared" ca="1" si="10"/>
        <v>1</v>
      </c>
    </row>
    <row r="46" spans="1:13" x14ac:dyDescent="0.2">
      <c r="B46" s="426">
        <f t="shared" ca="1" si="0"/>
        <v>52</v>
      </c>
      <c r="C46" s="404">
        <f t="shared" ca="1" si="1"/>
        <v>7.804658629313125E-4</v>
      </c>
      <c r="D46" s="401">
        <f ca="1">MpropuPlein+0.75*MasseSans</f>
        <v>3.8108500000000007</v>
      </c>
      <c r="E46" s="401">
        <f t="shared" ca="1" si="2"/>
        <v>3.8108000000000009</v>
      </c>
      <c r="F46" s="401">
        <f t="shared" ca="1" si="3"/>
        <v>3.8107500000000005</v>
      </c>
      <c r="G46" s="408">
        <f t="shared" ca="1" si="4"/>
        <v>0</v>
      </c>
      <c r="H46" s="404">
        <f t="shared" ca="1" si="5"/>
        <v>2.0480367978674093E-4</v>
      </c>
      <c r="I46" s="404">
        <f t="shared" ca="1" si="6"/>
        <v>2.0480636697010101E-4</v>
      </c>
      <c r="J46" s="404">
        <f t="shared" ca="1" si="7"/>
        <v>0</v>
      </c>
      <c r="K46" s="411">
        <f t="shared" ca="1" si="8"/>
        <v>0</v>
      </c>
      <c r="L46" s="414">
        <f t="shared" ca="1" si="9"/>
        <v>0</v>
      </c>
      <c r="M46" s="417">
        <f t="shared" ca="1" si="10"/>
        <v>1</v>
      </c>
    </row>
    <row r="47" spans="1:13" x14ac:dyDescent="0.2">
      <c r="B47" s="426">
        <f t="shared" ca="1" si="0"/>
        <v>52</v>
      </c>
      <c r="C47" s="404">
        <f t="shared" ca="1" si="1"/>
        <v>7.804658629313125E-4</v>
      </c>
      <c r="D47" s="401">
        <f ca="1">MpropuPlein+1*MasseSans</f>
        <v>5.0811000000000002</v>
      </c>
      <c r="E47" s="401">
        <f t="shared" ca="1" si="2"/>
        <v>5.0810500000000003</v>
      </c>
      <c r="F47" s="401">
        <f t="shared" ca="1" si="3"/>
        <v>5.0810000000000004</v>
      </c>
      <c r="G47" s="408">
        <f t="shared" ca="1" si="4"/>
        <v>0</v>
      </c>
      <c r="H47" s="404">
        <f t="shared" ca="1" si="5"/>
        <v>1.5360326368197763E-4</v>
      </c>
      <c r="I47" s="404">
        <f t="shared" ca="1" si="6"/>
        <v>1.5360477522757577E-4</v>
      </c>
      <c r="J47" s="404">
        <f t="shared" ca="1" si="7"/>
        <v>0</v>
      </c>
      <c r="K47" s="411">
        <f t="shared" ca="1" si="8"/>
        <v>0</v>
      </c>
      <c r="L47" s="414">
        <f t="shared" ca="1" si="9"/>
        <v>0</v>
      </c>
      <c r="M47" s="417">
        <f t="shared" ca="1" si="10"/>
        <v>1</v>
      </c>
    </row>
    <row r="48" spans="1:13" x14ac:dyDescent="0.2">
      <c r="B48" s="426">
        <f t="shared" ca="1" si="0"/>
        <v>52</v>
      </c>
      <c r="C48" s="404">
        <f t="shared" ca="1" si="1"/>
        <v>7.804658629313125E-4</v>
      </c>
      <c r="D48" s="401">
        <f ca="1">MpropuPlein+1.25*MasseSans</f>
        <v>6.3513500000000001</v>
      </c>
      <c r="E48" s="401">
        <f t="shared" ca="1" si="2"/>
        <v>6.3513000000000002</v>
      </c>
      <c r="F48" s="401">
        <f t="shared" ca="1" si="3"/>
        <v>6.3512500000000003</v>
      </c>
      <c r="G48" s="408">
        <f t="shared" ca="1" si="4"/>
        <v>0</v>
      </c>
      <c r="H48" s="404">
        <f t="shared" ca="1" si="5"/>
        <v>1.228828527909739E-4</v>
      </c>
      <c r="I48" s="404">
        <f t="shared" ca="1" si="6"/>
        <v>1.2288382018206062E-4</v>
      </c>
      <c r="J48" s="404">
        <f t="shared" ca="1" si="7"/>
        <v>0</v>
      </c>
      <c r="K48" s="411">
        <f t="shared" ca="1" si="8"/>
        <v>0</v>
      </c>
      <c r="L48" s="414">
        <f t="shared" ca="1" si="9"/>
        <v>0</v>
      </c>
      <c r="M48" s="417">
        <f t="shared" ca="1" si="10"/>
        <v>1</v>
      </c>
    </row>
    <row r="49" spans="2:13" x14ac:dyDescent="0.2">
      <c r="B49" s="426">
        <f t="shared" ca="1" si="0"/>
        <v>52</v>
      </c>
      <c r="C49" s="404">
        <f t="shared" ca="1" si="1"/>
        <v>7.804658629313125E-4</v>
      </c>
      <c r="D49" s="401">
        <f ca="1">MpropuPlein+1.5*MasseSans</f>
        <v>7.6216000000000008</v>
      </c>
      <c r="E49" s="401">
        <f t="shared" ca="1" si="2"/>
        <v>7.6215500000000009</v>
      </c>
      <c r="F49" s="401">
        <f t="shared" ca="1" si="3"/>
        <v>7.6215000000000011</v>
      </c>
      <c r="G49" s="408">
        <f t="shared" ca="1" si="4"/>
        <v>0</v>
      </c>
      <c r="H49" s="404">
        <f t="shared" ca="1" si="5"/>
        <v>1.0240251168480328E-4</v>
      </c>
      <c r="I49" s="404">
        <f t="shared" ca="1" si="6"/>
        <v>1.0240318348505051E-4</v>
      </c>
      <c r="J49" s="404">
        <f t="shared" ca="1" si="7"/>
        <v>0</v>
      </c>
      <c r="K49" s="411">
        <f t="shared" ca="1" si="8"/>
        <v>0</v>
      </c>
      <c r="L49" s="414">
        <f t="shared" ca="1" si="9"/>
        <v>0</v>
      </c>
      <c r="M49" s="417">
        <f t="shared" ca="1" si="10"/>
        <v>1</v>
      </c>
    </row>
    <row r="50" spans="2:13" x14ac:dyDescent="0.2">
      <c r="B50" s="426">
        <f t="shared" ca="1" si="0"/>
        <v>52</v>
      </c>
      <c r="C50" s="404">
        <f t="shared" ca="1" si="1"/>
        <v>7.804658629313125E-4</v>
      </c>
      <c r="D50" s="401">
        <f ca="1">MpropuPlein+1.75*MasseSans</f>
        <v>8.8918499999999998</v>
      </c>
      <c r="E50" s="401">
        <f t="shared" ca="1" si="2"/>
        <v>8.8917999999999999</v>
      </c>
      <c r="F50" s="401">
        <f t="shared" ca="1" si="3"/>
        <v>8.89175</v>
      </c>
      <c r="G50" s="408">
        <f t="shared" ca="1" si="4"/>
        <v>0</v>
      </c>
      <c r="H50" s="404">
        <f t="shared" ca="1" si="5"/>
        <v>8.7773663704909298E-5</v>
      </c>
      <c r="I50" s="404">
        <f t="shared" ca="1" si="6"/>
        <v>8.7774157272900436E-5</v>
      </c>
      <c r="J50" s="404">
        <f t="shared" ca="1" si="7"/>
        <v>0</v>
      </c>
      <c r="K50" s="411">
        <f t="shared" ca="1" si="8"/>
        <v>0</v>
      </c>
      <c r="L50" s="414">
        <f t="shared" ca="1" si="9"/>
        <v>0</v>
      </c>
      <c r="M50" s="417">
        <f t="shared" ca="1" si="10"/>
        <v>1</v>
      </c>
    </row>
    <row r="51" spans="2:13" x14ac:dyDescent="0.2">
      <c r="B51" s="427">
        <f t="shared" ca="1" si="0"/>
        <v>52</v>
      </c>
      <c r="C51" s="405">
        <f t="shared" ca="1" si="1"/>
        <v>7.804658629313125E-4</v>
      </c>
      <c r="D51" s="402">
        <f ca="1">MpropuPlein+2*MasseSans</f>
        <v>10.162100000000001</v>
      </c>
      <c r="E51" s="402">
        <f t="shared" ca="1" si="2"/>
        <v>10.162050000000001</v>
      </c>
      <c r="F51" s="402">
        <f t="shared" ca="1" si="3"/>
        <v>10.162000000000001</v>
      </c>
      <c r="G51" s="409">
        <f t="shared" ca="1" si="4"/>
        <v>0</v>
      </c>
      <c r="H51" s="405">
        <f t="shared" ca="1" si="5"/>
        <v>7.6802009725529045E-5</v>
      </c>
      <c r="I51" s="405">
        <f t="shared" ca="1" si="6"/>
        <v>7.6802387613787883E-5</v>
      </c>
      <c r="J51" s="405">
        <f t="shared" ca="1" si="7"/>
        <v>0</v>
      </c>
      <c r="K51" s="412">
        <f t="shared" ca="1" si="8"/>
        <v>0</v>
      </c>
      <c r="L51" s="415">
        <f t="shared" ca="1" si="9"/>
        <v>0</v>
      </c>
      <c r="M51" s="418">
        <f t="shared" ca="1" si="10"/>
        <v>1</v>
      </c>
    </row>
    <row r="52" spans="2:13" x14ac:dyDescent="0.2">
      <c r="B52" s="425">
        <f t="shared" ref="B52:B60" si="11">D_ref</f>
        <v>104</v>
      </c>
      <c r="C52" s="403">
        <f t="shared" si="1"/>
        <v>3.12186345172525E-3</v>
      </c>
      <c r="D52" s="400">
        <f ca="1">MpropuPlein+0*MasseSans</f>
        <v>1E-4</v>
      </c>
      <c r="E52" s="400">
        <f t="shared" ca="1" si="2"/>
        <v>5.0000000000000002E-5</v>
      </c>
      <c r="F52" s="400">
        <f t="shared" ca="1" si="3"/>
        <v>0</v>
      </c>
      <c r="G52" s="407">
        <f t="shared" ca="1" si="4"/>
        <v>10.19</v>
      </c>
      <c r="H52" s="403">
        <f t="shared" ca="1" si="5"/>
        <v>62.437269034504993</v>
      </c>
      <c r="I52" s="403" t="e">
        <f t="shared" ca="1" si="6"/>
        <v>#DIV/0!</v>
      </c>
      <c r="J52" s="403">
        <f t="shared" ca="1" si="7"/>
        <v>0.39288341185886755</v>
      </c>
      <c r="K52" s="410">
        <f t="shared" ca="1" si="8"/>
        <v>0.40398490927024355</v>
      </c>
      <c r="L52" s="413" t="e">
        <f t="shared" ca="1" si="9"/>
        <v>#DIV/0!</v>
      </c>
      <c r="M52" s="416" t="e">
        <f t="shared" ca="1" si="10"/>
        <v>#DIV/0!</v>
      </c>
    </row>
    <row r="53" spans="2:13" x14ac:dyDescent="0.2">
      <c r="B53" s="426">
        <f t="shared" si="11"/>
        <v>104</v>
      </c>
      <c r="C53" s="404">
        <f t="shared" si="1"/>
        <v>3.12186345172525E-3</v>
      </c>
      <c r="D53" s="401">
        <f ca="1">MpropuPlein+0.25*MasseSans</f>
        <v>1.2703500000000001</v>
      </c>
      <c r="E53" s="401">
        <f t="shared" ca="1" si="2"/>
        <v>1.2703</v>
      </c>
      <c r="F53" s="401">
        <f t="shared" ca="1" si="3"/>
        <v>1.2702500000000001</v>
      </c>
      <c r="G53" s="408">
        <f t="shared" ca="1" si="4"/>
        <v>0</v>
      </c>
      <c r="H53" s="404">
        <f t="shared" ca="1" si="5"/>
        <v>2.4575796675787216E-3</v>
      </c>
      <c r="I53" s="404">
        <f t="shared" ca="1" si="6"/>
        <v>2.4576764036412123E-3</v>
      </c>
      <c r="J53" s="404">
        <f t="shared" ca="1" si="7"/>
        <v>0</v>
      </c>
      <c r="K53" s="411">
        <f t="shared" ca="1" si="8"/>
        <v>0</v>
      </c>
      <c r="L53" s="414">
        <f t="shared" ca="1" si="9"/>
        <v>0</v>
      </c>
      <c r="M53" s="417">
        <f t="shared" ca="1" si="10"/>
        <v>1</v>
      </c>
    </row>
    <row r="54" spans="2:13" x14ac:dyDescent="0.2">
      <c r="B54" s="426">
        <f t="shared" si="11"/>
        <v>104</v>
      </c>
      <c r="C54" s="404">
        <f t="shared" si="1"/>
        <v>3.12186345172525E-3</v>
      </c>
      <c r="D54" s="401">
        <f ca="1">MpropuPlein+0.5*MasseSans</f>
        <v>2.5406000000000004</v>
      </c>
      <c r="E54" s="401">
        <f t="shared" ca="1" si="2"/>
        <v>2.5405500000000005</v>
      </c>
      <c r="F54" s="401">
        <f t="shared" ca="1" si="3"/>
        <v>2.5405000000000002</v>
      </c>
      <c r="G54" s="408">
        <f t="shared" ca="1" si="4"/>
        <v>0</v>
      </c>
      <c r="H54" s="404">
        <f t="shared" ca="1" si="5"/>
        <v>1.2288140173290229E-3</v>
      </c>
      <c r="I54" s="404">
        <f t="shared" ca="1" si="6"/>
        <v>1.2288382018206061E-3</v>
      </c>
      <c r="J54" s="404">
        <f t="shared" ca="1" si="7"/>
        <v>0</v>
      </c>
      <c r="K54" s="411">
        <f t="shared" ca="1" si="8"/>
        <v>0</v>
      </c>
      <c r="L54" s="414">
        <f t="shared" ca="1" si="9"/>
        <v>0</v>
      </c>
      <c r="M54" s="417">
        <f t="shared" ca="1" si="10"/>
        <v>1</v>
      </c>
    </row>
    <row r="55" spans="2:13" x14ac:dyDescent="0.2">
      <c r="B55" s="426">
        <f t="shared" si="11"/>
        <v>104</v>
      </c>
      <c r="C55" s="404">
        <f t="shared" si="1"/>
        <v>3.12186345172525E-3</v>
      </c>
      <c r="D55" s="401">
        <f ca="1">MpropuPlein+0.75*MasseSans</f>
        <v>3.8108500000000007</v>
      </c>
      <c r="E55" s="401">
        <f t="shared" ca="1" si="2"/>
        <v>3.8108000000000009</v>
      </c>
      <c r="F55" s="401">
        <f t="shared" ca="1" si="3"/>
        <v>3.8107500000000005</v>
      </c>
      <c r="G55" s="408">
        <f t="shared" ca="1" si="4"/>
        <v>0</v>
      </c>
      <c r="H55" s="404">
        <f t="shared" ca="1" si="5"/>
        <v>8.1921471914696373E-4</v>
      </c>
      <c r="I55" s="404">
        <f t="shared" ca="1" si="6"/>
        <v>8.1922546788040405E-4</v>
      </c>
      <c r="J55" s="404">
        <f t="shared" ca="1" si="7"/>
        <v>0</v>
      </c>
      <c r="K55" s="411">
        <f t="shared" ca="1" si="8"/>
        <v>0</v>
      </c>
      <c r="L55" s="414">
        <f t="shared" ca="1" si="9"/>
        <v>0</v>
      </c>
      <c r="M55" s="417">
        <f t="shared" ca="1" si="10"/>
        <v>1</v>
      </c>
    </row>
    <row r="56" spans="2:13" x14ac:dyDescent="0.2">
      <c r="B56" s="426">
        <f t="shared" si="11"/>
        <v>104</v>
      </c>
      <c r="C56" s="404">
        <f t="shared" si="1"/>
        <v>3.12186345172525E-3</v>
      </c>
      <c r="D56" s="401">
        <f ca="1">MpropuPlein+1*MasseSans</f>
        <v>5.0811000000000002</v>
      </c>
      <c r="E56" s="401">
        <f t="shared" ca="1" si="2"/>
        <v>5.0810500000000003</v>
      </c>
      <c r="F56" s="401">
        <f t="shared" ca="1" si="3"/>
        <v>5.0810000000000004</v>
      </c>
      <c r="G56" s="408">
        <f t="shared" ca="1" si="4"/>
        <v>0</v>
      </c>
      <c r="H56" s="404">
        <f t="shared" ca="1" si="5"/>
        <v>6.1441305472791053E-4</v>
      </c>
      <c r="I56" s="404">
        <f t="shared" ca="1" si="6"/>
        <v>6.1441910091030306E-4</v>
      </c>
      <c r="J56" s="404">
        <f t="shared" ca="1" si="7"/>
        <v>0</v>
      </c>
      <c r="K56" s="411">
        <f t="shared" ca="1" si="8"/>
        <v>0</v>
      </c>
      <c r="L56" s="414">
        <f t="shared" ca="1" si="9"/>
        <v>0</v>
      </c>
      <c r="M56" s="417">
        <f t="shared" ca="1" si="10"/>
        <v>1</v>
      </c>
    </row>
    <row r="57" spans="2:13" x14ac:dyDescent="0.2">
      <c r="B57" s="426">
        <f t="shared" si="11"/>
        <v>104</v>
      </c>
      <c r="C57" s="404">
        <f t="shared" si="1"/>
        <v>3.12186345172525E-3</v>
      </c>
      <c r="D57" s="401">
        <f ca="1">MpropuPlein+1.25*MasseSans</f>
        <v>6.3513500000000001</v>
      </c>
      <c r="E57" s="401">
        <f t="shared" ca="1" si="2"/>
        <v>6.3513000000000002</v>
      </c>
      <c r="F57" s="401">
        <f t="shared" ca="1" si="3"/>
        <v>6.3512500000000003</v>
      </c>
      <c r="G57" s="408">
        <f t="shared" ca="1" si="4"/>
        <v>0</v>
      </c>
      <c r="H57" s="404">
        <f t="shared" ca="1" si="5"/>
        <v>4.9153141116389559E-4</v>
      </c>
      <c r="I57" s="404">
        <f t="shared" ca="1" si="6"/>
        <v>4.9153528072824249E-4</v>
      </c>
      <c r="J57" s="404">
        <f t="shared" ca="1" si="7"/>
        <v>0</v>
      </c>
      <c r="K57" s="411">
        <f t="shared" ca="1" si="8"/>
        <v>0</v>
      </c>
      <c r="L57" s="414">
        <f t="shared" ca="1" si="9"/>
        <v>0</v>
      </c>
      <c r="M57" s="417">
        <f t="shared" ca="1" si="10"/>
        <v>1</v>
      </c>
    </row>
    <row r="58" spans="2:13" x14ac:dyDescent="0.2">
      <c r="B58" s="426">
        <f t="shared" si="11"/>
        <v>104</v>
      </c>
      <c r="C58" s="404">
        <f t="shared" si="1"/>
        <v>3.12186345172525E-3</v>
      </c>
      <c r="D58" s="401">
        <f ca="1">MpropuPlein+1.5*MasseSans</f>
        <v>7.6216000000000008</v>
      </c>
      <c r="E58" s="401">
        <f t="shared" ca="1" si="2"/>
        <v>7.6215500000000009</v>
      </c>
      <c r="F58" s="401">
        <f t="shared" ca="1" si="3"/>
        <v>7.6215000000000011</v>
      </c>
      <c r="G58" s="408">
        <f t="shared" ca="1" si="4"/>
        <v>0</v>
      </c>
      <c r="H58" s="404">
        <f t="shared" ca="1" si="5"/>
        <v>4.0961004673921312E-4</v>
      </c>
      <c r="I58" s="404">
        <f t="shared" ca="1" si="6"/>
        <v>4.0961273394020202E-4</v>
      </c>
      <c r="J58" s="404">
        <f t="shared" ca="1" si="7"/>
        <v>0</v>
      </c>
      <c r="K58" s="411">
        <f t="shared" ca="1" si="8"/>
        <v>0</v>
      </c>
      <c r="L58" s="414">
        <f t="shared" ca="1" si="9"/>
        <v>0</v>
      </c>
      <c r="M58" s="417">
        <f t="shared" ca="1" si="10"/>
        <v>1</v>
      </c>
    </row>
    <row r="59" spans="2:13" x14ac:dyDescent="0.2">
      <c r="B59" s="426">
        <f t="shared" si="11"/>
        <v>104</v>
      </c>
      <c r="C59" s="404">
        <f t="shared" si="1"/>
        <v>3.12186345172525E-3</v>
      </c>
      <c r="D59" s="401">
        <f ca="1">MpropuPlein+1.75*MasseSans</f>
        <v>8.8918499999999998</v>
      </c>
      <c r="E59" s="401">
        <f t="shared" ca="1" si="2"/>
        <v>8.8917999999999999</v>
      </c>
      <c r="F59" s="401">
        <f t="shared" ca="1" si="3"/>
        <v>8.89175</v>
      </c>
      <c r="G59" s="408">
        <f t="shared" ca="1" si="4"/>
        <v>0</v>
      </c>
      <c r="H59" s="404">
        <f t="shared" ca="1" si="5"/>
        <v>3.5109465481963719E-4</v>
      </c>
      <c r="I59" s="404">
        <f t="shared" ca="1" si="6"/>
        <v>3.5109662909160174E-4</v>
      </c>
      <c r="J59" s="404">
        <f t="shared" ca="1" si="7"/>
        <v>0</v>
      </c>
      <c r="K59" s="411">
        <f t="shared" ca="1" si="8"/>
        <v>0</v>
      </c>
      <c r="L59" s="414">
        <f t="shared" ca="1" si="9"/>
        <v>0</v>
      </c>
      <c r="M59" s="417">
        <f t="shared" ca="1" si="10"/>
        <v>1</v>
      </c>
    </row>
    <row r="60" spans="2:13" x14ac:dyDescent="0.2">
      <c r="B60" s="427">
        <f t="shared" si="11"/>
        <v>104</v>
      </c>
      <c r="C60" s="405">
        <f t="shared" si="1"/>
        <v>3.12186345172525E-3</v>
      </c>
      <c r="D60" s="402">
        <f ca="1">MpropuPlein+2*MasseSans</f>
        <v>10.162100000000001</v>
      </c>
      <c r="E60" s="402">
        <f t="shared" ca="1" si="2"/>
        <v>10.162050000000001</v>
      </c>
      <c r="F60" s="402">
        <f t="shared" ca="1" si="3"/>
        <v>10.162000000000001</v>
      </c>
      <c r="G60" s="409">
        <f t="shared" ca="1" si="4"/>
        <v>0</v>
      </c>
      <c r="H60" s="405">
        <f t="shared" ca="1" si="5"/>
        <v>3.0720803890211618E-4</v>
      </c>
      <c r="I60" s="405">
        <f t="shared" ca="1" si="6"/>
        <v>3.0720955045515153E-4</v>
      </c>
      <c r="J60" s="405">
        <f t="shared" ca="1" si="7"/>
        <v>0</v>
      </c>
      <c r="K60" s="412">
        <f t="shared" ca="1" si="8"/>
        <v>0</v>
      </c>
      <c r="L60" s="415">
        <f t="shared" ca="1" si="9"/>
        <v>0</v>
      </c>
      <c r="M60" s="418">
        <f t="shared" ca="1" si="10"/>
        <v>1</v>
      </c>
    </row>
    <row r="61" spans="2:13" x14ac:dyDescent="0.2">
      <c r="B61" s="425">
        <f t="shared" ref="B61:B69" si="12">D_ref*1.5</f>
        <v>156</v>
      </c>
      <c r="C61" s="403">
        <f t="shared" si="1"/>
        <v>7.0241927663818107E-3</v>
      </c>
      <c r="D61" s="400">
        <f ca="1">MpropuPlein+0*MasseSans</f>
        <v>1E-4</v>
      </c>
      <c r="E61" s="400">
        <f t="shared" ca="1" si="2"/>
        <v>5.0000000000000002E-5</v>
      </c>
      <c r="F61" s="400">
        <f t="shared" ca="1" si="3"/>
        <v>0</v>
      </c>
      <c r="G61" s="407">
        <f t="shared" ca="1" si="4"/>
        <v>10.19</v>
      </c>
      <c r="H61" s="403">
        <f t="shared" ca="1" si="5"/>
        <v>140.48385532763621</v>
      </c>
      <c r="I61" s="403" t="e">
        <f t="shared" ca="1" si="6"/>
        <v>#DIV/0!</v>
      </c>
      <c r="J61" s="403">
        <f t="shared" ca="1" si="7"/>
        <v>0.26438927399732864</v>
      </c>
      <c r="K61" s="410">
        <f t="shared" ca="1" si="8"/>
        <v>0.26932327284682905</v>
      </c>
      <c r="L61" s="413" t="e">
        <f t="shared" ca="1" si="9"/>
        <v>#DIV/0!</v>
      </c>
      <c r="M61" s="416" t="e">
        <f t="shared" ca="1" si="10"/>
        <v>#DIV/0!</v>
      </c>
    </row>
    <row r="62" spans="2:13" x14ac:dyDescent="0.2">
      <c r="B62" s="426">
        <f t="shared" si="12"/>
        <v>156</v>
      </c>
      <c r="C62" s="404">
        <f t="shared" si="1"/>
        <v>7.0241927663818107E-3</v>
      </c>
      <c r="D62" s="401">
        <f ca="1">MpropuPlein+0.25*MasseSans</f>
        <v>1.2703500000000001</v>
      </c>
      <c r="E62" s="401">
        <f t="shared" ca="1" si="2"/>
        <v>1.2703</v>
      </c>
      <c r="F62" s="401">
        <f t="shared" ca="1" si="3"/>
        <v>1.2702500000000001</v>
      </c>
      <c r="G62" s="408">
        <f t="shared" ca="1" si="4"/>
        <v>0</v>
      </c>
      <c r="H62" s="404">
        <f t="shared" ca="1" si="5"/>
        <v>5.5295542520521221E-3</v>
      </c>
      <c r="I62" s="404">
        <f t="shared" ca="1" si="6"/>
        <v>5.5297719081927261E-3</v>
      </c>
      <c r="J62" s="404">
        <f t="shared" ca="1" si="7"/>
        <v>0</v>
      </c>
      <c r="K62" s="411">
        <f t="shared" ca="1" si="8"/>
        <v>0</v>
      </c>
      <c r="L62" s="414">
        <f t="shared" ca="1" si="9"/>
        <v>0</v>
      </c>
      <c r="M62" s="417">
        <f t="shared" ca="1" si="10"/>
        <v>1</v>
      </c>
    </row>
    <row r="63" spans="2:13" x14ac:dyDescent="0.2">
      <c r="B63" s="426">
        <f t="shared" si="12"/>
        <v>156</v>
      </c>
      <c r="C63" s="404">
        <f t="shared" si="1"/>
        <v>7.0241927663818107E-3</v>
      </c>
      <c r="D63" s="401">
        <f ca="1">MpropuPlein+0.5*MasseSans</f>
        <v>2.5406000000000004</v>
      </c>
      <c r="E63" s="401">
        <f t="shared" ca="1" si="2"/>
        <v>2.5405500000000005</v>
      </c>
      <c r="F63" s="401">
        <f t="shared" ca="1" si="3"/>
        <v>2.5405000000000002</v>
      </c>
      <c r="G63" s="408">
        <f t="shared" ca="1" si="4"/>
        <v>0</v>
      </c>
      <c r="H63" s="404">
        <f t="shared" ca="1" si="5"/>
        <v>2.7648315389903009E-3</v>
      </c>
      <c r="I63" s="404">
        <f t="shared" ca="1" si="6"/>
        <v>2.764885954096363E-3</v>
      </c>
      <c r="J63" s="404">
        <f t="shared" ca="1" si="7"/>
        <v>0</v>
      </c>
      <c r="K63" s="411">
        <f t="shared" ca="1" si="8"/>
        <v>0</v>
      </c>
      <c r="L63" s="414">
        <f t="shared" ca="1" si="9"/>
        <v>0</v>
      </c>
      <c r="M63" s="417">
        <f t="shared" ca="1" si="10"/>
        <v>1</v>
      </c>
    </row>
    <row r="64" spans="2:13" x14ac:dyDescent="0.2">
      <c r="B64" s="426">
        <f t="shared" si="12"/>
        <v>156</v>
      </c>
      <c r="C64" s="404">
        <f t="shared" si="1"/>
        <v>7.0241927663818107E-3</v>
      </c>
      <c r="D64" s="401">
        <f ca="1">MpropuPlein+0.75*MasseSans</f>
        <v>3.8108500000000007</v>
      </c>
      <c r="E64" s="401">
        <f t="shared" ca="1" si="2"/>
        <v>3.8108000000000009</v>
      </c>
      <c r="F64" s="401">
        <f t="shared" ca="1" si="3"/>
        <v>3.8107500000000005</v>
      </c>
      <c r="G64" s="408">
        <f t="shared" ca="1" si="4"/>
        <v>0</v>
      </c>
      <c r="H64" s="404">
        <f t="shared" ca="1" si="5"/>
        <v>1.843233118080668E-3</v>
      </c>
      <c r="I64" s="404">
        <f t="shared" ca="1" si="6"/>
        <v>1.8432573027309085E-3</v>
      </c>
      <c r="J64" s="404">
        <f t="shared" ca="1" si="7"/>
        <v>0</v>
      </c>
      <c r="K64" s="411">
        <f t="shared" ca="1" si="8"/>
        <v>0</v>
      </c>
      <c r="L64" s="414">
        <f t="shared" ca="1" si="9"/>
        <v>0</v>
      </c>
      <c r="M64" s="417">
        <f t="shared" ca="1" si="10"/>
        <v>1</v>
      </c>
    </row>
    <row r="65" spans="2:13" x14ac:dyDescent="0.2">
      <c r="B65" s="426">
        <f t="shared" si="12"/>
        <v>156</v>
      </c>
      <c r="C65" s="404">
        <f t="shared" si="1"/>
        <v>7.0241927663818107E-3</v>
      </c>
      <c r="D65" s="401">
        <f ca="1">MpropuPlein+1*MasseSans</f>
        <v>5.0811000000000002</v>
      </c>
      <c r="E65" s="401">
        <f t="shared" ca="1" si="2"/>
        <v>5.0810500000000003</v>
      </c>
      <c r="F65" s="401">
        <f t="shared" ca="1" si="3"/>
        <v>5.0810000000000004</v>
      </c>
      <c r="G65" s="408">
        <f t="shared" ca="1" si="4"/>
        <v>0</v>
      </c>
      <c r="H65" s="404">
        <f t="shared" ca="1" si="5"/>
        <v>1.3824293731377983E-3</v>
      </c>
      <c r="I65" s="404">
        <f t="shared" ca="1" si="6"/>
        <v>1.3824429770481815E-3</v>
      </c>
      <c r="J65" s="404">
        <f t="shared" ca="1" si="7"/>
        <v>0</v>
      </c>
      <c r="K65" s="411">
        <f t="shared" ca="1" si="8"/>
        <v>0</v>
      </c>
      <c r="L65" s="414">
        <f t="shared" ca="1" si="9"/>
        <v>0</v>
      </c>
      <c r="M65" s="417">
        <f t="shared" ca="1" si="10"/>
        <v>1</v>
      </c>
    </row>
    <row r="66" spans="2:13" x14ac:dyDescent="0.2">
      <c r="B66" s="426">
        <f t="shared" si="12"/>
        <v>156</v>
      </c>
      <c r="C66" s="404">
        <f t="shared" si="1"/>
        <v>7.0241927663818107E-3</v>
      </c>
      <c r="D66" s="401">
        <f ca="1">MpropuPlein+1.25*MasseSans</f>
        <v>6.3513500000000001</v>
      </c>
      <c r="E66" s="401">
        <f t="shared" ca="1" si="2"/>
        <v>6.3513000000000002</v>
      </c>
      <c r="F66" s="401">
        <f t="shared" ca="1" si="3"/>
        <v>6.3512500000000003</v>
      </c>
      <c r="G66" s="408">
        <f t="shared" ca="1" si="4"/>
        <v>0</v>
      </c>
      <c r="H66" s="404">
        <f t="shared" ca="1" si="5"/>
        <v>1.1059456751187648E-3</v>
      </c>
      <c r="I66" s="404">
        <f t="shared" ca="1" si="6"/>
        <v>1.1059543816385453E-3</v>
      </c>
      <c r="J66" s="404">
        <f t="shared" ca="1" si="7"/>
        <v>0</v>
      </c>
      <c r="K66" s="411">
        <f t="shared" ca="1" si="8"/>
        <v>0</v>
      </c>
      <c r="L66" s="414">
        <f t="shared" ca="1" si="9"/>
        <v>0</v>
      </c>
      <c r="M66" s="417">
        <f t="shared" ca="1" si="10"/>
        <v>1</v>
      </c>
    </row>
    <row r="67" spans="2:13" x14ac:dyDescent="0.2">
      <c r="B67" s="426">
        <f t="shared" si="12"/>
        <v>156</v>
      </c>
      <c r="C67" s="404">
        <f t="shared" si="1"/>
        <v>7.0241927663818107E-3</v>
      </c>
      <c r="D67" s="401">
        <f ca="1">MpropuPlein+1.5*MasseSans</f>
        <v>7.6216000000000008</v>
      </c>
      <c r="E67" s="401">
        <f t="shared" ca="1" si="2"/>
        <v>7.6215500000000009</v>
      </c>
      <c r="F67" s="401">
        <f t="shared" ca="1" si="3"/>
        <v>7.6215000000000011</v>
      </c>
      <c r="G67" s="408">
        <f t="shared" ca="1" si="4"/>
        <v>0</v>
      </c>
      <c r="H67" s="404">
        <f t="shared" ca="1" si="5"/>
        <v>9.2162260516322929E-4</v>
      </c>
      <c r="I67" s="404">
        <f t="shared" ca="1" si="6"/>
        <v>9.2162865136545427E-4</v>
      </c>
      <c r="J67" s="404">
        <f t="shared" ca="1" si="7"/>
        <v>0</v>
      </c>
      <c r="K67" s="411">
        <f t="shared" ca="1" si="8"/>
        <v>0</v>
      </c>
      <c r="L67" s="414">
        <f t="shared" ca="1" si="9"/>
        <v>0</v>
      </c>
      <c r="M67" s="417">
        <f t="shared" ca="1" si="10"/>
        <v>1</v>
      </c>
    </row>
    <row r="68" spans="2:13" x14ac:dyDescent="0.2">
      <c r="B68" s="426">
        <f t="shared" si="12"/>
        <v>156</v>
      </c>
      <c r="C68" s="404">
        <f t="shared" si="1"/>
        <v>7.0241927663818107E-3</v>
      </c>
      <c r="D68" s="401">
        <f ca="1">MpropuPlein+1.75*MasseSans</f>
        <v>8.8918499999999998</v>
      </c>
      <c r="E68" s="401">
        <f t="shared" ca="1" si="2"/>
        <v>8.8917999999999999</v>
      </c>
      <c r="F68" s="401">
        <f t="shared" ca="1" si="3"/>
        <v>8.89175</v>
      </c>
      <c r="G68" s="408">
        <f t="shared" ca="1" si="4"/>
        <v>0</v>
      </c>
      <c r="H68" s="404">
        <f t="shared" ca="1" si="5"/>
        <v>7.8996297334418353E-4</v>
      </c>
      <c r="I68" s="404">
        <f t="shared" ca="1" si="6"/>
        <v>7.899674154561038E-4</v>
      </c>
      <c r="J68" s="404">
        <f t="shared" ca="1" si="7"/>
        <v>0</v>
      </c>
      <c r="K68" s="411">
        <f t="shared" ca="1" si="8"/>
        <v>0</v>
      </c>
      <c r="L68" s="414">
        <f t="shared" ca="1" si="9"/>
        <v>0</v>
      </c>
      <c r="M68" s="417">
        <f t="shared" ca="1" si="10"/>
        <v>1</v>
      </c>
    </row>
    <row r="69" spans="2:13" x14ac:dyDescent="0.2">
      <c r="B69" s="427">
        <f t="shared" si="12"/>
        <v>156</v>
      </c>
      <c r="C69" s="405">
        <f t="shared" si="1"/>
        <v>7.0241927663818107E-3</v>
      </c>
      <c r="D69" s="402">
        <f ca="1">MpropuPlein+2*MasseSans</f>
        <v>10.162100000000001</v>
      </c>
      <c r="E69" s="402">
        <f t="shared" ca="1" si="2"/>
        <v>10.162050000000001</v>
      </c>
      <c r="F69" s="402">
        <f t="shared" ca="1" si="3"/>
        <v>10.162000000000001</v>
      </c>
      <c r="G69" s="409">
        <f t="shared" ca="1" si="4"/>
        <v>0</v>
      </c>
      <c r="H69" s="405">
        <f t="shared" ca="1" si="5"/>
        <v>6.9121808752976128E-4</v>
      </c>
      <c r="I69" s="405">
        <f t="shared" ca="1" si="6"/>
        <v>6.9122148852409076E-4</v>
      </c>
      <c r="J69" s="405">
        <f t="shared" ca="1" si="7"/>
        <v>0</v>
      </c>
      <c r="K69" s="412">
        <f t="shared" ca="1" si="8"/>
        <v>0</v>
      </c>
      <c r="L69" s="415">
        <f t="shared" ca="1" si="9"/>
        <v>0</v>
      </c>
      <c r="M69" s="418">
        <f t="shared" ca="1" si="10"/>
        <v>1</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0:D10"/>
    <mergeCell ref="C9:D9"/>
    <mergeCell ref="C2:D3"/>
    <mergeCell ref="C4:D4"/>
    <mergeCell ref="C5:D5"/>
    <mergeCell ref="C7:D7"/>
    <mergeCell ref="C8:D8"/>
    <mergeCell ref="C11:D11"/>
    <mergeCell ref="C13:D13"/>
    <mergeCell ref="C15:D15"/>
    <mergeCell ref="C16:D16"/>
    <mergeCell ref="C17:D17"/>
    <mergeCell ref="C12:D12"/>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baseColWidth="10" defaultRowHeight="12.75" x14ac:dyDescent="0.2"/>
  <cols>
    <col min="1" max="1" width="2.140625" customWidth="1"/>
    <col min="2" max="2" width="16.140625" customWidth="1"/>
    <col min="3" max="4" width="13.5703125" customWidth="1"/>
  </cols>
  <sheetData>
    <row r="2" spans="3:8" x14ac:dyDescent="0.2">
      <c r="C2" s="598" t="s">
        <v>178</v>
      </c>
      <c r="D2" s="598"/>
    </row>
    <row r="3" spans="3:8" x14ac:dyDescent="0.2">
      <c r="C3" s="598"/>
      <c r="D3" s="598"/>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541</v>
      </c>
      <c r="D47" t="s">
        <v>395</v>
      </c>
      <c r="E47" s="16">
        <v>43048</v>
      </c>
      <c r="F47" t="s">
        <v>542</v>
      </c>
    </row>
    <row r="48" spans="3:6" x14ac:dyDescent="0.2">
      <c r="C48" t="s">
        <v>545</v>
      </c>
      <c r="D48" t="s">
        <v>395</v>
      </c>
      <c r="E48" s="16">
        <v>44160</v>
      </c>
      <c r="F48" t="s">
        <v>546</v>
      </c>
    </row>
    <row r="49" spans="3:6" x14ac:dyDescent="0.2">
      <c r="C49" t="s">
        <v>554</v>
      </c>
      <c r="D49" t="s">
        <v>552</v>
      </c>
      <c r="E49" s="16">
        <v>45300</v>
      </c>
      <c r="F49" t="s">
        <v>553</v>
      </c>
    </row>
    <row r="50" spans="3:6" x14ac:dyDescent="0.2">
      <c r="C50" t="s">
        <v>556</v>
      </c>
      <c r="D50" t="s">
        <v>395</v>
      </c>
      <c r="E50" s="16">
        <v>45322</v>
      </c>
      <c r="F50" t="s">
        <v>561</v>
      </c>
    </row>
    <row r="51" spans="3:6" x14ac:dyDescent="0.2">
      <c r="C51" t="s">
        <v>565</v>
      </c>
      <c r="D51" t="s">
        <v>395</v>
      </c>
      <c r="E51" s="16">
        <v>45325</v>
      </c>
      <c r="F51" t="s">
        <v>564</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428</v>
      </c>
      <c r="N3" s="75"/>
      <c r="O3" s="6"/>
      <c r="P3" s="273" t="s">
        <v>340</v>
      </c>
      <c r="Q3" s="441">
        <f>Long_ogive</f>
        <v>1</v>
      </c>
      <c r="R3" s="48"/>
      <c r="S3" s="48"/>
      <c r="T3" s="48"/>
      <c r="U3" s="48"/>
    </row>
    <row r="4" spans="2:21" ht="15.75" customHeight="1" x14ac:dyDescent="0.2">
      <c r="B4" s="74"/>
      <c r="D4" s="2" t="s">
        <v>563</v>
      </c>
      <c r="E4" t="str">
        <f>Matricule</f>
        <v>FX0</v>
      </c>
      <c r="N4" s="75"/>
      <c r="O4" s="6"/>
      <c r="P4" s="273"/>
      <c r="Q4" s="436"/>
      <c r="R4" s="48"/>
      <c r="S4" s="48"/>
      <c r="T4" s="48"/>
      <c r="U4" s="48"/>
    </row>
    <row r="5" spans="2:21" ht="15.75" customHeight="1" x14ac:dyDescent="0.2">
      <c r="B5" s="74"/>
      <c r="D5" t="s">
        <v>461</v>
      </c>
      <c r="E5" t="str">
        <f>Propu</f>
        <v>Aucun (2e ét. inerte)</v>
      </c>
      <c r="G5" t="s">
        <v>458</v>
      </c>
      <c r="H5">
        <f>MasseSans</f>
        <v>5.0810000000000004</v>
      </c>
      <c r="N5" s="75"/>
      <c r="O5" s="6"/>
      <c r="P5" s="273"/>
      <c r="Q5" s="436"/>
      <c r="R5" s="48"/>
      <c r="S5" s="48"/>
      <c r="T5" s="48"/>
      <c r="U5" s="48"/>
    </row>
    <row r="6" spans="2:21" x14ac:dyDescent="0.2">
      <c r="B6" s="74"/>
      <c r="D6" t="s">
        <v>454</v>
      </c>
      <c r="E6" s="2" t="str">
        <f>Trajecto!H34</f>
        <v>Brun/Orange…</v>
      </c>
      <c r="G6" t="s">
        <v>459</v>
      </c>
      <c r="H6">
        <f>D_ref</f>
        <v>104</v>
      </c>
      <c r="N6" s="75"/>
      <c r="O6" s="6"/>
      <c r="P6" s="273"/>
      <c r="Q6" s="436"/>
      <c r="R6" s="48"/>
      <c r="S6" s="48"/>
      <c r="T6" s="48"/>
      <c r="U6" s="48"/>
    </row>
    <row r="7" spans="2:21" x14ac:dyDescent="0.2">
      <c r="B7" s="74"/>
      <c r="D7" t="s">
        <v>456</v>
      </c>
      <c r="E7" s="2" t="str">
        <f>Trajecto!H35</f>
        <v>Rouge…</v>
      </c>
      <c r="G7" t="s">
        <v>5</v>
      </c>
      <c r="H7">
        <f>Cx</f>
        <v>0.6</v>
      </c>
      <c r="N7" s="75"/>
      <c r="O7" s="6"/>
      <c r="P7" s="273"/>
      <c r="Q7" s="436"/>
      <c r="R7" s="48"/>
      <c r="S7" s="48"/>
      <c r="T7" s="48"/>
      <c r="U7" s="48"/>
    </row>
    <row r="8" spans="2:21" x14ac:dyDescent="0.2">
      <c r="B8" s="74"/>
      <c r="D8" t="s">
        <v>457</v>
      </c>
      <c r="E8" s="2">
        <f>S_para</f>
        <v>0.48049999999999998</v>
      </c>
      <c r="G8" t="s">
        <v>460</v>
      </c>
      <c r="H8">
        <f>L_rampe</f>
        <v>4</v>
      </c>
      <c r="N8" s="75"/>
      <c r="O8" s="6"/>
      <c r="P8" s="273"/>
      <c r="Q8" s="436"/>
      <c r="R8" s="48"/>
      <c r="S8" s="48"/>
      <c r="T8" s="48"/>
      <c r="U8" s="48"/>
    </row>
    <row r="9" spans="2:21" x14ac:dyDescent="0.2">
      <c r="B9" s="74"/>
      <c r="D9" t="s">
        <v>455</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453</v>
      </c>
      <c r="E11" s="243">
        <f>MasseSans</f>
        <v>5.0810000000000004</v>
      </c>
      <c r="F11" s="246" t="s">
        <v>123</v>
      </c>
      <c r="G11" s="246" t="s">
        <v>125</v>
      </c>
      <c r="H11" s="672" t="e">
        <f ca="1">Vsortie_de_rampe</f>
        <v>#N/A</v>
      </c>
      <c r="I11" s="673"/>
      <c r="J11" s="76"/>
      <c r="N11" s="75"/>
      <c r="P11" s="48"/>
      <c r="Q11" s="436"/>
      <c r="R11" s="48"/>
      <c r="S11" s="48"/>
      <c r="T11" s="48"/>
      <c r="U11" s="440">
        <f>IF(RIGHT(Nb_diam,1)=",", "", X_j)</f>
        <v>1</v>
      </c>
    </row>
    <row r="12" spans="2:21" ht="13.5" thickBot="1" x14ac:dyDescent="0.25">
      <c r="B12" s="74"/>
      <c r="C12" s="12"/>
      <c r="D12" s="276"/>
      <c r="E12" s="244"/>
      <c r="F12" s="6" t="s">
        <v>123</v>
      </c>
      <c r="G12" s="6" t="s">
        <v>126</v>
      </c>
      <c r="H12" s="674">
        <f>Finesse</f>
        <v>10.76923076923077</v>
      </c>
      <c r="I12" s="675"/>
      <c r="J12" s="76"/>
      <c r="N12" s="75"/>
      <c r="O12" s="6"/>
      <c r="P12" s="273" t="s">
        <v>341</v>
      </c>
      <c r="Q12" s="441">
        <f>D_og</f>
        <v>84</v>
      </c>
      <c r="R12" s="48"/>
      <c r="S12" s="48"/>
      <c r="T12" s="48"/>
      <c r="U12" s="436"/>
    </row>
    <row r="13" spans="2:21" x14ac:dyDescent="0.2">
      <c r="B13" s="74"/>
      <c r="C13" s="12"/>
      <c r="D13" s="276" t="s">
        <v>5</v>
      </c>
      <c r="E13" s="244">
        <f>Cx</f>
        <v>0.6</v>
      </c>
      <c r="F13" s="6" t="s">
        <v>123</v>
      </c>
      <c r="G13" s="6" t="s">
        <v>432</v>
      </c>
      <c r="H13" s="674">
        <f>Cn</f>
        <v>15.677184507305929</v>
      </c>
      <c r="I13" s="675"/>
      <c r="J13" s="76"/>
      <c r="N13" s="75"/>
      <c r="O13" s="6"/>
      <c r="P13" s="48"/>
      <c r="Q13" s="436"/>
      <c r="R13" s="48"/>
      <c r="S13" s="48"/>
      <c r="T13" s="48"/>
      <c r="U13" s="440">
        <f>IF(RIGHT(Nb_diam,1)=",", "", X_r)</f>
        <v>1070</v>
      </c>
    </row>
    <row r="14" spans="2:21" x14ac:dyDescent="0.2">
      <c r="B14" s="74"/>
      <c r="C14" s="12"/>
      <c r="D14" s="276" t="s">
        <v>143</v>
      </c>
      <c r="E14" s="244">
        <f>L_rampe</f>
        <v>4</v>
      </c>
      <c r="F14" s="6" t="s">
        <v>123</v>
      </c>
      <c r="G14" s="6" t="s">
        <v>127</v>
      </c>
      <c r="H14" s="247">
        <f ca="1">MS_min</f>
        <v>3.2803762012263347</v>
      </c>
      <c r="I14" s="254">
        <f ca="1">MS_max</f>
        <v>3.2804925827488094</v>
      </c>
      <c r="J14" s="76"/>
      <c r="K14" s="76"/>
      <c r="N14" s="75"/>
      <c r="P14" s="48"/>
      <c r="Q14" s="436"/>
      <c r="R14" s="48"/>
      <c r="S14" s="48"/>
      <c r="T14" s="48"/>
      <c r="U14" s="436"/>
    </row>
    <row r="15" spans="2:21" x14ac:dyDescent="0.2">
      <c r="B15" s="74"/>
      <c r="C15" s="12"/>
      <c r="D15" s="276" t="s">
        <v>144</v>
      </c>
      <c r="E15" s="244">
        <f>ep_ail</f>
        <v>3</v>
      </c>
      <c r="F15" s="6" t="s">
        <v>123</v>
      </c>
      <c r="G15" s="6" t="s">
        <v>124</v>
      </c>
      <c r="H15" s="247">
        <f ca="1">MS_Cn_min</f>
        <v>51.427062960000569</v>
      </c>
      <c r="I15" s="254">
        <f ca="1">MS_Cn_max</f>
        <v>51.428887494601646</v>
      </c>
      <c r="J15" s="76"/>
      <c r="K15" s="76"/>
      <c r="N15" s="75"/>
      <c r="P15" s="48"/>
      <c r="Q15" s="436"/>
      <c r="R15" s="48"/>
      <c r="S15" s="48"/>
      <c r="T15" s="48"/>
    </row>
    <row r="16" spans="2:21" x14ac:dyDescent="0.2">
      <c r="B16" s="74"/>
      <c r="C16" s="12"/>
      <c r="D16" s="276" t="s">
        <v>145</v>
      </c>
      <c r="E16" s="244">
        <f>Q_ail</f>
        <v>4</v>
      </c>
      <c r="F16" s="6" t="s">
        <v>128</v>
      </c>
      <c r="G16" s="6" t="s">
        <v>129</v>
      </c>
      <c r="H16" s="247">
        <f ca="1">V_para</f>
        <v>13.013956736189286</v>
      </c>
      <c r="I16" s="253">
        <f>V_satellite</f>
        <v>12.655562623057198</v>
      </c>
      <c r="J16" s="76"/>
      <c r="N16" s="75"/>
      <c r="P16" s="48"/>
      <c r="Q16" s="436"/>
      <c r="R16" s="48"/>
      <c r="S16" s="48"/>
      <c r="T16" s="48"/>
      <c r="U16" s="440">
        <f>IF(RIGHT(Nb_diam,1)=",", "", l_j)</f>
        <v>60</v>
      </c>
    </row>
    <row r="17" spans="2:21" x14ac:dyDescent="0.2">
      <c r="B17" s="74"/>
      <c r="C17" s="12"/>
      <c r="D17" s="276" t="s">
        <v>146</v>
      </c>
      <c r="E17" s="272" t="str">
        <f>Forme_ogive</f>
        <v>Conique (droite)</v>
      </c>
      <c r="F17" s="6" t="s">
        <v>130</v>
      </c>
      <c r="G17" s="6" t="s">
        <v>131</v>
      </c>
      <c r="H17" s="674">
        <f>T_para</f>
        <v>11.1</v>
      </c>
      <c r="I17" s="675"/>
      <c r="J17" s="258"/>
      <c r="N17" s="75"/>
      <c r="P17" s="434" t="s">
        <v>342</v>
      </c>
      <c r="Q17" s="440">
        <f>IF(RIGHT(Nb_diam,1)=",", "", D2j)</f>
        <v>104</v>
      </c>
      <c r="R17" s="48"/>
      <c r="S17" s="48"/>
      <c r="T17" s="48"/>
      <c r="U17" s="436"/>
    </row>
    <row r="18" spans="2:21" x14ac:dyDescent="0.2">
      <c r="B18" s="74"/>
      <c r="C18" s="12"/>
      <c r="D18" s="276" t="s">
        <v>148</v>
      </c>
      <c r="E18" s="244">
        <f ca="1">XpropuRef-Long_propu</f>
        <v>1110</v>
      </c>
      <c r="F18" s="12" t="s">
        <v>130</v>
      </c>
      <c r="G18" s="12" t="s">
        <v>426</v>
      </c>
      <c r="H18" s="602">
        <f ca="1">T_para-Combustion-Depotage</f>
        <v>11.1</v>
      </c>
      <c r="I18" s="680"/>
      <c r="N18" s="75"/>
      <c r="P18" s="48"/>
      <c r="Q18" s="436"/>
      <c r="R18" s="48"/>
      <c r="S18" s="48"/>
    </row>
    <row r="19" spans="2:21" x14ac:dyDescent="0.2">
      <c r="B19" s="74"/>
      <c r="C19" s="531"/>
      <c r="D19" s="269"/>
      <c r="E19" s="271"/>
      <c r="F19" s="519" t="s">
        <v>132</v>
      </c>
      <c r="G19" s="274" t="s">
        <v>425</v>
      </c>
      <c r="H19" s="681">
        <f ca="1">Portee_balistique</f>
        <v>669.82609207074745</v>
      </c>
      <c r="I19" s="682"/>
      <c r="N19" s="75"/>
      <c r="P19" s="48"/>
      <c r="Q19" s="436"/>
      <c r="R19" s="48"/>
      <c r="S19" s="48"/>
      <c r="T19" s="48"/>
    </row>
    <row r="20" spans="2:21" x14ac:dyDescent="0.2">
      <c r="B20" s="74"/>
      <c r="C20" s="12"/>
      <c r="D20" s="6"/>
      <c r="E20" s="6"/>
      <c r="H20" s="518"/>
      <c r="I20" s="518"/>
      <c r="N20" s="75"/>
      <c r="P20" s="48"/>
      <c r="Q20" s="436"/>
      <c r="R20" s="48"/>
      <c r="S20" s="48"/>
      <c r="T20" s="48"/>
      <c r="U20" s="440">
        <f>IF(RIGHT(Nb_diam,1)=",", "", l_r)</f>
        <v>50</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452</v>
      </c>
      <c r="D22" s="526" t="s">
        <v>436</v>
      </c>
      <c r="E22" s="527"/>
      <c r="F22" s="528" t="s">
        <v>441</v>
      </c>
      <c r="G22" s="526" t="s">
        <v>446</v>
      </c>
      <c r="I22" s="529"/>
      <c r="J22" s="530" t="s">
        <v>156</v>
      </c>
      <c r="K22" s="526" t="s">
        <v>157</v>
      </c>
      <c r="N22" s="75"/>
      <c r="O22" s="273"/>
      <c r="P22" s="436"/>
      <c r="Q22" s="48"/>
      <c r="R22" s="48"/>
      <c r="S22" s="48"/>
      <c r="T22" s="226"/>
      <c r="U22" s="436"/>
    </row>
    <row r="23" spans="2:21" x14ac:dyDescent="0.2">
      <c r="B23" s="74"/>
      <c r="C23" s="526" t="s">
        <v>451</v>
      </c>
      <c r="D23" s="527">
        <f>XcgSans</f>
        <v>495</v>
      </c>
      <c r="E23" s="527" t="s">
        <v>38</v>
      </c>
      <c r="F23" s="528">
        <f>m_ail</f>
        <v>190</v>
      </c>
      <c r="G23" s="526">
        <f>m_can</f>
        <v>180</v>
      </c>
      <c r="I23" s="529" t="s">
        <v>447</v>
      </c>
      <c r="J23" s="528">
        <f>l_j</f>
        <v>60</v>
      </c>
      <c r="K23" s="526">
        <f>l_r</f>
        <v>50</v>
      </c>
      <c r="N23" s="75"/>
      <c r="O23" s="273"/>
      <c r="P23" s="436"/>
      <c r="Q23" s="48"/>
      <c r="R23" s="48"/>
      <c r="S23" s="48"/>
      <c r="T23" s="226"/>
      <c r="U23" s="436"/>
    </row>
    <row r="24" spans="2:21" x14ac:dyDescent="0.2">
      <c r="B24" s="74"/>
      <c r="C24" s="526" t="s">
        <v>439</v>
      </c>
      <c r="D24" s="526">
        <f>Long_tot</f>
        <v>1120</v>
      </c>
      <c r="E24" s="527" t="s">
        <v>442</v>
      </c>
      <c r="F24" s="528">
        <f>n_ail</f>
        <v>80</v>
      </c>
      <c r="G24" s="526">
        <f>n_can</f>
        <v>80</v>
      </c>
      <c r="I24" s="529" t="s">
        <v>448</v>
      </c>
      <c r="J24" s="528">
        <f>D1j</f>
        <v>84</v>
      </c>
      <c r="K24" s="526">
        <f>D1r</f>
        <v>104</v>
      </c>
      <c r="N24" s="75"/>
      <c r="O24" s="273"/>
      <c r="P24" s="436"/>
      <c r="Q24" s="48"/>
      <c r="R24" s="48"/>
      <c r="S24" s="48"/>
      <c r="T24" s="226"/>
      <c r="U24" s="436"/>
    </row>
    <row r="25" spans="2:21" x14ac:dyDescent="0.2">
      <c r="B25" s="74"/>
      <c r="C25" s="526" t="s">
        <v>440</v>
      </c>
      <c r="D25" s="526">
        <f>XpropuRef</f>
        <v>1110</v>
      </c>
      <c r="E25" s="527" t="s">
        <v>443</v>
      </c>
      <c r="F25" s="528">
        <f>p_ail</f>
        <v>180</v>
      </c>
      <c r="G25" s="526">
        <f>p_can</f>
        <v>160</v>
      </c>
      <c r="I25" s="529" t="s">
        <v>449</v>
      </c>
      <c r="J25" s="528">
        <f>D2j</f>
        <v>104</v>
      </c>
      <c r="K25" s="526">
        <f>D2r</f>
        <v>84</v>
      </c>
      <c r="N25" s="75"/>
      <c r="O25" s="273"/>
      <c r="P25" s="436"/>
      <c r="Q25" s="48"/>
      <c r="R25" s="48"/>
      <c r="S25" s="48"/>
      <c r="T25" s="226"/>
      <c r="U25" s="436"/>
    </row>
    <row r="26" spans="2:21" x14ac:dyDescent="0.2">
      <c r="B26" s="74"/>
      <c r="C26" s="526" t="s">
        <v>437</v>
      </c>
      <c r="D26" s="526">
        <f>D_ref</f>
        <v>104</v>
      </c>
      <c r="E26" s="527" t="s">
        <v>444</v>
      </c>
      <c r="F26" s="528">
        <f>E_ail</f>
        <v>145</v>
      </c>
      <c r="G26" s="526">
        <f>E_can</f>
        <v>110</v>
      </c>
      <c r="I26" s="529" t="s">
        <v>450</v>
      </c>
      <c r="J26" s="528">
        <f>X_j</f>
        <v>1</v>
      </c>
      <c r="K26" s="526">
        <f>X_r</f>
        <v>1070</v>
      </c>
      <c r="N26" s="75"/>
      <c r="O26" s="273"/>
      <c r="P26" s="436"/>
      <c r="Q26" s="48"/>
      <c r="R26" s="48"/>
      <c r="S26" s="48"/>
      <c r="T26" s="226"/>
      <c r="U26" s="436"/>
    </row>
    <row r="27" spans="2:21" x14ac:dyDescent="0.2">
      <c r="B27" s="74"/>
      <c r="C27" s="526" t="s">
        <v>438</v>
      </c>
      <c r="D27" s="526">
        <f>Long_ogive</f>
        <v>1</v>
      </c>
      <c r="E27" s="527" t="s">
        <v>445</v>
      </c>
      <c r="F27" s="528">
        <f>X_ail</f>
        <v>1040</v>
      </c>
      <c r="G27" s="526">
        <f>X_can</f>
        <v>1250</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7" t="s">
        <v>141</v>
      </c>
      <c r="D29" s="677" t="s">
        <v>133</v>
      </c>
      <c r="E29" s="677" t="s">
        <v>134</v>
      </c>
      <c r="F29" s="677"/>
      <c r="G29" s="677"/>
      <c r="H29" s="678" t="s">
        <v>135</v>
      </c>
      <c r="I29" s="678"/>
      <c r="J29" s="678"/>
      <c r="K29" s="678"/>
      <c r="L29" s="677" t="s">
        <v>136</v>
      </c>
      <c r="M29" s="677" t="s">
        <v>137</v>
      </c>
      <c r="N29" s="75"/>
      <c r="O29" s="273" t="s">
        <v>429</v>
      </c>
      <c r="P29" s="441">
        <f>n_ail</f>
        <v>80</v>
      </c>
      <c r="Q29" s="2"/>
      <c r="R29" s="48"/>
      <c r="S29" s="48"/>
      <c r="T29" s="48"/>
      <c r="U29" s="12" t="s">
        <v>433</v>
      </c>
    </row>
    <row r="30" spans="2:21" ht="13.5" thickBot="1" x14ac:dyDescent="0.25">
      <c r="B30" s="74"/>
      <c r="C30" s="677"/>
      <c r="D30" s="677"/>
      <c r="E30" s="677"/>
      <c r="F30" s="677"/>
      <c r="G30" s="677"/>
      <c r="H30" s="678" t="s">
        <v>138</v>
      </c>
      <c r="I30" s="678"/>
      <c r="J30" s="69" t="s">
        <v>139</v>
      </c>
      <c r="K30" s="70" t="s">
        <v>140</v>
      </c>
      <c r="L30" s="677"/>
      <c r="M30" s="677"/>
      <c r="N30" s="75"/>
      <c r="P30" s="12"/>
      <c r="R30" s="48"/>
      <c r="S30" s="48"/>
      <c r="T30" s="226" t="s">
        <v>431</v>
      </c>
      <c r="U30" s="523">
        <f>[0]!p_can</f>
        <v>160</v>
      </c>
    </row>
    <row r="31" spans="2:21" ht="13.5" thickBot="1" x14ac:dyDescent="0.25">
      <c r="B31" s="74"/>
      <c r="C31" s="83">
        <f>Beta_rampe</f>
        <v>77.726236552359381</v>
      </c>
      <c r="D31" s="84">
        <f ca="1">Portee_balistique</f>
        <v>669.82609207074745</v>
      </c>
      <c r="E31" s="676">
        <f ca="1">T_para+Dt_para</f>
        <v>109.29936023197773</v>
      </c>
      <c r="F31" s="676"/>
      <c r="G31" s="676"/>
      <c r="H31" s="679">
        <f ca="1">Altitude_culmi</f>
        <v>1278.7603699735841</v>
      </c>
      <c r="I31" s="679"/>
      <c r="J31" s="85">
        <f ca="1">Temps_culmi</f>
        <v>11.499999999999977</v>
      </c>
      <c r="K31" s="86">
        <f ca="1">Vit_culmi</f>
        <v>20.516456587506021</v>
      </c>
      <c r="L31" s="84">
        <f ca="1">Acc_max</f>
        <v>31.027783827920626</v>
      </c>
      <c r="M31" s="86">
        <f ca="1">Vit_max</f>
        <v>174.11119928081908</v>
      </c>
      <c r="N31" s="75"/>
      <c r="O31" s="273" t="s">
        <v>435</v>
      </c>
      <c r="P31" s="441">
        <f>ep_ail</f>
        <v>3</v>
      </c>
      <c r="Q31" s="2"/>
      <c r="R31" s="48"/>
      <c r="S31" s="48"/>
      <c r="T31" s="226" t="s">
        <v>344</v>
      </c>
      <c r="U31" s="523">
        <f>[0]!m_can</f>
        <v>180</v>
      </c>
    </row>
    <row r="32" spans="2:21" ht="13.5" thickBot="1" x14ac:dyDescent="0.25">
      <c r="B32" s="74"/>
      <c r="C32" s="520"/>
      <c r="D32" s="242"/>
      <c r="E32" s="247"/>
      <c r="F32" s="247"/>
      <c r="G32" s="247"/>
      <c r="H32" s="283"/>
      <c r="I32" s="283"/>
      <c r="J32" s="247"/>
      <c r="K32" s="248"/>
      <c r="L32" s="242"/>
      <c r="M32" s="248"/>
      <c r="N32" s="75"/>
      <c r="O32" s="273" t="s">
        <v>434</v>
      </c>
      <c r="P32" s="522">
        <f>Q_ail</f>
        <v>4</v>
      </c>
      <c r="Q32" s="2"/>
      <c r="R32" s="48"/>
      <c r="S32" s="48"/>
      <c r="T32" s="226" t="s">
        <v>429</v>
      </c>
      <c r="U32" s="523">
        <f>[0]!n_can</f>
        <v>80</v>
      </c>
    </row>
    <row r="33" spans="2:21" ht="13.5" thickBot="1" x14ac:dyDescent="0.25">
      <c r="B33" s="74"/>
      <c r="D33" s="80"/>
      <c r="E33" s="81"/>
      <c r="F33" s="81"/>
      <c r="G33" s="81"/>
      <c r="H33" s="82"/>
      <c r="I33" s="82"/>
      <c r="J33" s="81"/>
      <c r="K33" s="76"/>
      <c r="L33" s="80"/>
      <c r="M33" s="76"/>
      <c r="N33" s="75"/>
      <c r="O33" s="2"/>
      <c r="Q33" s="2"/>
      <c r="R33" s="48"/>
      <c r="S33" s="48"/>
      <c r="T33" s="226" t="s">
        <v>430</v>
      </c>
      <c r="U33" s="523">
        <f>[0]!E_can</f>
        <v>110</v>
      </c>
    </row>
    <row r="34" spans="2:21" ht="13.5" thickBot="1" x14ac:dyDescent="0.25">
      <c r="B34" s="77"/>
      <c r="C34" s="78"/>
      <c r="D34" s="78"/>
      <c r="E34" s="78"/>
      <c r="F34" s="78"/>
      <c r="G34" s="78"/>
      <c r="H34" s="78"/>
      <c r="I34" s="78"/>
      <c r="J34" s="78"/>
      <c r="K34" s="78"/>
      <c r="L34" s="78"/>
      <c r="M34" s="78"/>
      <c r="N34" s="79"/>
      <c r="O34" s="2"/>
      <c r="P34" s="273" t="s">
        <v>430</v>
      </c>
      <c r="Q34" s="441">
        <f>E_ail</f>
        <v>145</v>
      </c>
      <c r="T34" s="226" t="s">
        <v>435</v>
      </c>
      <c r="U34" s="523">
        <f>[0]!ep_can</f>
        <v>4</v>
      </c>
    </row>
    <row r="35" spans="2:21" x14ac:dyDescent="0.2">
      <c r="O35" s="2"/>
      <c r="P35" s="6"/>
      <c r="Q35" s="6"/>
      <c r="T35" s="226" t="s">
        <v>434</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562</v>
      </c>
      <c r="I38" t="str">
        <f>Matricule</f>
        <v>FX0</v>
      </c>
      <c r="N38" s="75"/>
    </row>
    <row r="39" spans="2:21" x14ac:dyDescent="0.2">
      <c r="B39" s="74"/>
      <c r="D39" s="2"/>
      <c r="N39" s="75"/>
    </row>
    <row r="40" spans="2:21" x14ac:dyDescent="0.2">
      <c r="B40" s="74"/>
      <c r="D40" s="275" t="s">
        <v>149</v>
      </c>
      <c r="E40" s="246">
        <f>D_ref</f>
        <v>104</v>
      </c>
      <c r="F40" s="265"/>
      <c r="G40" s="265"/>
      <c r="H40" s="261" t="s">
        <v>198</v>
      </c>
      <c r="I40" s="261" t="s">
        <v>199</v>
      </c>
      <c r="J40" s="262" t="s">
        <v>200</v>
      </c>
      <c r="N40" s="75"/>
    </row>
    <row r="41" spans="2:21" x14ac:dyDescent="0.2">
      <c r="B41" s="74"/>
      <c r="D41" s="276" t="s">
        <v>147</v>
      </c>
      <c r="E41" s="6">
        <f>Long_ogive</f>
        <v>1</v>
      </c>
      <c r="F41" s="2"/>
      <c r="G41" s="2" t="s">
        <v>201</v>
      </c>
      <c r="H41" s="6">
        <f>MasseSans</f>
        <v>5.0810000000000004</v>
      </c>
      <c r="I41" s="6">
        <f ca="1">MasseVide</f>
        <v>5.0810000000000004</v>
      </c>
      <c r="J41" s="244">
        <f ca="1">MassePlein</f>
        <v>5.0811000000000002</v>
      </c>
      <c r="N41" s="75"/>
    </row>
    <row r="42" spans="2:21" x14ac:dyDescent="0.2">
      <c r="B42" s="74"/>
      <c r="D42" s="276" t="s">
        <v>150</v>
      </c>
      <c r="E42" s="6">
        <f>X_ail-m_ail</f>
        <v>850</v>
      </c>
      <c r="F42" s="255"/>
      <c r="G42" s="255" t="s">
        <v>218</v>
      </c>
      <c r="H42" s="263">
        <f>XcgSans</f>
        <v>495</v>
      </c>
      <c r="I42" s="263">
        <f ca="1">XcgVide</f>
        <v>495</v>
      </c>
      <c r="J42" s="245">
        <f ca="1">XcgPlein</f>
        <v>495.01210367833738</v>
      </c>
      <c r="N42" s="75"/>
    </row>
    <row r="43" spans="2:21" x14ac:dyDescent="0.2">
      <c r="B43" s="74"/>
      <c r="D43" s="276" t="str">
        <f>IF(Lang="Français","Emplanture 'm'",IF(Lang="English","Root edge  'm'",""))</f>
        <v>Emplanture 'm'</v>
      </c>
      <c r="E43" s="244">
        <f>m_ail</f>
        <v>190</v>
      </c>
      <c r="N43" s="75"/>
    </row>
    <row r="44" spans="2:21" x14ac:dyDescent="0.2">
      <c r="B44" s="74"/>
      <c r="D44" s="276" t="str">
        <f>IF(Lang="Français","Saumon      'n'",IF(Lang="English","Tip edge    'n'",""))</f>
        <v>Saumon      'n'</v>
      </c>
      <c r="E44" s="244">
        <f>n_ail</f>
        <v>80</v>
      </c>
      <c r="F44" s="246" t="s">
        <v>202</v>
      </c>
      <c r="G44" s="246" t="s">
        <v>207</v>
      </c>
      <c r="H44" s="672" t="e">
        <f ca="1">Vsortie_de_rampe</f>
        <v>#N/A</v>
      </c>
      <c r="I44" s="673"/>
      <c r="N44" s="75"/>
    </row>
    <row r="45" spans="2:21" x14ac:dyDescent="0.2">
      <c r="B45" s="74"/>
      <c r="D45" s="276" t="str">
        <f>IF(Lang="Français","Flèche        'p'",IF(Lang="English","Offset         'p'",""))</f>
        <v>Flèche        'p'</v>
      </c>
      <c r="E45" s="244">
        <f>p_ail</f>
        <v>180</v>
      </c>
      <c r="F45" s="6" t="s">
        <v>203</v>
      </c>
      <c r="G45" s="6" t="s">
        <v>208</v>
      </c>
      <c r="H45" s="674">
        <f>Finesse</f>
        <v>10.76923076923077</v>
      </c>
      <c r="I45" s="675"/>
      <c r="N45" s="75"/>
    </row>
    <row r="46" spans="2:21" x14ac:dyDescent="0.2">
      <c r="B46" s="74"/>
      <c r="D46" s="276" t="str">
        <f>IF(Lang="Français","Envergure   'E'",IF(Lang="English","Span          'E'",""))</f>
        <v>Envergure   'E'</v>
      </c>
      <c r="E46" s="244">
        <f>E_ail</f>
        <v>145</v>
      </c>
      <c r="F46" s="6" t="s">
        <v>204</v>
      </c>
      <c r="G46" s="6" t="s">
        <v>209</v>
      </c>
      <c r="H46" s="674">
        <f>Cn</f>
        <v>15.677184507305929</v>
      </c>
      <c r="I46" s="675"/>
      <c r="N46" s="75"/>
    </row>
    <row r="47" spans="2:21" x14ac:dyDescent="0.2">
      <c r="B47" s="74"/>
      <c r="D47" s="276" t="s">
        <v>144</v>
      </c>
      <c r="E47" s="244">
        <f>ep_ail</f>
        <v>3</v>
      </c>
      <c r="F47" s="6" t="s">
        <v>205</v>
      </c>
      <c r="G47" s="6" t="s">
        <v>210</v>
      </c>
      <c r="H47" s="247">
        <f ca="1">MS_min</f>
        <v>3.2803762012263347</v>
      </c>
      <c r="I47" s="254">
        <f ca="1">MS_max</f>
        <v>3.2804925827488094</v>
      </c>
      <c r="N47" s="75"/>
    </row>
    <row r="48" spans="2:21" x14ac:dyDescent="0.2">
      <c r="B48" s="74"/>
      <c r="D48" s="276" t="s">
        <v>145</v>
      </c>
      <c r="E48" s="244">
        <f>Q_ail</f>
        <v>4</v>
      </c>
      <c r="F48" s="274" t="s">
        <v>206</v>
      </c>
      <c r="G48" s="274" t="s">
        <v>211</v>
      </c>
      <c r="H48" s="256">
        <f ca="1">MS_Cn_min</f>
        <v>51.427062960000569</v>
      </c>
      <c r="I48" s="264">
        <f ca="1">MS_Cn_max</f>
        <v>51.428887494601646</v>
      </c>
      <c r="N48" s="75"/>
    </row>
    <row r="49" spans="2:14" x14ac:dyDescent="0.2">
      <c r="B49" s="74"/>
      <c r="D49" s="276" t="s">
        <v>148</v>
      </c>
      <c r="E49" s="244">
        <f ca="1">XpropuRef-Long_propu</f>
        <v>1110</v>
      </c>
      <c r="N49" s="75"/>
    </row>
    <row r="50" spans="2:14" x14ac:dyDescent="0.2">
      <c r="B50" s="74"/>
      <c r="D50" s="276" t="s">
        <v>146</v>
      </c>
      <c r="E50" s="272" t="str">
        <f>Forme_ogive</f>
        <v>Conique (droite)</v>
      </c>
      <c r="F50" s="273" t="s">
        <v>183</v>
      </c>
      <c r="G50" s="275" t="s">
        <v>5</v>
      </c>
      <c r="H50" s="246">
        <f>Cx</f>
        <v>0.6</v>
      </c>
      <c r="I50" s="265"/>
      <c r="J50" s="266"/>
      <c r="N50" s="75"/>
    </row>
    <row r="51" spans="2:14" x14ac:dyDescent="0.2">
      <c r="B51" s="74"/>
      <c r="D51" s="276" t="s">
        <v>142</v>
      </c>
      <c r="E51" s="244">
        <f>Long_tot</f>
        <v>1120</v>
      </c>
      <c r="G51" s="276" t="s">
        <v>212</v>
      </c>
      <c r="H51" s="6">
        <f>Sref</f>
        <v>1.0234866535306801E-2</v>
      </c>
      <c r="J51" s="267"/>
      <c r="N51" s="75"/>
    </row>
    <row r="52" spans="2:14" x14ac:dyDescent="0.2">
      <c r="B52" s="74"/>
      <c r="D52" s="276" t="s">
        <v>196</v>
      </c>
      <c r="E52" s="244">
        <f>MAX(D_ref,D_ail,D_og,(RIGHT(Nb_diam,1)=",")*MAX(D1j,D1r,D2j,D2r))</f>
        <v>104</v>
      </c>
      <c r="G52" s="276" t="s">
        <v>213</v>
      </c>
      <c r="H52" s="6">
        <f>Beta_rampe</f>
        <v>77.726236552359381</v>
      </c>
      <c r="I52" s="6">
        <v>80</v>
      </c>
      <c r="J52" s="244">
        <v>90</v>
      </c>
      <c r="N52" s="75"/>
    </row>
    <row r="53" spans="2:14" x14ac:dyDescent="0.2">
      <c r="B53" s="74"/>
      <c r="D53" s="277" t="s">
        <v>197</v>
      </c>
      <c r="E53" s="260">
        <f>E_ail*2+D_ail</f>
        <v>394</v>
      </c>
      <c r="G53" s="278" t="s">
        <v>215</v>
      </c>
      <c r="H53" s="247">
        <f ca="1">Temps_culmi</f>
        <v>11.499999999999977</v>
      </c>
      <c r="I53" s="259"/>
      <c r="J53" s="268"/>
      <c r="N53" s="75"/>
    </row>
    <row r="54" spans="2:14" x14ac:dyDescent="0.2">
      <c r="B54" s="74"/>
      <c r="G54" s="278" t="s">
        <v>216</v>
      </c>
      <c r="H54" s="242">
        <f ca="1">Altitude_culmi</f>
        <v>1278.7603699735841</v>
      </c>
      <c r="I54" s="259"/>
      <c r="J54" s="268"/>
      <c r="N54" s="75"/>
    </row>
    <row r="55" spans="2:14" x14ac:dyDescent="0.2">
      <c r="B55" s="74"/>
      <c r="C55" s="275" t="s">
        <v>233</v>
      </c>
      <c r="D55" s="249" t="s">
        <v>60</v>
      </c>
      <c r="E55" s="243">
        <f>Long_tot</f>
        <v>1120</v>
      </c>
      <c r="G55" s="278" t="s">
        <v>217</v>
      </c>
      <c r="H55" s="248">
        <f ca="1">Vit_culmi</f>
        <v>20.516456587506021</v>
      </c>
      <c r="I55" s="259"/>
      <c r="J55" s="268"/>
      <c r="N55" s="75"/>
    </row>
    <row r="56" spans="2:14" x14ac:dyDescent="0.2">
      <c r="B56" s="74"/>
      <c r="C56" s="276"/>
      <c r="D56" s="2" t="s">
        <v>219</v>
      </c>
      <c r="E56" s="244">
        <f>MAX(D_ref,D_ail,D_og,(RIGHT(Nb_diam,1)=",")*MAX(D1j,D1r,D2j,D2r))</f>
        <v>104</v>
      </c>
      <c r="G56" s="278" t="s">
        <v>133</v>
      </c>
      <c r="H56" s="242">
        <f ca="1">Portee_balistique</f>
        <v>669.82609207074745</v>
      </c>
      <c r="I56" s="259"/>
      <c r="J56" s="268"/>
      <c r="N56" s="75"/>
    </row>
    <row r="57" spans="2:14" x14ac:dyDescent="0.2">
      <c r="B57" s="74"/>
      <c r="C57" s="276"/>
      <c r="D57" s="2" t="s">
        <v>220</v>
      </c>
      <c r="E57" s="244">
        <f>E_ail*2+D_ail</f>
        <v>394</v>
      </c>
      <c r="G57" s="278" t="s">
        <v>214</v>
      </c>
      <c r="H57" s="242">
        <f ca="1">T_balistique</f>
        <v>30.200000000000163</v>
      </c>
      <c r="I57" s="259"/>
      <c r="J57" s="268"/>
      <c r="N57" s="75"/>
    </row>
    <row r="58" spans="2:14" x14ac:dyDescent="0.2">
      <c r="B58" s="74"/>
      <c r="C58" s="276"/>
      <c r="D58" s="2" t="s">
        <v>221</v>
      </c>
      <c r="E58" s="244">
        <f ca="1">MassePlein</f>
        <v>5.0811000000000002</v>
      </c>
      <c r="G58" s="278" t="s">
        <v>137</v>
      </c>
      <c r="H58" s="248">
        <f ca="1">Vit_max</f>
        <v>174.11119928081908</v>
      </c>
      <c r="I58" s="259"/>
      <c r="J58" s="268"/>
      <c r="N58" s="75"/>
    </row>
    <row r="59" spans="2:14" x14ac:dyDescent="0.2">
      <c r="B59" s="74"/>
      <c r="C59" s="277" t="s">
        <v>234</v>
      </c>
      <c r="D59" s="255" t="s">
        <v>145</v>
      </c>
      <c r="E59" s="260">
        <f>Q_ail</f>
        <v>4</v>
      </c>
      <c r="G59" s="278" t="s">
        <v>136</v>
      </c>
      <c r="H59" s="242">
        <f ca="1">Acc_max</f>
        <v>31.027783827920626</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315.31054481609499</v>
      </c>
      <c r="F62" s="280">
        <f ca="1">E62/9.81</f>
        <v>32.141747687675327</v>
      </c>
      <c r="H62" s="2"/>
      <c r="I62" s="2"/>
      <c r="J62" s="2"/>
      <c r="K62" s="2"/>
      <c r="N62" s="75"/>
    </row>
    <row r="63" spans="2:14" x14ac:dyDescent="0.2">
      <c r="B63" s="74"/>
      <c r="C63" s="276"/>
      <c r="D63" s="2" t="s">
        <v>223</v>
      </c>
      <c r="E63" s="242">
        <f ca="1">2*Acc_max*Masse_ail</f>
        <v>7.2884264211785545</v>
      </c>
      <c r="F63" s="248">
        <f ca="1">E63/9.81</f>
        <v>0.7429588604667231</v>
      </c>
      <c r="G63" s="246" t="s">
        <v>229</v>
      </c>
      <c r="H63" s="288">
        <f>S_ail*(ep_ail/1000)*2000</f>
        <v>0.11745</v>
      </c>
      <c r="I63" s="2"/>
      <c r="J63" s="2"/>
      <c r="K63" s="2"/>
      <c r="N63" s="75"/>
    </row>
    <row r="64" spans="2:14" x14ac:dyDescent="0.2">
      <c r="B64" s="74"/>
      <c r="C64" s="277"/>
      <c r="D64" s="255" t="s">
        <v>224</v>
      </c>
      <c r="E64" s="263">
        <f ca="1">0.104*S_ail*Vit_max^2</f>
        <v>61.714686037807368</v>
      </c>
      <c r="F64" s="281">
        <f ca="1">E64/9.81</f>
        <v>6.2909975573707815</v>
      </c>
      <c r="G64" s="274" t="s">
        <v>228</v>
      </c>
      <c r="H64" s="289">
        <f>(E_ail*(m_ail+n_ail)/2)/10^6</f>
        <v>1.9574999999999999E-2</v>
      </c>
      <c r="I64" s="2"/>
      <c r="J64" s="2"/>
      <c r="K64" s="2"/>
      <c r="N64" s="75"/>
    </row>
    <row r="65" spans="2:14" x14ac:dyDescent="0.2">
      <c r="B65" s="74"/>
      <c r="C65" s="282" t="s">
        <v>242</v>
      </c>
      <c r="D65" s="285" t="s">
        <v>240</v>
      </c>
      <c r="E65" s="286">
        <f ca="1">2*Acc_max*H65</f>
        <v>157.65527240804749</v>
      </c>
      <c r="F65" s="286">
        <f ca="1">E65/9.81</f>
        <v>16.070873843837663</v>
      </c>
      <c r="G65" s="287" t="s">
        <v>241</v>
      </c>
      <c r="H65" s="279">
        <f ca="1">E58/2</f>
        <v>2.5405500000000001</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11.1</v>
      </c>
      <c r="I67" s="251">
        <f ca="1">Temps_culmi</f>
        <v>11.499999999999977</v>
      </c>
      <c r="J67" s="2"/>
      <c r="K67" s="2"/>
      <c r="N67" s="75"/>
    </row>
    <row r="68" spans="2:14" x14ac:dyDescent="0.2">
      <c r="B68" s="74"/>
      <c r="C68" s="6"/>
      <c r="D68" s="2"/>
      <c r="E68" s="2"/>
      <c r="F68" s="275" t="s">
        <v>231</v>
      </c>
      <c r="G68" s="249" t="s">
        <v>129</v>
      </c>
      <c r="H68" s="250">
        <f ca="1">V_para</f>
        <v>13.013956736189286</v>
      </c>
      <c r="I68" s="251">
        <f>V_satellite</f>
        <v>12.655562623057198</v>
      </c>
      <c r="J68" s="2"/>
      <c r="K68" s="2"/>
      <c r="N68" s="75"/>
    </row>
    <row r="69" spans="2:14" x14ac:dyDescent="0.2">
      <c r="B69" s="74"/>
      <c r="C69" s="6"/>
      <c r="D69" s="2"/>
      <c r="E69" s="2"/>
      <c r="F69" s="276"/>
      <c r="G69" s="2" t="s">
        <v>237</v>
      </c>
      <c r="H69" s="247">
        <f>S_para</f>
        <v>0.48049999999999998</v>
      </c>
      <c r="I69" s="253">
        <f>S_satellite</f>
        <v>0.1</v>
      </c>
      <c r="J69" s="2"/>
      <c r="K69" s="2"/>
      <c r="N69" s="75"/>
    </row>
    <row r="70" spans="2:14" x14ac:dyDescent="0.2">
      <c r="B70" s="74"/>
      <c r="C70" s="226"/>
      <c r="D70" s="2"/>
      <c r="F70" s="276"/>
      <c r="G70" s="2" t="s">
        <v>236</v>
      </c>
      <c r="H70" s="247">
        <f ca="1">V_ouverture</f>
        <v>21.005565141924155</v>
      </c>
      <c r="I70" s="253">
        <f ca="1">V_ouv_sat</f>
        <v>79.693629843230369</v>
      </c>
      <c r="N70" s="75"/>
    </row>
    <row r="71" spans="2:14" x14ac:dyDescent="0.2">
      <c r="B71" s="74"/>
      <c r="C71" s="226"/>
      <c r="F71" s="276"/>
      <c r="G71" s="2" t="s">
        <v>201</v>
      </c>
      <c r="H71" s="247">
        <f ca="1">m_vide</f>
        <v>5.0810000000000004</v>
      </c>
      <c r="I71" s="253">
        <f>m_satellite</f>
        <v>1</v>
      </c>
      <c r="N71" s="75"/>
    </row>
    <row r="72" spans="2:14" x14ac:dyDescent="0.2">
      <c r="B72" s="74"/>
      <c r="C72" s="226"/>
      <c r="F72" s="276"/>
      <c r="G72" s="2" t="s">
        <v>238</v>
      </c>
      <c r="H72" s="283">
        <f ca="1">1/2*Rho_moyen*S_para*V_ouverture^2</f>
        <v>129.85785531901882</v>
      </c>
      <c r="I72" s="284">
        <f ca="1">1/2*Rho_moyen*S_satellite*V_ouv_sat^2</f>
        <v>389.00332155237641</v>
      </c>
      <c r="N72" s="75"/>
    </row>
    <row r="73" spans="2:14" x14ac:dyDescent="0.2">
      <c r="B73" s="74"/>
      <c r="D73" s="2"/>
      <c r="F73" s="277"/>
      <c r="G73" s="255" t="s">
        <v>239</v>
      </c>
      <c r="H73" s="256">
        <f ca="1">H72/9.81</f>
        <v>13.237294120185405</v>
      </c>
      <c r="I73" s="257">
        <f ca="1">I72/9.81</f>
        <v>39.653753471190257</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1</v>
      </c>
      <c r="G82" s="48"/>
      <c r="H82" s="48"/>
      <c r="I82" s="48"/>
      <c r="J82" s="48"/>
      <c r="K82" s="48"/>
      <c r="N82" s="75"/>
    </row>
    <row r="83" spans="2:14" x14ac:dyDescent="0.2">
      <c r="B83" s="74"/>
      <c r="C83" s="277" t="s">
        <v>336</v>
      </c>
      <c r="D83" s="433">
        <f ca="1">TODAY()</f>
        <v>45957</v>
      </c>
      <c r="E83" s="48"/>
      <c r="F83" s="436"/>
      <c r="G83" s="48"/>
      <c r="H83" s="48"/>
      <c r="I83" s="48"/>
      <c r="J83" s="48"/>
      <c r="K83" s="48"/>
      <c r="N83" s="75"/>
    </row>
    <row r="84" spans="2:14" ht="13.5" thickBot="1" x14ac:dyDescent="0.25">
      <c r="B84" s="74"/>
      <c r="E84" s="48"/>
      <c r="F84" s="436"/>
      <c r="G84" s="48"/>
      <c r="H84" s="48"/>
      <c r="I84" s="48"/>
      <c r="J84" s="440">
        <f>IF(RIGHT(Nb_diam,1)=",", "", X_j)</f>
        <v>1</v>
      </c>
      <c r="K84" s="48"/>
      <c r="N84" s="75"/>
    </row>
    <row r="85" spans="2:14" ht="13.5" thickBot="1" x14ac:dyDescent="0.25">
      <c r="B85" s="74"/>
      <c r="C85" s="275" t="s">
        <v>337</v>
      </c>
      <c r="D85" s="243" t="str">
        <f>Propu</f>
        <v>Aucun (2e ét. inerte)</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f>IF(RIGHT(Nb_diam,1)=",", "", X_r)</f>
        <v>1070</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f>IF(RIGHT(Nb_diam,1)=",", "", l_j)</f>
        <v>60</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f>IF(RIGHT(Nb_diam,1)=",", "", D2j)</f>
        <v>104</v>
      </c>
      <c r="G90" s="48"/>
      <c r="H90" s="48"/>
      <c r="I90" s="48"/>
      <c r="J90" s="441">
        <f>X_ail-m_ail</f>
        <v>850</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f>IF(RIGHT(Nb_diam,1)=",", "", l_r)</f>
        <v>50</v>
      </c>
      <c r="K92" s="48"/>
      <c r="N92" s="75"/>
    </row>
    <row r="93" spans="2:14" x14ac:dyDescent="0.2">
      <c r="B93" s="74"/>
      <c r="E93" s="48"/>
      <c r="F93" s="436"/>
      <c r="G93" s="48"/>
      <c r="H93" s="48"/>
      <c r="I93" s="48"/>
      <c r="J93" s="436"/>
      <c r="K93" s="48"/>
      <c r="N93" s="75"/>
    </row>
    <row r="94" spans="2:14" x14ac:dyDescent="0.2">
      <c r="B94" s="74"/>
      <c r="E94" s="434" t="s">
        <v>343</v>
      </c>
      <c r="F94" s="440">
        <f>IF(RIGHT(Nb_diam,1)=",", "", D2r)</f>
        <v>84</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190</v>
      </c>
      <c r="G97" s="48"/>
      <c r="H97" s="48"/>
      <c r="I97" s="48"/>
      <c r="J97" s="441">
        <f>p_ail</f>
        <v>180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1110</v>
      </c>
      <c r="F101" s="252"/>
      <c r="G101" s="48"/>
      <c r="H101" s="48"/>
      <c r="I101" s="48"/>
      <c r="J101" s="441">
        <f>n_ail</f>
        <v>80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145</v>
      </c>
      <c r="I105" s="273"/>
      <c r="J105" s="441">
        <f>ep_ail</f>
        <v>3</v>
      </c>
      <c r="K105" s="48"/>
      <c r="N105" s="75"/>
    </row>
    <row r="106" spans="2:14" x14ac:dyDescent="0.2">
      <c r="B106" s="74"/>
      <c r="D106" s="429"/>
      <c r="E106" s="246" t="s">
        <v>354</v>
      </c>
      <c r="F106" s="243" t="s">
        <v>353</v>
      </c>
      <c r="N106" s="75"/>
    </row>
    <row r="107" spans="2:14" x14ac:dyDescent="0.2">
      <c r="B107" s="74"/>
      <c r="D107" s="437" t="s">
        <v>351</v>
      </c>
      <c r="E107" s="6">
        <f>MasseSans</f>
        <v>5.0810000000000004</v>
      </c>
      <c r="F107" s="244">
        <f ca="1">MassePlein</f>
        <v>5.0811000000000002</v>
      </c>
      <c r="N107" s="75"/>
    </row>
    <row r="108" spans="2:14" x14ac:dyDescent="0.2">
      <c r="B108" s="74"/>
      <c r="D108" s="431" t="s">
        <v>352</v>
      </c>
      <c r="E108" s="274">
        <f>XcgSans</f>
        <v>495</v>
      </c>
      <c r="F108" s="260">
        <f ca="1">XcgPlein</f>
        <v>495.01210367833738</v>
      </c>
      <c r="N108" s="75"/>
    </row>
    <row r="109" spans="2:14" x14ac:dyDescent="0.2">
      <c r="B109" s="74"/>
      <c r="N109" s="75"/>
    </row>
    <row r="110" spans="2:14" x14ac:dyDescent="0.2">
      <c r="B110" s="74"/>
      <c r="D110" s="438" t="s">
        <v>355</v>
      </c>
      <c r="E110" s="439">
        <f ca="1">MasseVide</f>
        <v>5.0810000000000004</v>
      </c>
      <c r="G110" s="429" t="s">
        <v>356</v>
      </c>
      <c r="H110" s="265"/>
      <c r="I110" s="265"/>
      <c r="J110" s="266"/>
      <c r="N110" s="75"/>
    </row>
    <row r="111" spans="2:14" x14ac:dyDescent="0.2">
      <c r="B111" s="74"/>
      <c r="G111" s="276" t="s">
        <v>213</v>
      </c>
      <c r="H111" s="6">
        <f>Beta_rampe</f>
        <v>77.726236552359381</v>
      </c>
      <c r="I111" s="6">
        <v>80</v>
      </c>
      <c r="J111" s="244">
        <v>90</v>
      </c>
      <c r="N111" s="75"/>
    </row>
    <row r="112" spans="2:14" x14ac:dyDescent="0.2">
      <c r="B112" s="74"/>
      <c r="G112" s="278" t="s">
        <v>215</v>
      </c>
      <c r="H112" s="247">
        <f ca="1">Temps_culmi</f>
        <v>11.499999999999977</v>
      </c>
      <c r="I112" s="259"/>
      <c r="J112" s="268"/>
      <c r="N112" s="75"/>
    </row>
    <row r="113" spans="2:14" ht="12.75" customHeight="1" x14ac:dyDescent="0.25">
      <c r="B113" s="74"/>
      <c r="D113" s="435" t="s">
        <v>357</v>
      </c>
      <c r="E113" s="48"/>
      <c r="G113" s="278" t="s">
        <v>216</v>
      </c>
      <c r="H113" s="242">
        <f ca="1">Altitude_culmi</f>
        <v>1278.7603699735841</v>
      </c>
      <c r="I113" s="259"/>
      <c r="J113" s="268"/>
      <c r="N113" s="75"/>
    </row>
    <row r="114" spans="2:14" ht="12.75" customHeight="1" x14ac:dyDescent="0.25">
      <c r="B114" s="74"/>
      <c r="D114" s="48"/>
      <c r="E114" s="48"/>
      <c r="F114" s="435"/>
      <c r="G114" s="278" t="s">
        <v>217</v>
      </c>
      <c r="H114" s="248">
        <f ca="1">Vit_culmi</f>
        <v>20.516456587506021</v>
      </c>
      <c r="I114" s="259"/>
      <c r="J114" s="268"/>
      <c r="N114" s="75"/>
    </row>
    <row r="115" spans="2:14" x14ac:dyDescent="0.2">
      <c r="B115" s="74"/>
      <c r="C115" s="429" t="s">
        <v>358</v>
      </c>
      <c r="D115" s="249"/>
      <c r="E115" s="446">
        <v>0.1</v>
      </c>
      <c r="G115" s="278" t="s">
        <v>133</v>
      </c>
      <c r="H115" s="242">
        <f ca="1">Portee_balistique</f>
        <v>669.82609207074745</v>
      </c>
      <c r="I115" s="259"/>
      <c r="J115" s="268"/>
      <c r="N115" s="75"/>
    </row>
    <row r="116" spans="2:14" ht="12.75" customHeight="1" x14ac:dyDescent="0.2">
      <c r="B116" s="74"/>
      <c r="C116" s="431" t="s">
        <v>359</v>
      </c>
      <c r="D116" s="255"/>
      <c r="E116" s="447">
        <f>E_ail*(m_ail+n_ail)/2</f>
        <v>19575</v>
      </c>
      <c r="G116" s="278" t="s">
        <v>137</v>
      </c>
      <c r="H116" s="248">
        <f ca="1">Vit_max</f>
        <v>174.11119928081908</v>
      </c>
      <c r="I116" s="259"/>
      <c r="J116" s="268"/>
      <c r="N116" s="75"/>
    </row>
    <row r="117" spans="2:14" ht="12.75" customHeight="1" x14ac:dyDescent="0.2">
      <c r="B117" s="74"/>
      <c r="D117" s="48"/>
      <c r="E117" s="48"/>
      <c r="F117" s="48"/>
      <c r="G117" s="278" t="s">
        <v>136</v>
      </c>
      <c r="H117" s="242">
        <f ca="1">Acc_max</f>
        <v>31.027783827920626</v>
      </c>
      <c r="I117" s="259"/>
      <c r="J117" s="268"/>
      <c r="N117" s="75"/>
    </row>
    <row r="118" spans="2:14" x14ac:dyDescent="0.2">
      <c r="B118" s="74"/>
      <c r="C118" s="429" t="s">
        <v>360</v>
      </c>
      <c r="D118" s="249"/>
      <c r="E118" s="457"/>
      <c r="F118" s="458">
        <f>J90/100</f>
        <v>8.5</v>
      </c>
      <c r="G118" s="276" t="s">
        <v>5</v>
      </c>
      <c r="H118" s="6">
        <f>Cx</f>
        <v>0.6</v>
      </c>
      <c r="I118" s="259"/>
      <c r="J118" s="268"/>
      <c r="N118" s="75"/>
    </row>
    <row r="119" spans="2:14" x14ac:dyDescent="0.2">
      <c r="B119" s="74"/>
      <c r="C119" s="437" t="s">
        <v>361</v>
      </c>
      <c r="D119" s="2"/>
      <c r="E119" s="459">
        <f ca="1">2*Acc_max*MasseSans</f>
        <v>315.30433925932942</v>
      </c>
      <c r="F119" s="460">
        <f ca="1">E119/g</f>
        <v>32.14111511308149</v>
      </c>
      <c r="G119" s="269" t="s">
        <v>222</v>
      </c>
      <c r="H119" s="270"/>
      <c r="I119" s="270"/>
      <c r="J119" s="271"/>
      <c r="N119" s="75"/>
    </row>
    <row r="120" spans="2:14" x14ac:dyDescent="0.2">
      <c r="B120" s="74"/>
      <c r="C120" s="437" t="s">
        <v>362</v>
      </c>
      <c r="D120" s="2"/>
      <c r="E120" s="459">
        <f ca="1">2*Acc_max*E115</f>
        <v>6.2055567655841255</v>
      </c>
      <c r="F120" s="460">
        <f ca="1">E120/g</f>
        <v>0.63257459384139914</v>
      </c>
      <c r="N120" s="75"/>
    </row>
    <row r="121" spans="2:14" x14ac:dyDescent="0.2">
      <c r="B121" s="74"/>
      <c r="C121" s="431" t="s">
        <v>363</v>
      </c>
      <c r="D121" s="255"/>
      <c r="E121" s="452">
        <f ca="1">0.104*E116/1000000*Vit_max^2</f>
        <v>61.714686037807368</v>
      </c>
      <c r="F121" s="453">
        <f ca="1">E121/g</f>
        <v>6.2909975573707815</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70" t="s">
        <v>368</v>
      </c>
      <c r="D128" s="671"/>
      <c r="E128" s="450">
        <f ca="1">0.5*Rho_moyen*S_para*Vit_culmi^2</f>
        <v>123.88085560512891</v>
      </c>
      <c r="F128" s="451">
        <f ca="1">E128/g</f>
        <v>12.628017900624762</v>
      </c>
      <c r="H128" s="48"/>
      <c r="I128" s="48"/>
      <c r="J128" s="48"/>
      <c r="K128" s="48"/>
      <c r="N128" s="75"/>
    </row>
    <row r="129" spans="2:14" x14ac:dyDescent="0.2">
      <c r="B129" s="74"/>
      <c r="C129" s="668" t="s">
        <v>369</v>
      </c>
      <c r="D129" s="669"/>
      <c r="E129" s="452">
        <f ca="1">E128/E126*2</f>
        <v>61.940427802564457</v>
      </c>
      <c r="F129" s="453">
        <f ca="1">E129/g</f>
        <v>6.3140089503123811</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70" t="s">
        <v>371</v>
      </c>
      <c r="D132" s="671"/>
      <c r="E132" s="454">
        <v>1</v>
      </c>
      <c r="F132" s="48"/>
      <c r="G132" s="48"/>
      <c r="H132" s="48"/>
      <c r="I132" s="48"/>
      <c r="J132" s="442"/>
      <c r="K132" s="48"/>
      <c r="N132" s="75"/>
    </row>
    <row r="133" spans="2:14" x14ac:dyDescent="0.2">
      <c r="B133" s="74"/>
      <c r="C133" s="668" t="s">
        <v>372</v>
      </c>
      <c r="D133" s="669"/>
      <c r="E133" s="455">
        <f ca="1">2*E132*Acc_max/g</f>
        <v>6.3257459384139905</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H11:I11"/>
    <mergeCell ref="H12:I12"/>
    <mergeCell ref="H13:I13"/>
    <mergeCell ref="H29:K29"/>
    <mergeCell ref="C29:C30"/>
    <mergeCell ref="D29:D30"/>
    <mergeCell ref="H17:I17"/>
    <mergeCell ref="H18:I18"/>
    <mergeCell ref="H19:I19"/>
    <mergeCell ref="E29:G30"/>
    <mergeCell ref="E31:G31"/>
    <mergeCell ref="M29:M30"/>
    <mergeCell ref="H30:I30"/>
    <mergeCell ref="L29:L30"/>
    <mergeCell ref="H31:I31"/>
    <mergeCell ref="C133:D133"/>
    <mergeCell ref="C128:D128"/>
    <mergeCell ref="C129:D129"/>
    <mergeCell ref="C132:D132"/>
    <mergeCell ref="H44:I44"/>
    <mergeCell ref="H45:I45"/>
    <mergeCell ref="H46:I46"/>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2025-10-27T18:45:21Z</dcterms:modified>
</cp:coreProperties>
</file>