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_Beta\"/>
    </mc:Choice>
  </mc:AlternateContent>
  <xr:revisionPtr revIDLastSave="0" documentId="13_ncr:1_{F835F7F0-1F23-4BCB-82A7-C243B29BC2E9}" xr6:coauthVersionLast="47" xr6:coauthVersionMax="47" xr10:uidLastSave="{00000000-0000-0000-0000-000000000000}"/>
  <bookViews>
    <workbookView xWindow="0" yWindow="-16200" windowWidth="14400" windowHeight="15750"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6" l="1"/>
  <c r="C15" i="6" l="1"/>
  <c r="H27" i="6" s="1"/>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45" i="7"/>
  <c r="C16" i="8"/>
  <c r="B68" i="8"/>
  <c r="C68" i="8" s="1"/>
  <c r="B56" i="8"/>
  <c r="C56" i="8" s="1"/>
  <c r="B58" i="8"/>
  <c r="C58" i="8" s="1"/>
  <c r="B62" i="8"/>
  <c r="C62" i="8" s="1"/>
  <c r="O18" i="6"/>
  <c r="O21" i="6"/>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Y4"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F3" i="4"/>
  <c r="V4" i="4"/>
  <c r="B3" i="4"/>
  <c r="O3" i="4"/>
  <c r="N3" i="4"/>
  <c r="O4" i="4"/>
  <c r="C3" i="4"/>
  <c r="W3" i="4"/>
  <c r="R3" i="4"/>
  <c r="X3" i="4"/>
  <c r="L2" i="4"/>
  <c r="X2" i="4"/>
  <c r="R4" i="4"/>
  <c r="V2" i="4"/>
  <c r="N2" i="4"/>
  <c r="G3" i="4"/>
  <c r="T2" i="4"/>
  <c r="H4" i="4"/>
  <c r="P3" i="4"/>
  <c r="J2" i="4"/>
  <c r="L4" i="4"/>
  <c r="D4" i="4"/>
  <c r="F4" i="4"/>
  <c r="I4" i="4"/>
  <c r="Y3" i="4"/>
  <c r="M3" i="4"/>
  <c r="H2" i="4"/>
  <c r="K3" i="4"/>
  <c r="L3" i="4"/>
  <c r="W4" i="4"/>
  <c r="P4" i="4"/>
  <c r="E3" i="4"/>
  <c r="V3" i="4"/>
  <c r="D3" i="4"/>
  <c r="I3" i="4"/>
  <c r="N4" i="4"/>
  <c r="Z2" i="4"/>
  <c r="C4" i="4"/>
  <c r="G4" i="4"/>
  <c r="E4" i="4"/>
  <c r="J4" i="4"/>
  <c r="S4" i="4"/>
  <c r="S3" i="4"/>
  <c r="R2" i="4"/>
  <c r="J3" i="4"/>
  <c r="U3" i="4"/>
  <c r="Q4" i="4"/>
  <c r="P2" i="4"/>
  <c r="B4" i="4"/>
  <c r="T4" i="4"/>
  <c r="H3" i="4"/>
  <c r="U4" i="4"/>
  <c r="X4" i="4"/>
  <c r="K4" i="4"/>
  <c r="M4" i="4"/>
  <c r="I28" i="6" l="1"/>
  <c r="I31" i="6"/>
  <c r="D166" i="6"/>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E29" i="6"/>
  <c r="M22" i="6" s="1"/>
  <c r="C191" i="6"/>
  <c r="D153" i="6"/>
  <c r="C192" i="6"/>
  <c r="C154" i="6" l="1"/>
  <c r="C153" i="6"/>
  <c r="C11" i="1"/>
  <c r="S4" i="3" s="1"/>
  <c r="T4" i="3" s="1"/>
  <c r="U4" i="3" s="1"/>
  <c r="P15" i="6"/>
  <c r="M15" i="6" s="1"/>
  <c r="E35" i="6"/>
  <c r="O22" i="6" s="1"/>
  <c r="O19" i="6" s="1"/>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H28" i="6" l="1"/>
  <c r="C190" i="6" s="1"/>
  <c r="J42" i="7"/>
  <c r="N15" i="6"/>
  <c r="H42" i="7"/>
  <c r="E108" i="7"/>
  <c r="D23" i="7"/>
  <c r="M19" i="6"/>
  <c r="H31" i="6" s="1"/>
  <c r="C151" i="6" s="1"/>
  <c r="AA6" i="3"/>
  <c r="H48" i="8"/>
  <c r="P29" i="1"/>
  <c r="A7" i="3"/>
  <c r="B7" i="3" s="1"/>
  <c r="P7" i="3" s="1"/>
  <c r="Q7" i="3" s="1"/>
  <c r="AD6" i="3"/>
  <c r="P6" i="3"/>
  <c r="Q6" i="3" s="1"/>
  <c r="H71" i="7"/>
  <c r="Z6" i="3"/>
  <c r="H68" i="7"/>
  <c r="H16" i="7"/>
  <c r="P28" i="1"/>
  <c r="H50" i="8"/>
  <c r="C149" i="6"/>
  <c r="H46" i="8"/>
  <c r="H13" i="7"/>
  <c r="H58" i="8"/>
  <c r="R194" i="4"/>
  <c r="P196" i="4"/>
  <c r="F108" i="7"/>
  <c r="D213" i="4"/>
  <c r="F213" i="4" s="1"/>
  <c r="B191" i="6"/>
  <c r="H61" i="8"/>
  <c r="D223" i="4"/>
  <c r="F223" i="4" s="1"/>
  <c r="X111" i="4"/>
  <c r="W111" i="4"/>
  <c r="D108" i="4" s="1"/>
  <c r="D188" i="4"/>
  <c r="F188" i="4" s="1"/>
  <c r="D130" i="6"/>
  <c r="E130" i="6" s="1"/>
  <c r="E129" i="6"/>
  <c r="C193" i="6"/>
  <c r="X236" i="4"/>
  <c r="W236" i="4"/>
  <c r="W201" i="4"/>
  <c r="X201" i="4"/>
  <c r="D198" i="4" s="1"/>
  <c r="D2" i="4"/>
  <c r="S28" i="6" l="1"/>
  <c r="C194" i="6"/>
  <c r="D152" i="6"/>
  <c r="H46" i="7"/>
  <c r="H32" i="6"/>
  <c r="I32" i="6"/>
  <c r="H29" i="6"/>
  <c r="B190" i="6" s="1"/>
  <c r="I42" i="7"/>
  <c r="I29" i="6"/>
  <c r="I30" i="6" s="1"/>
  <c r="C155" i="6"/>
  <c r="C150" i="6"/>
  <c r="B192" i="6"/>
  <c r="B193" i="6"/>
  <c r="C157" i="6"/>
  <c r="C152"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S194" i="4"/>
  <c r="Q196" i="4"/>
  <c r="F108" i="4"/>
  <c r="D233" i="4"/>
  <c r="F233" i="4" s="1"/>
  <c r="F2" i="4"/>
  <c r="B194" i="6" l="1"/>
  <c r="H14" i="7"/>
  <c r="I47" i="7"/>
  <c r="H47" i="7"/>
  <c r="H30" i="6"/>
  <c r="H48" i="7" s="1"/>
  <c r="S29" i="6"/>
  <c r="I48" i="7"/>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Y432" i="3"/>
  <c r="T434" i="3"/>
  <c r="AH434" i="3" l="1"/>
  <c r="E434" i="3"/>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U475" i="3" s="1"/>
  <c r="AD475" i="3"/>
  <c r="Y474" i="3"/>
  <c r="T476" i="3"/>
  <c r="AG476" i="3" l="1"/>
  <c r="D476" i="3"/>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A483" i="3"/>
  <c r="T483" i="3" l="1"/>
  <c r="E483" i="3" s="1"/>
  <c r="H483" i="3" s="1"/>
  <c r="AG483" i="3" l="1"/>
  <c r="AH483" i="3"/>
  <c r="D483" i="3"/>
  <c r="G483" i="3" s="1"/>
  <c r="K483" i="3"/>
  <c r="AE483" i="3" s="1"/>
  <c r="F483" i="3" l="1"/>
  <c r="I483" i="3"/>
  <c r="J483" i="3"/>
  <c r="AD483" i="3" s="1"/>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A485" i="3"/>
  <c r="AC485" i="3"/>
  <c r="Z485" i="3"/>
  <c r="U484" i="3" l="1"/>
  <c r="Y483" i="3"/>
  <c r="T485" i="3"/>
  <c r="D485" i="3" l="1"/>
  <c r="G485" i="3" s="1"/>
  <c r="AG485" i="3"/>
  <c r="AH485" i="3"/>
  <c r="E485" i="3"/>
  <c r="H485" i="3" s="1"/>
  <c r="K485" i="3" s="1"/>
  <c r="AE485" i="3" s="1"/>
  <c r="F485" i="3" l="1"/>
  <c r="I485" i="3"/>
  <c r="J485" i="3"/>
  <c r="AD485" i="3" s="1"/>
  <c r="M485" i="3"/>
  <c r="N485" i="3" s="1"/>
  <c r="V485" i="3"/>
  <c r="A486" i="3"/>
  <c r="B486" i="3" s="1"/>
  <c r="W485" i="3" l="1"/>
  <c r="L485" i="3"/>
  <c r="AA486" i="3"/>
  <c r="P486" i="3"/>
  <c r="Q486" i="3" s="1"/>
  <c r="R486" i="3" s="1"/>
  <c r="S486" i="3" s="1"/>
  <c r="AC486" i="3"/>
  <c r="Z486" i="3"/>
  <c r="T486" i="3" l="1"/>
  <c r="AH486" i="3" s="1"/>
  <c r="U485" i="3"/>
  <c r="Y484" i="3"/>
  <c r="D486" i="3" l="1"/>
  <c r="G486" i="3" s="1"/>
  <c r="AG486" i="3"/>
  <c r="E486" i="3"/>
  <c r="H486" i="3" s="1"/>
  <c r="K486" i="3" s="1"/>
  <c r="AE486" i="3" s="1"/>
  <c r="F486" i="3" l="1"/>
  <c r="V486" i="3"/>
  <c r="A487" i="3"/>
  <c r="B487" i="3" s="1"/>
  <c r="I486" i="3"/>
  <c r="J486" i="3"/>
  <c r="AD486" i="3" s="1"/>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Z490" i="3"/>
  <c r="AC490" i="3"/>
  <c r="P490" i="3"/>
  <c r="Q490" i="3" s="1"/>
  <c r="R490" i="3" s="1"/>
  <c r="S490" i="3" s="1"/>
  <c r="AA490" i="3"/>
  <c r="L489" i="3" l="1"/>
  <c r="U489" i="3" s="1"/>
  <c r="AD489" i="3"/>
  <c r="T490" i="3"/>
  <c r="Y488" i="3" l="1"/>
  <c r="AH490" i="3"/>
  <c r="E490" i="3"/>
  <c r="H490" i="3" s="1"/>
  <c r="K490" i="3" s="1"/>
  <c r="AE490" i="3" s="1"/>
  <c r="D490" i="3"/>
  <c r="AG490" i="3"/>
  <c r="V490" i="3" l="1"/>
  <c r="A491" i="3"/>
  <c r="B491" i="3" s="1"/>
  <c r="F490" i="3"/>
  <c r="G490" i="3"/>
  <c r="I490" i="3" l="1"/>
  <c r="W490" i="3" s="1"/>
  <c r="J490" i="3"/>
  <c r="AD490" i="3" s="1"/>
  <c r="M490" i="3"/>
  <c r="N490" i="3" s="1"/>
  <c r="P491" i="3"/>
  <c r="Q491" i="3" s="1"/>
  <c r="R491" i="3" s="1"/>
  <c r="S491" i="3" s="1"/>
  <c r="Z491" i="3"/>
  <c r="AC491" i="3"/>
  <c r="AA491" i="3"/>
  <c r="T491" i="3" l="1"/>
  <c r="L490" i="3"/>
  <c r="AH491" i="3" l="1"/>
  <c r="U490" i="3"/>
  <c r="D491" i="3" s="1"/>
  <c r="AG491" i="3"/>
  <c r="Y489" i="3"/>
  <c r="E491" i="3" l="1"/>
  <c r="H491" i="3" s="1"/>
  <c r="K491" i="3" s="1"/>
  <c r="AE491" i="3" s="1"/>
  <c r="G491" i="3"/>
  <c r="F491" i="3" l="1"/>
  <c r="I491" i="3"/>
  <c r="J491" i="3"/>
  <c r="AD491" i="3" s="1"/>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T493" i="3" l="1"/>
  <c r="AH493" i="3" s="1"/>
  <c r="AG493" i="3" l="1"/>
  <c r="E493" i="3"/>
  <c r="H493" i="3" s="1"/>
  <c r="K493" i="3" s="1"/>
  <c r="AE493" i="3" s="1"/>
  <c r="D493" i="3"/>
  <c r="F493" i="3" l="1"/>
  <c r="G493" i="3"/>
  <c r="J493" i="3" s="1"/>
  <c r="AD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Y527" i="3" s="1"/>
  <c r="AD528" i="3"/>
  <c r="T529" i="3"/>
  <c r="AG529" i="3" l="1"/>
  <c r="U528" i="3"/>
  <c r="D529" i="3" s="1"/>
  <c r="G529" i="3" s="1"/>
  <c r="AH529" i="3"/>
  <c r="E529" i="3" l="1"/>
  <c r="H529" i="3" s="1"/>
  <c r="K529" i="3" s="1"/>
  <c r="AE529" i="3" s="1"/>
  <c r="J529" i="3"/>
  <c r="AD529" i="3" s="1"/>
  <c r="A530" i="3" l="1"/>
  <c r="B530" i="3" s="1"/>
  <c r="P530" i="3" s="1"/>
  <c r="Q530" i="3" s="1"/>
  <c r="R530" i="3" s="1"/>
  <c r="S530" i="3" s="1"/>
  <c r="V529" i="3"/>
  <c r="M529" i="3"/>
  <c r="N529" i="3" s="1"/>
  <c r="I529" i="3"/>
  <c r="F529" i="3"/>
  <c r="L529" i="3"/>
  <c r="AC530" i="3" l="1"/>
  <c r="Z530" i="3"/>
  <c r="AA530" i="3"/>
  <c r="W529" i="3"/>
  <c r="T530" i="3"/>
  <c r="U529" i="3"/>
  <c r="Y528" i="3"/>
  <c r="AG530" i="3" l="1"/>
  <c r="D530" i="3"/>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AD533" i="3" s="1"/>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s="1"/>
  <c r="Y562" i="3" l="1"/>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U714" i="3" l="1"/>
  <c r="Y713" i="3"/>
  <c r="T715" i="3"/>
  <c r="AG715" i="3" s="1"/>
  <c r="AH715" i="3" l="1"/>
  <c r="D715" i="3"/>
  <c r="G715" i="3" s="1"/>
  <c r="E715" i="3"/>
  <c r="H715" i="3" s="1"/>
  <c r="F715" i="3" l="1"/>
  <c r="I715" i="3"/>
  <c r="J715" i="3"/>
  <c r="AD715" i="3" s="1"/>
  <c r="M715" i="3"/>
  <c r="N715" i="3" s="1"/>
  <c r="K715" i="3"/>
  <c r="AE715" i="3" s="1"/>
  <c r="V715" i="3" l="1"/>
  <c r="W715" i="3" s="1"/>
  <c r="A716" i="3"/>
  <c r="B716" i="3" s="1"/>
  <c r="L715" i="3"/>
  <c r="U715" i="3" l="1"/>
  <c r="Y714" i="3"/>
  <c r="AC716" i="3"/>
  <c r="Z716" i="3"/>
  <c r="P716" i="3"/>
  <c r="Q716" i="3" s="1"/>
  <c r="R716" i="3" s="1"/>
  <c r="S716" i="3" s="1"/>
  <c r="AA716" i="3"/>
  <c r="T716" i="3" l="1"/>
  <c r="D716" i="3" s="1"/>
  <c r="E716" i="3" l="1"/>
  <c r="H716" i="3" s="1"/>
  <c r="K716" i="3" s="1"/>
  <c r="AE716" i="3" s="1"/>
  <c r="AH716" i="3"/>
  <c r="AG716" i="3"/>
  <c r="G716" i="3"/>
  <c r="F716" i="3" l="1"/>
  <c r="I716" i="3"/>
  <c r="J716" i="3"/>
  <c r="AD716" i="3" s="1"/>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Z739" i="3"/>
  <c r="T739" i="3" l="1"/>
  <c r="L738" i="3"/>
  <c r="AH739" i="3" l="1"/>
  <c r="U738" i="3"/>
  <c r="E739" i="3" s="1"/>
  <c r="H739" i="3" s="1"/>
  <c r="AG739" i="3"/>
  <c r="Y737" i="3"/>
  <c r="D739" i="3" l="1"/>
  <c r="G739" i="3" s="1"/>
  <c r="K739" i="3"/>
  <c r="AE739" i="3" s="1"/>
  <c r="F739" i="3" l="1"/>
  <c r="I739" i="3"/>
  <c r="J739" i="3"/>
  <c r="AD739" i="3" s="1"/>
  <c r="M739" i="3"/>
  <c r="N739" i="3" s="1"/>
  <c r="V739" i="3"/>
  <c r="A740" i="3"/>
  <c r="B740" i="3" s="1"/>
  <c r="W739" i="3" l="1"/>
  <c r="L739" i="3"/>
  <c r="P740" i="3"/>
  <c r="Q740" i="3" s="1"/>
  <c r="R740" i="3" s="1"/>
  <c r="S740" i="3" s="1"/>
  <c r="Z740" i="3"/>
  <c r="AC740" i="3"/>
  <c r="AA740" i="3"/>
  <c r="U739" i="3" l="1"/>
  <c r="Y738" i="3"/>
  <c r="T740" i="3"/>
  <c r="E740" i="3" l="1"/>
  <c r="H740" i="3" s="1"/>
  <c r="K740" i="3" s="1"/>
  <c r="AE740" i="3" s="1"/>
  <c r="D740" i="3"/>
  <c r="G740" i="3" s="1"/>
  <c r="AH740" i="3"/>
  <c r="AG740" i="3"/>
  <c r="F740" i="3" l="1"/>
  <c r="I740" i="3"/>
  <c r="J740" i="3"/>
  <c r="AD740" i="3" s="1"/>
  <c r="M740" i="3"/>
  <c r="N740" i="3" s="1"/>
  <c r="V740" i="3"/>
  <c r="A741" i="3"/>
  <c r="B741" i="3" s="1"/>
  <c r="W740" i="3" l="1"/>
  <c r="L740" i="3"/>
  <c r="AA741" i="3"/>
  <c r="P741" i="3"/>
  <c r="Q741" i="3" s="1"/>
  <c r="R741" i="3" s="1"/>
  <c r="S741" i="3" s="1"/>
  <c r="Z741" i="3"/>
  <c r="AC741" i="3"/>
  <c r="T741" i="3" l="1"/>
  <c r="AG741" i="3" s="1"/>
  <c r="U740" i="3"/>
  <c r="Y739" i="3"/>
  <c r="E741" i="3" l="1"/>
  <c r="H741" i="3" s="1"/>
  <c r="D741" i="3"/>
  <c r="AH741" i="3"/>
  <c r="K741" i="3" l="1"/>
  <c r="AE741" i="3" s="1"/>
  <c r="F741" i="3"/>
  <c r="G741" i="3"/>
  <c r="V741" i="3" l="1"/>
  <c r="A742" i="3"/>
  <c r="B742" i="3" s="1"/>
  <c r="I741" i="3"/>
  <c r="J741" i="3"/>
  <c r="AD741" i="3" s="1"/>
  <c r="M741" i="3"/>
  <c r="N741" i="3" s="1"/>
  <c r="L741" i="3" l="1"/>
  <c r="W741" i="3"/>
  <c r="AC742" i="3"/>
  <c r="P742" i="3"/>
  <c r="Q742" i="3" s="1"/>
  <c r="R742" i="3" s="1"/>
  <c r="S742" i="3" s="1"/>
  <c r="Z742" i="3"/>
  <c r="AA742" i="3"/>
  <c r="U741" i="3" l="1"/>
  <c r="Y740" i="3"/>
  <c r="T742" i="3"/>
  <c r="AG742" i="3" s="1"/>
  <c r="E742" i="3" l="1"/>
  <c r="H742" i="3" s="1"/>
  <c r="K742" i="3" s="1"/>
  <c r="AE742" i="3" s="1"/>
  <c r="AH742" i="3"/>
  <c r="D742" i="3"/>
  <c r="F742" i="3" l="1"/>
  <c r="G742" i="3"/>
  <c r="V742" i="3"/>
  <c r="A743" i="3"/>
  <c r="B743" i="3" s="1"/>
  <c r="I742" i="3" l="1"/>
  <c r="W742" i="3" s="1"/>
  <c r="J742" i="3"/>
  <c r="AD742" i="3" s="1"/>
  <c r="M742" i="3"/>
  <c r="N742" i="3" s="1"/>
  <c r="Z743" i="3"/>
  <c r="AA743" i="3"/>
  <c r="P743" i="3"/>
  <c r="Q743" i="3" s="1"/>
  <c r="R743" i="3" s="1"/>
  <c r="S743" i="3" s="1"/>
  <c r="AC743" i="3"/>
  <c r="T743" i="3" l="1"/>
  <c r="L742" i="3"/>
  <c r="U742" i="3" l="1"/>
  <c r="E743" i="3" s="1"/>
  <c r="H743" i="3" s="1"/>
  <c r="AH743" i="3"/>
  <c r="AG743" i="3"/>
  <c r="Y741" i="3"/>
  <c r="D743" i="3" l="1"/>
  <c r="G743" i="3" s="1"/>
  <c r="K743" i="3"/>
  <c r="AE743" i="3" s="1"/>
  <c r="F743" i="3" l="1"/>
  <c r="I743" i="3"/>
  <c r="J743" i="3"/>
  <c r="AD743" i="3" s="1"/>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<sst xmlns="http://schemas.openxmlformats.org/spreadsheetml/2006/main" count="1735" uniqueCount="576">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</sst>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-942</c:v>
                </c:pt>
                <c:pt idx="3">
                  <c:v>-1002</c:v>
                </c:pt>
                <c:pt idx="4">
                  <c:v>-2002</c:v>
                </c:pt>
                <c:pt idx="5">
                  <c:v>-2052</c:v>
                </c:pt>
                <c:pt idx="6">
                  <c:v>-2052</c:v>
                </c:pt>
                <c:pt idx="7">
                  <c:v>-2052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197</c:v>
                </c:pt>
                <c:pt idx="2">
                  <c:v>197</c:v>
                </c:pt>
                <c:pt idx="3">
                  <c:v>52</c:v>
                </c:pt>
                <c:pt idx="4">
                  <c:v>52</c:v>
                </c:pt>
              </c:numCache>
            </c:numRef>
          </c:xVal>
          <c:yVal>
            <c:numRef>
              <c:f>Stabilito!$C$132:$C$136</c:f>
              <c:numCache>
                <c:formatCode>0</c:formatCode>
                <c:ptCount val="5"/>
                <c:pt idx="0">
                  <c:v>-1782</c:v>
                </c:pt>
                <c:pt idx="1">
                  <c:v>-1962</c:v>
                </c:pt>
                <c:pt idx="2">
                  <c:v>-2042</c:v>
                </c:pt>
                <c:pt idx="3">
                  <c:v>-1972</c:v>
                </c:pt>
                <c:pt idx="4">
                  <c:v>-1782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-942</c:v>
                </c:pt>
                <c:pt idx="3">
                  <c:v>-1002</c:v>
                </c:pt>
                <c:pt idx="4">
                  <c:v>-2002</c:v>
                </c:pt>
                <c:pt idx="5">
                  <c:v>-2052</c:v>
                </c:pt>
                <c:pt idx="6">
                  <c:v>-2052</c:v>
                </c:pt>
                <c:pt idx="7">
                  <c:v>-2052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-197</c:v>
                </c:pt>
                <c:pt idx="2">
                  <c:v>-197</c:v>
                </c:pt>
                <c:pt idx="3">
                  <c:v>-52</c:v>
                </c:pt>
                <c:pt idx="4">
                  <c:v>-52</c:v>
                </c:pt>
              </c:numCache>
            </c:numRef>
          </c:xVal>
          <c:yVal>
            <c:numRef>
              <c:f>Stabilito!$C$132:$C$136</c:f>
              <c:numCache>
                <c:formatCode>0</c:formatCode>
                <c:ptCount val="5"/>
                <c:pt idx="0">
                  <c:v>-1782</c:v>
                </c:pt>
                <c:pt idx="1">
                  <c:v>-1962</c:v>
                </c:pt>
                <c:pt idx="2">
                  <c:v>-2042</c:v>
                </c:pt>
                <c:pt idx="3">
                  <c:v>-1972</c:v>
                </c:pt>
                <c:pt idx="4">
                  <c:v>-1782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-1170.3255099802589</c:v>
                </c:pt>
                <c:pt idx="1">
                  <c:v>-1091.8362831858408</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149.12948659418851</c:v>
                </c:pt>
                <c:pt idx="2">
                  <c:v>178.81567408747844</c:v>
                </c:pt>
                <c:pt idx="3">
                  <c:v>0</c:v>
                </c:pt>
              </c:numCache>
            </c:numRef>
          </c:xVal>
          <c:yVal>
            <c:numRef>
              <c:f>Stabilito!$C$151:$C$154</c:f>
              <c:numCache>
                <c:formatCode>0</c:formatCode>
                <c:ptCount val="4"/>
                <c:pt idx="0">
                  <c:v>-1303.4833344227256</c:v>
                </c:pt>
                <c:pt idx="1">
                  <c:v>-1303.4833344227256</c:v>
                </c:pt>
                <c:pt idx="2">
                  <c:v>-1398.6006307847383</c:v>
                </c:pt>
                <c:pt idx="3">
                  <c:v>-1398.6006307847383</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52</c:v>
                </c:pt>
                <c:pt idx="1">
                  <c:v>159</c:v>
                </c:pt>
                <c:pt idx="2">
                  <c:v>159</c:v>
                </c:pt>
                <c:pt idx="3">
                  <c:v>52</c:v>
                </c:pt>
                <c:pt idx="4">
                  <c:v>52</c:v>
                </c:pt>
              </c:numCache>
            </c:numRef>
          </c:xVal>
          <c:yVal>
            <c:numRef>
              <c:f>Stabilito!$C$158:$C$162</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-52</c:v>
                </c:pt>
                <c:pt idx="1">
                  <c:v>-159</c:v>
                </c:pt>
                <c:pt idx="2">
                  <c:v>-159</c:v>
                </c:pt>
                <c:pt idx="3">
                  <c:v>-52</c:v>
                </c:pt>
                <c:pt idx="4">
                  <c:v>-52</c:v>
                </c:pt>
              </c:numCache>
            </c:numRef>
          </c:xVal>
          <c:yVal>
            <c:numRef>
              <c:f>Stabilito!$C$158:$C$162</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52</c:v>
                </c:pt>
                <c:pt idx="1">
                  <c:v>149</c:v>
                </c:pt>
                <c:pt idx="2">
                  <c:v>149</c:v>
                </c:pt>
                <c:pt idx="3">
                  <c:v>52</c:v>
                </c:pt>
                <c:pt idx="4">
                  <c:v>52</c:v>
                </c:pt>
              </c:numCache>
            </c:numRef>
          </c:xVal>
          <c:yVal>
            <c:numRef>
              <c:f>Stabilito!$C$163:$C$167</c:f>
              <c:numCache>
                <c:formatCode>0</c:formatCode>
                <c:ptCount val="5"/>
                <c:pt idx="0">
                  <c:v>-1782</c:v>
                </c:pt>
                <c:pt idx="1">
                  <c:v>-1902.4137931034484</c:v>
                </c:pt>
                <c:pt idx="2">
                  <c:v>-2018.8275862068967</c:v>
                </c:pt>
                <c:pt idx="3">
                  <c:v>-1972</c:v>
                </c:pt>
                <c:pt idx="4">
                  <c:v>-1782</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-52</c:v>
                </c:pt>
                <c:pt idx="1">
                  <c:v>-149</c:v>
                </c:pt>
                <c:pt idx="2">
                  <c:v>-149</c:v>
                </c:pt>
                <c:pt idx="3">
                  <c:v>-52</c:v>
                </c:pt>
                <c:pt idx="4">
                  <c:v>-52</c:v>
                </c:pt>
              </c:numCache>
            </c:numRef>
          </c:xVal>
          <c:yVal>
            <c:numRef>
              <c:f>Stabilito!$C$163:$C$167</c:f>
              <c:numCache>
                <c:formatCode>0</c:formatCode>
                <c:ptCount val="5"/>
                <c:pt idx="0">
                  <c:v>-1782</c:v>
                </c:pt>
                <c:pt idx="1">
                  <c:v>-1902.4137931034484</c:v>
                </c:pt>
                <c:pt idx="2">
                  <c:v>-2018.8275862068967</c:v>
                </c:pt>
                <c:pt idx="3">
                  <c:v>-1972</c:v>
                </c:pt>
                <c:pt idx="4">
                  <c:v>-1782</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684</c:v>
                </c:pt>
                <c:pt idx="1">
                  <c:v>-684</c:v>
                </c:pt>
              </c:numCache>
            </c:numRef>
          </c:xVal>
          <c:yVal>
            <c:numRef>
              <c:f>Stabilito!$C$168:$C$169</c:f>
              <c:numCache>
                <c:formatCode>0</c:formatCode>
                <c:ptCount val="2"/>
                <c:pt idx="0">
                  <c:v>-2072.52</c:v>
                </c:pt>
                <c:pt idx="1">
                  <c:v>-2072.52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-1564</c:v>
                </c:pt>
                <c:pt idx="1">
                  <c:v>-1564</c:v>
                </c:pt>
                <c:pt idx="2">
                  <c:v>-2052</c:v>
                </c:pt>
                <c:pt idx="3">
                  <c:v>-2052</c:v>
                </c:pt>
                <c:pt idx="4">
                  <c:v>-1564</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-197</c:v>
                </c:pt>
                <c:pt idx="1">
                  <c:v>-124.5</c:v>
                </c:pt>
                <c:pt idx="2">
                  <c:v>-52</c:v>
                </c:pt>
              </c:numCache>
            </c:numRef>
          </c:xVal>
          <c:yVal>
            <c:numRef>
              <c:f>Stabilito!$C$137:$C$139</c:f>
              <c:numCache>
                <c:formatCode>0</c:formatCode>
                <c:ptCount val="3"/>
                <c:pt idx="0">
                  <c:v>-2110.4</c:v>
                </c:pt>
                <c:pt idx="1">
                  <c:v>-2110.4</c:v>
                </c:pt>
                <c:pt idx="2">
                  <c:v>-2110.4</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-265.39999999999998</c:v>
                </c:pt>
                <c:pt idx="1">
                  <c:v>-265.39999999999998</c:v>
                </c:pt>
                <c:pt idx="2">
                  <c:v>-265.39999999999998</c:v>
                </c:pt>
              </c:numCache>
            </c:numRef>
          </c:xVal>
          <c:yVal>
            <c:numRef>
              <c:f>Stabilito!$C$143:$C$145</c:f>
              <c:numCache>
                <c:formatCode>0</c:formatCode>
                <c:ptCount val="3"/>
                <c:pt idx="0">
                  <c:v>-1782</c:v>
                </c:pt>
                <c:pt idx="1">
                  <c:v>-1872</c:v>
                </c:pt>
                <c:pt idx="2">
                  <c:v>-1962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-299.60000000000002</c:v>
                </c:pt>
                <c:pt idx="1">
                  <c:v>-299.60000000000002</c:v>
                </c:pt>
                <c:pt idx="2">
                  <c:v>-299.60000000000002</c:v>
                </c:pt>
              </c:numCache>
            </c:numRef>
          </c:xVal>
          <c:yVal>
            <c:numRef>
              <c:f>Stabilito!$C$146:$C$148</c:f>
              <c:numCache>
                <c:formatCode>0</c:formatCode>
                <c:ptCount val="3"/>
                <c:pt idx="0">
                  <c:v>-1962</c:v>
                </c:pt>
                <c:pt idx="1">
                  <c:v>-2002</c:v>
                </c:pt>
                <c:pt idx="2">
                  <c:v>-2042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299.60000000000002</c:v>
                </c:pt>
                <c:pt idx="1">
                  <c:v>299.60000000000002</c:v>
                </c:pt>
                <c:pt idx="2">
                  <c:v>299.60000000000002</c:v>
                </c:pt>
              </c:numCache>
            </c:numRef>
          </c:xVal>
          <c:yVal>
            <c:numRef>
              <c:f>Stabilito!$C$140:$C$142</c:f>
              <c:numCache>
                <c:formatCode>0</c:formatCode>
                <c:ptCount val="3"/>
                <c:pt idx="0">
                  <c:v>-1782</c:v>
                </c:pt>
                <c:pt idx="1">
                  <c:v>-1877</c:v>
                </c:pt>
                <c:pt idx="2">
                  <c:v>-1972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-299.60000000000002</c:v>
                </c:pt>
                <c:pt idx="1">
                  <c:v>-299.60000000000002</c:v>
                </c:pt>
                <c:pt idx="2">
                  <c:v>-299.60000000000002</c:v>
                </c:pt>
              </c:numCache>
            </c:numRef>
          </c:xVal>
          <c:yVal>
            <c:numRef>
              <c:f>Stabilito!$C$155:$C$157</c:f>
              <c:numCache>
                <c:formatCode>0</c:formatCode>
                <c:ptCount val="3"/>
                <c:pt idx="0">
                  <c:v>-1131.0808965830497</c:v>
                </c:pt>
                <c:pt idx="1">
                  <c:v>-1217.2821155028878</c:v>
                </c:pt>
                <c:pt idx="2">
                  <c:v>-1303.4833344227256</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Abaco!$K$43:$K$51</c:f>
              <c:numCache>
                <c:formatCode>General" m/s"</c:formatCode>
                <c:ptCount val="9"/>
                <c:pt idx="0">
                  <c:v>1002.4406316061013</c:v>
                </c:pt>
                <c:pt idx="1">
                  <c:v>579.0740677962109</c:v>
                </c:pt>
                <c:pt idx="2">
                  <c:v>375.80852112911151</c:v>
                </c:pt>
                <c:pt idx="3">
                  <c:v>272.87326002941052</c:v>
                </c:pt>
                <c:pt idx="4">
                  <c:v>212.01833826337909</c:v>
                </c:pt>
                <c:pt idx="5">
                  <c:v>172.07812928581055</c:v>
                </c:pt>
                <c:pt idx="6">
                  <c:v>143.92581086730877</c:v>
                </c:pt>
                <c:pt idx="7">
                  <c:v>123.040492355862</c:v>
                </c:pt>
                <c:pt idx="8">
                  <c:v>106.94122806404559</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99 mm</c:v>
                </c:pt>
              </c:strCache>
            </c:strRef>
          </c:tx>
          <c:xVal>
            <c:numRef>
              <c:f>Abaco!$D$52:$D$60</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Abaco!$K$52:$K$60</c:f>
              <c:numCache>
                <c:formatCode>General" m/s"</c:formatCode>
                <c:ptCount val="9"/>
                <c:pt idx="0">
                  <c:v>590.49474934968862</c:v>
                </c:pt>
                <c:pt idx="1">
                  <c:v>471.13533441808863</c:v>
                </c:pt>
                <c:pt idx="2">
                  <c:v>342.47779409743089</c:v>
                </c:pt>
                <c:pt idx="3">
                  <c:v>259.37833860442265</c:v>
                </c:pt>
                <c:pt idx="4">
                  <c:v>205.46345892090784</c:v>
                </c:pt>
                <c:pt idx="5">
                  <c:v>168.47896209255057</c:v>
                </c:pt>
                <c:pt idx="6">
                  <c:v>141.77093182728177</c:v>
                </c:pt>
                <c:pt idx="7">
                  <c:v>121.6653105588998</c:v>
                </c:pt>
                <c:pt idx="8">
                  <c:v>106.01976024158489</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149 mm</c:v>
                </c:pt>
              </c:strCache>
            </c:strRef>
          </c:tx>
          <c:xVal>
            <c:numRef>
              <c:f>Abaco!$D$61:$D$69</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Abaco!$K$61:$K$69</c:f>
              <c:numCache>
                <c:formatCode>General" m/s"</c:formatCode>
                <c:ptCount val="9"/>
                <c:pt idx="0">
                  <c:v>395.83342877308831</c:v>
                </c:pt>
                <c:pt idx="1">
                  <c:v>364.66762870246959</c:v>
                </c:pt>
                <c:pt idx="2">
                  <c:v>297.93497874639661</c:v>
                </c:pt>
                <c:pt idx="3">
                  <c:v>238.9500124718823</c:v>
                </c:pt>
                <c:pt idx="4">
                  <c:v>194.92830090351703</c:v>
                </c:pt>
                <c:pt idx="5">
                  <c:v>162.50234663274074</c:v>
                </c:pt>
                <c:pt idx="6">
                  <c:v>138.12209478225935</c:v>
                </c:pt>
                <c:pt idx="7">
                  <c:v>119.30740052335857</c:v>
                </c:pt>
                <c:pt idx="8">
                  <c:v>104.4263654186973</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Abaco!$L$43:$L$51</c:f>
              <c:numCache>
                <c:formatCode>General" m"</c:formatCode>
                <c:ptCount val="9"/>
                <c:pt idx="0">
                  <c:v>2763.5913417554384</c:v>
                </c:pt>
                <c:pt idx="1">
                  <c:v>3936.3031341796468</c:v>
                </c:pt>
                <c:pt idx="2">
                  <c:v>3546.1165173897934</c:v>
                </c:pt>
                <c:pt idx="3">
                  <c:v>2734.7325060455601</c:v>
                </c:pt>
                <c:pt idx="4">
                  <c:v>2005.1696636306328</c:v>
                </c:pt>
                <c:pt idx="5">
                  <c:v>1468.8541763610233</c:v>
                </c:pt>
                <c:pt idx="6">
                  <c:v>1095.873420289156</c:v>
                </c:pt>
                <c:pt idx="7">
                  <c:v>836.81479692503365</c:v>
                </c:pt>
                <c:pt idx="8">
                  <c:v>653.59722110684356</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99 mm</c:v>
                </c:pt>
              </c:strCache>
            </c:strRef>
          </c:tx>
          <c:xVal>
            <c:numRef>
              <c:f>Abaco!$D$52:$D$60</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Abaco!$L$52:$L$60</c:f>
              <c:numCache>
                <c:formatCode>General" m"</c:formatCode>
                <c:ptCount val="9"/>
                <c:pt idx="0">
                  <c:v>1283.2325904559127</c:v>
                </c:pt>
                <c:pt idx="1">
                  <c:v>1772.4267427327186</c:v>
                </c:pt>
                <c:pt idx="2">
                  <c:v>1842.453930708403</c:v>
                </c:pt>
                <c:pt idx="3">
                  <c:v>1679.6196503627762</c:v>
                </c:pt>
                <c:pt idx="4">
                  <c:v>1423.5280289384336</c:v>
                </c:pt>
                <c:pt idx="5">
                  <c:v>1161.1848670526938</c:v>
                </c:pt>
                <c:pt idx="6">
                  <c:v>932.7016126694964</c:v>
                </c:pt>
                <c:pt idx="7">
                  <c:v>748.10756514801665</c:v>
                </c:pt>
                <c:pt idx="8">
                  <c:v>603.71540686737444</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149 mm</c:v>
                </c:pt>
              </c:strCache>
            </c:strRef>
          </c:tx>
          <c:xVal>
            <c:numRef>
              <c:f>Abaco!$D$61:$D$69</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Abaco!$L$61:$L$69</c:f>
              <c:numCache>
                <c:formatCode>General" m"</c:formatCode>
                <c:ptCount val="9"/>
                <c:pt idx="0">
                  <c:v>794.75834496934203</c:v>
                </c:pt>
                <c:pt idx="1">
                  <c:v>1031.5715661699023</c:v>
                </c:pt>
                <c:pt idx="2">
                  <c:v>1114.4210024494021</c:v>
                </c:pt>
                <c:pt idx="3">
                  <c:v>1090.8773235139345</c:v>
                </c:pt>
                <c:pt idx="4">
                  <c:v>1002.0904168505981</c:v>
                </c:pt>
                <c:pt idx="5">
                  <c:v>882.43962274022363</c:v>
                </c:pt>
                <c:pt idx="6">
                  <c:v>756.53872431975276</c:v>
                </c:pt>
                <c:pt idx="7">
                  <c:v>638.95297032246344</c:v>
                </c:pt>
                <c:pt idx="8">
                  <c:v>536.20831325362644</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Abaco!$M$43:$M$51</c:f>
              <c:numCache>
                <c:formatCode>General" s"</c:formatCode>
                <c:ptCount val="9"/>
                <c:pt idx="0">
                  <c:v>13.944383064217877</c:v>
                </c:pt>
                <c:pt idx="1">
                  <c:v>22.785869920856502</c:v>
                </c:pt>
                <c:pt idx="2">
                  <c:v>24.384640540423153</c:v>
                </c:pt>
                <c:pt idx="3">
                  <c:v>22.835114512268863</c:v>
                </c:pt>
                <c:pt idx="4">
                  <c:v>20.283342603788469</c:v>
                </c:pt>
                <c:pt idx="5">
                  <c:v>17.764103184622435</c:v>
                </c:pt>
                <c:pt idx="6">
                  <c:v>15.59730407781325</c:v>
                </c:pt>
                <c:pt idx="7">
                  <c:v>13.809877152045752</c:v>
                </c:pt>
                <c:pt idx="8">
                  <c:v>12.346104188454337</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99 mm</c:v>
                </c:pt>
              </c:strCache>
            </c:strRef>
          </c:tx>
          <c:xVal>
            <c:numRef>
              <c:f>Abaco!$D$52:$D$60</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Abaco!$M$52:$M$60</c:f>
              <c:numCache>
                <c:formatCode>General" s"</c:formatCode>
                <c:ptCount val="9"/>
                <c:pt idx="0">
                  <c:v>8.4052570892024328</c:v>
                </c:pt>
                <c:pt idx="1">
                  <c:v>13.958487103210528</c:v>
                </c:pt>
                <c:pt idx="2">
                  <c:v>16.245910251592615</c:v>
                </c:pt>
                <c:pt idx="3">
                  <c:v>16.81310350987459</c:v>
                </c:pt>
                <c:pt idx="4">
                  <c:v>16.330140489416337</c:v>
                </c:pt>
                <c:pt idx="5">
                  <c:v>15.302344835187554</c:v>
                </c:pt>
                <c:pt idx="6">
                  <c:v>14.080753672402873</c:v>
                </c:pt>
                <c:pt idx="7">
                  <c:v>12.86445447991334</c:v>
                </c:pt>
                <c:pt idx="8">
                  <c:v>11.743488190076848</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149 mm</c:v>
                </c:pt>
              </c:strCache>
            </c:strRef>
          </c:tx>
          <c:xVal>
            <c:numRef>
              <c:f>Abaco!$D$61:$D$69</c:f>
              <c:numCache>
                <c:formatCode>General\ "kg"</c:formatCode>
                <c:ptCount val="9"/>
                <c:pt idx="0">
                  <c:v>1.6319999999999999</c:v>
                </c:pt>
                <c:pt idx="1">
                  <c:v>3.5034999999999998</c:v>
                </c:pt>
                <c:pt idx="2">
                  <c:v>5.375</c:v>
                </c:pt>
                <c:pt idx="3">
                  <c:v>7.2464999999999993</c:v>
                </c:pt>
                <c:pt idx="4">
                  <c:v>9.1180000000000003</c:v>
                </c:pt>
                <c:pt idx="5">
                  <c:v>10.9895</c:v>
                </c:pt>
                <c:pt idx="6">
                  <c:v>12.860999999999999</c:v>
                </c:pt>
                <c:pt idx="7">
                  <c:v>14.7325</c:v>
                </c:pt>
                <c:pt idx="8">
                  <c:v>16.603999999999999</c:v>
                </c:pt>
              </c:numCache>
            </c:numRef>
          </c:xVal>
          <c:yVal>
            <c:numRef>
              <c:f>Abaco!$M$61:$M$69</c:f>
              <c:numCache>
                <c:formatCode>General" s"</c:formatCode>
                <c:ptCount val="9"/>
                <c:pt idx="0">
                  <c:v>6.1713838175324387</c:v>
                </c:pt>
                <c:pt idx="1">
                  <c:v>10.017997404525461</c:v>
                </c:pt>
                <c:pt idx="2">
                  <c:v>11.954154896585729</c:v>
                </c:pt>
                <c:pt idx="3">
                  <c:v>12.89314588216952</c:v>
                </c:pt>
                <c:pt idx="4">
                  <c:v>13.134617499926286</c:v>
                </c:pt>
                <c:pt idx="5">
                  <c:v>12.893460135556081</c:v>
                </c:pt>
                <c:pt idx="6">
                  <c:v>12.351870985095111</c:v>
                </c:pt>
                <c:pt idx="7">
                  <c:v>11.654976640161149</c:v>
                </c:pt>
                <c:pt idx="8">
                  <c:v>10.904633982021171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1.3450285297218867</c:v>
                </c:pt>
                <c:pt idx="1">
                  <c:v>2.3058093010553482</c:v>
                </c:pt>
                <c:pt idx="2">
                  <c:v>3.0986297737262376</c:v>
                </c:pt>
                <c:pt idx="3">
                  <c:v>2.1378490023927763</c:v>
                </c:pt>
              </c:numCache>
            </c:numRef>
          </c:xVal>
          <c:yVal>
            <c:numRef>
              <c:f>Stabilito!$C$190:$C$193</c:f>
              <c:numCache>
                <c:formatCode>0.00</c:formatCode>
                <c:ptCount val="4"/>
                <c:pt idx="0">
                  <c:v>22.595376756695227</c:v>
                </c:pt>
                <c:pt idx="1">
                  <c:v>27.09328395264825</c:v>
                </c:pt>
                <c:pt idx="2">
                  <c:v>27.09328395264825</c:v>
                </c:pt>
                <c:pt idx="3">
                  <c:v>22.595376756695227</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2.1378490023927763</c:v>
                </c:pt>
                <c:pt idx="1">
                  <c:v>1.3450285297218867</c:v>
                </c:pt>
              </c:numCache>
            </c:numRef>
          </c:xVal>
          <c:yVal>
            <c:numRef>
              <c:f>Stabilito!$C$193:$C$194</c:f>
              <c:numCache>
                <c:formatCode>0.00</c:formatCode>
                <c:ptCount val="2"/>
                <c:pt idx="0">
                  <c:v>22.595376756695227</c:v>
                </c:pt>
                <c:pt idx="1">
                  <c:v>22.595376756695227</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2.1800000000000002</c:v>
                </c:pt>
                <c:pt idx="1">
                  <c:v>2.95</c:v>
                </c:pt>
              </c:numCache>
            </c:numRef>
          </c:xVal>
          <c:yVal>
            <c:numRef>
              <c:f>Stabilito!$V$31:$V$32</c:f>
              <c:numCache>
                <c:formatCode>General</c:formatCode>
                <c:ptCount val="2"/>
                <c:pt idx="0">
                  <c:v>24.960999999999999</c:v>
                </c:pt>
                <c:pt idx="1">
                  <c:v>24.960999999999999</c:v>
                </c:pt>
              </c:numCache>
            </c:numRef>
          </c:yVal>
          <c:smooth val="0"/>
          <c:extLst>
            <c:ext xmlns:c16="http://schemas.microsoft.com/office/drawing/2014/chart" uri="{C3380CC4-5D6E-409C-BE32-E72D297353CC}">
              <c16:uniqueId val="{00000000-DC51-4CCD-AC14-9DE9D19DAD5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1292.6864279094841</c:v>
                </c:pt>
              </c:numCache>
            </c:numRef>
          </c:xVal>
          <c:yVal>
            <c:numRef>
              <c:f>Trajecto!$C$121</c:f>
              <c:numCache>
                <c:formatCode>0</c:formatCode>
                <c:ptCount val="1"/>
                <c:pt idx="0">
                  <c:v>1292.6864279094841</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12.294973402809642</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48.140663016240865</c:v>
                </c:pt>
                <c:pt idx="201">
                  <c:v>#N/A</c:v>
                </c:pt>
                <c:pt idx="202">
                  <c:v>#N/A</c:v>
                </c:pt>
                <c:pt idx="203">
                  <c:v>#N/A</c:v>
                </c:pt>
                <c:pt idx="204">
                  <c:v>#N/A</c:v>
                </c:pt>
                <c:pt idx="205">
                  <c:v>#N/A</c:v>
                </c:pt>
                <c:pt idx="206">
                  <c:v>#N/A</c:v>
                </c:pt>
                <c:pt idx="207">
                  <c:v>#N/A</c:v>
                </c:pt>
                <c:pt idx="208">
                  <c:v>#N/A</c:v>
                </c:pt>
                <c:pt idx="209">
                  <c:v>#N/A</c:v>
                </c:pt>
                <c:pt idx="210">
                  <c:v>85.545626773595515</c:v>
                </c:pt>
                <c:pt idx="211">
                  <c:v>#N/A</c:v>
                </c:pt>
                <c:pt idx="212">
                  <c:v>#N/A</c:v>
                </c:pt>
                <c:pt idx="213">
                  <c:v>#N/A</c:v>
                </c:pt>
                <c:pt idx="214">
                  <c:v>#N/A</c:v>
                </c:pt>
                <c:pt idx="215">
                  <c:v>#N/A</c:v>
                </c:pt>
                <c:pt idx="216">
                  <c:v>#N/A</c:v>
                </c:pt>
                <c:pt idx="217">
                  <c:v>#N/A</c:v>
                </c:pt>
                <c:pt idx="218">
                  <c:v>#N/A</c:v>
                </c:pt>
                <c:pt idx="219">
                  <c:v>#N/A</c:v>
                </c:pt>
                <c:pt idx="220">
                  <c:v>120.0238261445966</c:v>
                </c:pt>
                <c:pt idx="221">
                  <c:v>#N/A</c:v>
                </c:pt>
                <c:pt idx="222">
                  <c:v>#N/A</c:v>
                </c:pt>
                <c:pt idx="223">
                  <c:v>#N/A</c:v>
                </c:pt>
                <c:pt idx="224">
                  <c:v>#N/A</c:v>
                </c:pt>
                <c:pt idx="225">
                  <c:v>#N/A</c:v>
                </c:pt>
                <c:pt idx="226">
                  <c:v>#N/A</c:v>
                </c:pt>
                <c:pt idx="227">
                  <c:v>#N/A</c:v>
                </c:pt>
                <c:pt idx="228">
                  <c:v>#N/A</c:v>
                </c:pt>
                <c:pt idx="229">
                  <c:v>#N/A</c:v>
                </c:pt>
                <c:pt idx="230">
                  <c:v>152.17436681573386</c:v>
                </c:pt>
                <c:pt idx="231">
                  <c:v>#N/A</c:v>
                </c:pt>
                <c:pt idx="232">
                  <c:v>#N/A</c:v>
                </c:pt>
                <c:pt idx="233">
                  <c:v>#N/A</c:v>
                </c:pt>
                <c:pt idx="234">
                  <c:v>#N/A</c:v>
                </c:pt>
                <c:pt idx="235">
                  <c:v>#N/A</c:v>
                </c:pt>
                <c:pt idx="236">
                  <c:v>#N/A</c:v>
                </c:pt>
                <c:pt idx="237">
                  <c:v>#N/A</c:v>
                </c:pt>
                <c:pt idx="238">
                  <c:v>#N/A</c:v>
                </c:pt>
                <c:pt idx="239">
                  <c:v>#N/A</c:v>
                </c:pt>
                <c:pt idx="240">
                  <c:v>182.44577454062079</c:v>
                </c:pt>
                <c:pt idx="241">
                  <c:v>#N/A</c:v>
                </c:pt>
                <c:pt idx="242">
                  <c:v>#N/A</c:v>
                </c:pt>
                <c:pt idx="243">
                  <c:v>#N/A</c:v>
                </c:pt>
                <c:pt idx="244">
                  <c:v>#N/A</c:v>
                </c:pt>
                <c:pt idx="245">
                  <c:v>#N/A</c:v>
                </c:pt>
                <c:pt idx="246">
                  <c:v>#N/A</c:v>
                </c:pt>
                <c:pt idx="247">
                  <c:v>#N/A</c:v>
                </c:pt>
                <c:pt idx="248">
                  <c:v>#N/A</c:v>
                </c:pt>
                <c:pt idx="249">
                  <c:v>#N/A</c:v>
                </c:pt>
                <c:pt idx="250">
                  <c:v>211.18446397558759</c:v>
                </c:pt>
                <c:pt idx="251">
                  <c:v>#N/A</c:v>
                </c:pt>
                <c:pt idx="252">
                  <c:v>#N/A</c:v>
                </c:pt>
                <c:pt idx="253">
                  <c:v>#N/A</c:v>
                </c:pt>
                <c:pt idx="254">
                  <c:v>#N/A</c:v>
                </c:pt>
                <c:pt idx="255">
                  <c:v>#N/A</c:v>
                </c:pt>
                <c:pt idx="256">
                  <c:v>#N/A</c:v>
                </c:pt>
                <c:pt idx="257">
                  <c:v>#N/A</c:v>
                </c:pt>
                <c:pt idx="258">
                  <c:v>#N/A</c:v>
                </c:pt>
                <c:pt idx="259">
                  <c:v>#N/A</c:v>
                </c:pt>
                <c:pt idx="260">
                  <c:v>238.66519297006872</c:v>
                </c:pt>
                <c:pt idx="261">
                  <c:v>#N/A</c:v>
                </c:pt>
                <c:pt idx="262">
                  <c:v>#N/A</c:v>
                </c:pt>
                <c:pt idx="263">
                  <c:v>#N/A</c:v>
                </c:pt>
                <c:pt idx="264">
                  <c:v>#N/A</c:v>
                </c:pt>
                <c:pt idx="265">
                  <c:v>#N/A</c:v>
                </c:pt>
                <c:pt idx="266">
                  <c:v>#N/A</c:v>
                </c:pt>
                <c:pt idx="267">
                  <c:v>#N/A</c:v>
                </c:pt>
                <c:pt idx="268">
                  <c:v>#N/A</c:v>
                </c:pt>
                <c:pt idx="269">
                  <c:v>#N/A</c:v>
                </c:pt>
                <c:pt idx="270">
                  <c:v>265.1109777430878</c:v>
                </c:pt>
                <c:pt idx="271">
                  <c:v>#N/A</c:v>
                </c:pt>
                <c:pt idx="272">
                  <c:v>#N/A</c:v>
                </c:pt>
                <c:pt idx="273">
                  <c:v>#N/A</c:v>
                </c:pt>
                <c:pt idx="274">
                  <c:v>#N/A</c:v>
                </c:pt>
                <c:pt idx="275">
                  <c:v>#N/A</c:v>
                </c:pt>
                <c:pt idx="276">
                  <c:v>#N/A</c:v>
                </c:pt>
                <c:pt idx="277">
                  <c:v>#N/A</c:v>
                </c:pt>
                <c:pt idx="278">
                  <c:v>#N/A</c:v>
                </c:pt>
                <c:pt idx="279">
                  <c:v>#N/A</c:v>
                </c:pt>
                <c:pt idx="280">
                  <c:v>290.70650535750758</c:v>
                </c:pt>
                <c:pt idx="281">
                  <c:v>#N/A</c:v>
                </c:pt>
                <c:pt idx="282">
                  <c:v>#N/A</c:v>
                </c:pt>
                <c:pt idx="283">
                  <c:v>#N/A</c:v>
                </c:pt>
                <c:pt idx="284">
                  <c:v>#N/A</c:v>
                </c:pt>
                <c:pt idx="285">
                  <c:v>#N/A</c:v>
                </c:pt>
                <c:pt idx="286">
                  <c:v>#N/A</c:v>
                </c:pt>
                <c:pt idx="287">
                  <c:v>#N/A</c:v>
                </c:pt>
                <c:pt idx="288">
                  <c:v>#N/A</c:v>
                </c:pt>
                <c:pt idx="289">
                  <c:v>#N/A</c:v>
                </c:pt>
                <c:pt idx="290">
                  <c:v>315.60729327946285</c:v>
                </c:pt>
                <c:pt idx="291">
                  <c:v>#N/A</c:v>
                </c:pt>
                <c:pt idx="292">
                  <c:v>#N/A</c:v>
                </c:pt>
                <c:pt idx="293">
                  <c:v>#N/A</c:v>
                </c:pt>
                <c:pt idx="294">
                  <c:v>#N/A</c:v>
                </c:pt>
                <c:pt idx="295">
                  <c:v>#N/A</c:v>
                </c:pt>
                <c:pt idx="296">
                  <c:v>#N/A</c:v>
                </c:pt>
                <c:pt idx="297">
                  <c:v>#N/A</c:v>
                </c:pt>
                <c:pt idx="298">
                  <c:v>#N/A</c:v>
                </c:pt>
                <c:pt idx="299">
                  <c:v>#N/A</c:v>
                </c:pt>
                <c:pt idx="300">
                  <c:v>339.94581227246357</c:v>
                </c:pt>
                <c:pt idx="301">
                  <c:v>#N/A</c:v>
                </c:pt>
                <c:pt idx="302">
                  <c:v>#N/A</c:v>
                </c:pt>
                <c:pt idx="303">
                  <c:v>#N/A</c:v>
                </c:pt>
                <c:pt idx="304">
                  <c:v>#N/A</c:v>
                </c:pt>
                <c:pt idx="305">
                  <c:v>#N/A</c:v>
                </c:pt>
                <c:pt idx="306">
                  <c:v>#N/A</c:v>
                </c:pt>
                <c:pt idx="307">
                  <c:v>#N/A</c:v>
                </c:pt>
                <c:pt idx="308">
                  <c:v>#N/A</c:v>
                </c:pt>
                <c:pt idx="309">
                  <c:v>#N/A</c:v>
                </c:pt>
                <c:pt idx="310">
                  <c:v>363.83504858598064</c:v>
                </c:pt>
                <c:pt idx="311">
                  <c:v>#N/A</c:v>
                </c:pt>
                <c:pt idx="312">
                  <c:v>#N/A</c:v>
                </c:pt>
                <c:pt idx="313">
                  <c:v>#N/A</c:v>
                </c:pt>
                <c:pt idx="314">
                  <c:v>#N/A</c:v>
                </c:pt>
                <c:pt idx="315">
                  <c:v>#N/A</c:v>
                </c:pt>
                <c:pt idx="316">
                  <c:v>#N/A</c:v>
                </c:pt>
                <c:pt idx="317">
                  <c:v>#N/A</c:v>
                </c:pt>
                <c:pt idx="318">
                  <c:v>#N/A</c:v>
                </c:pt>
                <c:pt idx="319">
                  <c:v>#N/A</c:v>
                </c:pt>
                <c:pt idx="320">
                  <c:v>387.36921358369028</c:v>
                </c:pt>
                <c:pt idx="321">
                  <c:v>#N/A</c:v>
                </c:pt>
                <c:pt idx="322">
                  <c:v>#N/A</c:v>
                </c:pt>
                <c:pt idx="323">
                  <c:v>#N/A</c:v>
                </c:pt>
                <c:pt idx="324">
                  <c:v>#N/A</c:v>
                </c:pt>
                <c:pt idx="325">
                  <c:v>#N/A</c:v>
                </c:pt>
                <c:pt idx="326">
                  <c:v>#N/A</c:v>
                </c:pt>
                <c:pt idx="327">
                  <c:v>#N/A</c:v>
                </c:pt>
                <c:pt idx="328">
                  <c:v>#N/A</c:v>
                </c:pt>
                <c:pt idx="329">
                  <c:v>#N/A</c:v>
                </c:pt>
                <c:pt idx="330">
                  <c:v>410.62037418719189</c:v>
                </c:pt>
                <c:pt idx="331">
                  <c:v>#N/A</c:v>
                </c:pt>
                <c:pt idx="332">
                  <c:v>#N/A</c:v>
                </c:pt>
                <c:pt idx="333">
                  <c:v>#N/A</c:v>
                </c:pt>
                <c:pt idx="334">
                  <c:v>#N/A</c:v>
                </c:pt>
                <c:pt idx="335">
                  <c:v>#N/A</c:v>
                </c:pt>
                <c:pt idx="336">
                  <c:v>#N/A</c:v>
                </c:pt>
                <c:pt idx="337">
                  <c:v>#N/A</c:v>
                </c:pt>
                <c:pt idx="338">
                  <c:v>#N/A</c:v>
                </c:pt>
                <c:pt idx="339">
                  <c:v>#N/A</c:v>
                </c:pt>
                <c:pt idx="340">
                  <c:v>433.6300514898349</c:v>
                </c:pt>
                <c:pt idx="341">
                  <c:v>#N/A</c:v>
                </c:pt>
                <c:pt idx="342">
                  <c:v>#N/A</c:v>
                </c:pt>
                <c:pt idx="343">
                  <c:v>#N/A</c:v>
                </c:pt>
                <c:pt idx="344">
                  <c:v>#N/A</c:v>
                </c:pt>
                <c:pt idx="345">
                  <c:v>#N/A</c:v>
                </c:pt>
                <c:pt idx="346">
                  <c:v>#N/A</c:v>
                </c:pt>
                <c:pt idx="347">
                  <c:v>#N/A</c:v>
                </c:pt>
                <c:pt idx="348">
                  <c:v>#N/A</c:v>
                </c:pt>
                <c:pt idx="349">
                  <c:v>#N/A</c:v>
                </c:pt>
                <c:pt idx="350">
                  <c:v>456.40088615412805</c:v>
                </c:pt>
                <c:pt idx="351">
                  <c:v>#N/A</c:v>
                </c:pt>
                <c:pt idx="352">
                  <c:v>#N/A</c:v>
                </c:pt>
                <c:pt idx="353">
                  <c:v>#N/A</c:v>
                </c:pt>
                <c:pt idx="354">
                  <c:v>#N/A</c:v>
                </c:pt>
                <c:pt idx="355">
                  <c:v>#N/A</c:v>
                </c:pt>
                <c:pt idx="356">
                  <c:v>#N/A</c:v>
                </c:pt>
                <c:pt idx="357">
                  <c:v>#N/A</c:v>
                </c:pt>
                <c:pt idx="358">
                  <c:v>#N/A</c:v>
                </c:pt>
                <c:pt idx="359">
                  <c:v>#N/A</c:v>
                </c:pt>
                <c:pt idx="360">
                  <c:v>478.89970350655688</c:v>
                </c:pt>
                <c:pt idx="361">
                  <c:v>#N/A</c:v>
                </c:pt>
                <c:pt idx="362">
                  <c:v>#N/A</c:v>
                </c:pt>
                <c:pt idx="363">
                  <c:v>#N/A</c:v>
                </c:pt>
                <c:pt idx="364">
                  <c:v>#N/A</c:v>
                </c:pt>
                <c:pt idx="365">
                  <c:v>#N/A</c:v>
                </c:pt>
                <c:pt idx="366">
                  <c:v>#N/A</c:v>
                </c:pt>
                <c:pt idx="367">
                  <c:v>#N/A</c:v>
                </c:pt>
                <c:pt idx="368">
                  <c:v>#N/A</c:v>
                </c:pt>
                <c:pt idx="369">
                  <c:v>#N/A</c:v>
                </c:pt>
                <c:pt idx="370">
                  <c:v>501.07108611535085</c:v>
                </c:pt>
                <c:pt idx="371">
                  <c:v>#N/A</c:v>
                </c:pt>
                <c:pt idx="372">
                  <c:v>#N/A</c:v>
                </c:pt>
                <c:pt idx="373">
                  <c:v>#N/A</c:v>
                </c:pt>
                <c:pt idx="374">
                  <c:v>#N/A</c:v>
                </c:pt>
                <c:pt idx="375">
                  <c:v>#N/A</c:v>
                </c:pt>
                <c:pt idx="376">
                  <c:v>#N/A</c:v>
                </c:pt>
                <c:pt idx="377">
                  <c:v>#N/A</c:v>
                </c:pt>
                <c:pt idx="378">
                  <c:v>#N/A</c:v>
                </c:pt>
                <c:pt idx="379">
                  <c:v>#N/A</c:v>
                </c:pt>
                <c:pt idx="380">
                  <c:v>522.85006166014387</c:v>
                </c:pt>
                <c:pt idx="381">
                  <c:v>#N/A</c:v>
                </c:pt>
                <c:pt idx="382">
                  <c:v>#N/A</c:v>
                </c:pt>
                <c:pt idx="383">
                  <c:v>#N/A</c:v>
                </c:pt>
                <c:pt idx="384">
                  <c:v>#N/A</c:v>
                </c:pt>
                <c:pt idx="385">
                  <c:v>#N/A</c:v>
                </c:pt>
                <c:pt idx="386">
                  <c:v>#N/A</c:v>
                </c:pt>
                <c:pt idx="387">
                  <c:v>#N/A</c:v>
                </c:pt>
                <c:pt idx="388">
                  <c:v>#N/A</c:v>
                </c:pt>
                <c:pt idx="389">
                  <c:v>#N/A</c:v>
                </c:pt>
                <c:pt idx="390">
                  <c:v>544.1698921797182</c:v>
                </c:pt>
                <c:pt idx="391">
                  <c:v>#N/A</c:v>
                </c:pt>
                <c:pt idx="392">
                  <c:v>#N/A</c:v>
                </c:pt>
                <c:pt idx="393">
                  <c:v>#N/A</c:v>
                </c:pt>
                <c:pt idx="394">
                  <c:v>#N/A</c:v>
                </c:pt>
                <c:pt idx="395">
                  <c:v>#N/A</c:v>
                </c:pt>
                <c:pt idx="396">
                  <c:v>#N/A</c:v>
                </c:pt>
                <c:pt idx="397">
                  <c:v>#N/A</c:v>
                </c:pt>
                <c:pt idx="398">
                  <c:v>#N/A</c:v>
                </c:pt>
                <c:pt idx="399">
                  <c:v>#N/A</c:v>
                </c:pt>
                <c:pt idx="400">
                  <c:v>564.966472918112</c:v>
                </c:pt>
                <c:pt idx="401">
                  <c:v>#N/A</c:v>
                </c:pt>
                <c:pt idx="402">
                  <c:v>#N/A</c:v>
                </c:pt>
                <c:pt idx="403">
                  <c:v>#N/A</c:v>
                </c:pt>
                <c:pt idx="404">
                  <c:v>#N/A</c:v>
                </c:pt>
                <c:pt idx="405">
                  <c:v>#N/A</c:v>
                </c:pt>
                <c:pt idx="406">
                  <c:v>#N/A</c:v>
                </c:pt>
                <c:pt idx="407">
                  <c:v>#N/A</c:v>
                </c:pt>
                <c:pt idx="408">
                  <c:v>#N/A</c:v>
                </c:pt>
                <c:pt idx="409">
                  <c:v>#N/A</c:v>
                </c:pt>
                <c:pt idx="410">
                  <c:v>585.18091196352964</c:v>
                </c:pt>
                <c:pt idx="411">
                  <c:v>#N/A</c:v>
                </c:pt>
                <c:pt idx="412">
                  <c:v>#N/A</c:v>
                </c:pt>
                <c:pt idx="413">
                  <c:v>#N/A</c:v>
                </c:pt>
                <c:pt idx="414">
                  <c:v>#N/A</c:v>
                </c:pt>
                <c:pt idx="415">
                  <c:v>#N/A</c:v>
                </c:pt>
                <c:pt idx="416">
                  <c:v>#N/A</c:v>
                </c:pt>
                <c:pt idx="417">
                  <c:v>#N/A</c:v>
                </c:pt>
                <c:pt idx="418">
                  <c:v>#N/A</c:v>
                </c:pt>
                <c:pt idx="419">
                  <c:v>#N/A</c:v>
                </c:pt>
                <c:pt idx="420">
                  <c:v>604.76109271844655</c:v>
                </c:pt>
                <c:pt idx="421">
                  <c:v>#N/A</c:v>
                </c:pt>
                <c:pt idx="422">
                  <c:v>#N/A</c:v>
                </c:pt>
                <c:pt idx="423">
                  <c:v>#N/A</c:v>
                </c:pt>
                <c:pt idx="424">
                  <c:v>#N/A</c:v>
                </c:pt>
                <c:pt idx="425">
                  <c:v>#N/A</c:v>
                </c:pt>
                <c:pt idx="426">
                  <c:v>#N/A</c:v>
                </c:pt>
                <c:pt idx="427">
                  <c:v>#N/A</c:v>
                </c:pt>
                <c:pt idx="428">
                  <c:v>#N/A</c:v>
                </c:pt>
                <c:pt idx="429">
                  <c:v>#N/A</c:v>
                </c:pt>
                <c:pt idx="430">
                  <c:v>623.66259244794924</c:v>
                </c:pt>
                <c:pt idx="431">
                  <c:v>#N/A</c:v>
                </c:pt>
                <c:pt idx="432">
                  <c:v>#N/A</c:v>
                </c:pt>
                <c:pt idx="433">
                  <c:v>#N/A</c:v>
                </c:pt>
                <c:pt idx="434">
                  <c:v>#N/A</c:v>
                </c:pt>
                <c:pt idx="435">
                  <c:v>#N/A</c:v>
                </c:pt>
                <c:pt idx="436">
                  <c:v>#N/A</c:v>
                </c:pt>
                <c:pt idx="437">
                  <c:v>#N/A</c:v>
                </c:pt>
                <c:pt idx="438">
                  <c:v>#N/A</c:v>
                </c:pt>
                <c:pt idx="439">
                  <c:v>#N/A</c:v>
                </c:pt>
                <c:pt idx="440">
                  <c:v>641.84914375499091</c:v>
                </c:pt>
                <c:pt idx="441">
                  <c:v>#N/A</c:v>
                </c:pt>
                <c:pt idx="442">
                  <c:v>#N/A</c:v>
                </c:pt>
                <c:pt idx="443">
                  <c:v>#N/A</c:v>
                </c:pt>
                <c:pt idx="444">
                  <c:v>#N/A</c:v>
                </c:pt>
                <c:pt idx="445">
                  <c:v>#N/A</c:v>
                </c:pt>
                <c:pt idx="446">
                  <c:v>#N/A</c:v>
                </c:pt>
                <c:pt idx="447">
                  <c:v>#N/A</c:v>
                </c:pt>
                <c:pt idx="448">
                  <c:v>#N/A</c:v>
                </c:pt>
                <c:pt idx="449">
                  <c:v>#N/A</c:v>
                </c:pt>
                <c:pt idx="450">
                  <c:v>659.29274782973096</c:v>
                </c:pt>
                <c:pt idx="451">
                  <c:v>#N/A</c:v>
                </c:pt>
                <c:pt idx="452">
                  <c:v>#N/A</c:v>
                </c:pt>
                <c:pt idx="453">
                  <c:v>#N/A</c:v>
                </c:pt>
                <c:pt idx="454">
                  <c:v>#N/A</c:v>
                </c:pt>
                <c:pt idx="455">
                  <c:v>#N/A</c:v>
                </c:pt>
                <c:pt idx="456">
                  <c:v>#N/A</c:v>
                </c:pt>
                <c:pt idx="457">
                  <c:v>#N/A</c:v>
                </c:pt>
                <c:pt idx="458">
                  <c:v>#N/A</c:v>
                </c:pt>
                <c:pt idx="459">
                  <c:v>#N/A</c:v>
                </c:pt>
                <c:pt idx="460">
                  <c:v>675.9735151868739</c:v>
                </c:pt>
                <c:pt idx="461">
                  <c:v>#N/A</c:v>
                </c:pt>
                <c:pt idx="462">
                  <c:v>#N/A</c:v>
                </c:pt>
                <c:pt idx="463">
                  <c:v>#N/A</c:v>
                </c:pt>
                <c:pt idx="464">
                  <c:v>#N/A</c:v>
                </c:pt>
                <c:pt idx="465">
                  <c:v>#N/A</c:v>
                </c:pt>
                <c:pt idx="466">
                  <c:v>#N/A</c:v>
                </c:pt>
                <c:pt idx="467">
                  <c:v>#N/A</c:v>
                </c:pt>
                <c:pt idx="468">
                  <c:v>#N/A</c:v>
                </c:pt>
                <c:pt idx="469">
                  <c:v>#N/A</c:v>
                </c:pt>
                <c:pt idx="470">
                  <c:v>691.87929462038016</c:v>
                </c:pt>
                <c:pt idx="471">
                  <c:v>#N/A</c:v>
                </c:pt>
                <c:pt idx="472">
                  <c:v>#N/A</c:v>
                </c:pt>
                <c:pt idx="473">
                  <c:v>#N/A</c:v>
                </c:pt>
                <c:pt idx="474">
                  <c:v>#N/A</c:v>
                </c:pt>
                <c:pt idx="475">
                  <c:v>#N/A</c:v>
                </c:pt>
                <c:pt idx="476">
                  <c:v>#N/A</c:v>
                </c:pt>
                <c:pt idx="477">
                  <c:v>#N/A</c:v>
                </c:pt>
                <c:pt idx="478">
                  <c:v>#N/A</c:v>
                </c:pt>
                <c:pt idx="479">
                  <c:v>#N/A</c:v>
                </c:pt>
                <c:pt idx="480">
                  <c:v>707.00514306063951</c:v>
                </c:pt>
                <c:pt idx="481">
                  <c:v>#N/A</c:v>
                </c:pt>
                <c:pt idx="482">
                  <c:v>#N/A</c:v>
                </c:pt>
                <c:pt idx="483">
                  <c:v>#N/A</c:v>
                </c:pt>
                <c:pt idx="484">
                  <c:v>#N/A</c:v>
                </c:pt>
                <c:pt idx="485">
                  <c:v>#N/A</c:v>
                </c:pt>
                <c:pt idx="486">
                  <c:v>#N/A</c:v>
                </c:pt>
                <c:pt idx="487">
                  <c:v>#N/A</c:v>
                </c:pt>
                <c:pt idx="488">
                  <c:v>#N/A</c:v>
                </c:pt>
                <c:pt idx="489">
                  <c:v>#N/A</c:v>
                </c:pt>
                <c:pt idx="490">
                  <c:v>721.35268321132446</c:v>
                </c:pt>
                <c:pt idx="491">
                  <c:v>#N/A</c:v>
                </c:pt>
                <c:pt idx="492">
                  <c:v>#N/A</c:v>
                </c:pt>
                <c:pt idx="493">
                  <c:v>#N/A</c:v>
                </c:pt>
                <c:pt idx="494">
                  <c:v>#N/A</c:v>
                </c:pt>
                <c:pt idx="495">
                  <c:v>#N/A</c:v>
                </c:pt>
                <c:pt idx="496">
                  <c:v>#N/A</c:v>
                </c:pt>
                <c:pt idx="497">
                  <c:v>#N/A</c:v>
                </c:pt>
                <c:pt idx="498">
                  <c:v>#N/A</c:v>
                </c:pt>
                <c:pt idx="499">
                  <c:v>#N/A</c:v>
                </c:pt>
                <c:pt idx="500">
                  <c:v>734.92939040498311</c:v>
                </c:pt>
                <c:pt idx="501">
                  <c:v>#N/A</c:v>
                </c:pt>
                <c:pt idx="502">
                  <c:v>#N/A</c:v>
                </c:pt>
                <c:pt idx="503">
                  <c:v>#N/A</c:v>
                </c:pt>
                <c:pt idx="504">
                  <c:v>#N/A</c:v>
                </c:pt>
                <c:pt idx="505">
                  <c:v>#N/A</c:v>
                </c:pt>
                <c:pt idx="506">
                  <c:v>#N/A</c:v>
                </c:pt>
                <c:pt idx="507">
                  <c:v>#N/A</c:v>
                </c:pt>
                <c:pt idx="508">
                  <c:v>#N/A</c:v>
                </c:pt>
                <c:pt idx="509">
                  <c:v>#N/A</c:v>
                </c:pt>
                <c:pt idx="510">
                  <c:v>747.74784445930197</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8.5362973376848007E-4</c:v>
                </c:pt>
                <c:pt idx="2">
                  <c:v>7.1153196733686657E-3</c:v>
                </c:pt>
                <c:pt idx="3">
                  <c:v>2.4741076289051072E-2</c:v>
                </c:pt>
                <c:pt idx="4">
                  <c:v>5.5750400355070215E-2</c:v>
                </c:pt>
                <c:pt idx="5">
                  <c:v>9.9671310482699629E-2</c:v>
                </c:pt>
                <c:pt idx="6">
                  <c:v>0.15617487531505267</c:v>
                </c:pt>
                <c:pt idx="7">
                  <c:v>0.22521979584798907</c:v>
                </c:pt>
                <c:pt idx="8">
                  <c:v>0.30690881139101645</c:v>
                </c:pt>
                <c:pt idx="9">
                  <c:v>0.40134471521081583</c:v>
                </c:pt>
                <c:pt idx="10">
                  <c:v>0.50863035256452005</c:v>
                </c:pt>
                <c:pt idx="11">
                  <c:v>0.62885365531421877</c:v>
                </c:pt>
                <c:pt idx="12">
                  <c:v>0.76207263619449916</c:v>
                </c:pt>
                <c:pt idx="13">
                  <c:v>0.90833029070777282</c:v>
                </c:pt>
                <c:pt idx="14">
                  <c:v>1.0676695396398714</c:v>
                </c:pt>
                <c:pt idx="15">
                  <c:v>1.2401332276207448</c:v>
                </c:pt>
                <c:pt idx="16">
                  <c:v>1.4257641216804489</c:v>
                </c:pt>
                <c:pt idx="17">
                  <c:v>1.624604909800522</c:v>
                </c:pt>
                <c:pt idx="18">
                  <c:v>1.8366981994608562</c:v>
                </c:pt>
                <c:pt idx="19">
                  <c:v>2.0620865161821653</c:v>
                </c:pt>
                <c:pt idx="20">
                  <c:v>2.3008123020641547</c:v>
                </c:pt>
                <c:pt idx="21">
                  <c:v>2.5529119082900285</c:v>
                </c:pt>
                <c:pt idx="22">
                  <c:v>2.818409571758242</c:v>
                </c:pt>
                <c:pt idx="23">
                  <c:v>3.0973233967435685</c:v>
                </c:pt>
                <c:pt idx="24">
                  <c:v>3.3896713527289624</c:v>
                </c:pt>
                <c:pt idx="25">
                  <c:v>3.6954712735399182</c:v>
                </c:pt>
                <c:pt idx="26">
                  <c:v>4.0147408564833347</c:v>
                </c:pt>
                <c:pt idx="27">
                  <c:v>4.3474828604072346</c:v>
                </c:pt>
                <c:pt idx="28">
                  <c:v>4.6936992859488962</c:v>
                </c:pt>
                <c:pt idx="29">
                  <c:v>5.0534061840644444</c:v>
                </c:pt>
                <c:pt idx="30">
                  <c:v>5.4266194920657096</c:v>
                </c:pt>
                <c:pt idx="31">
                  <c:v>5.8133550412910751</c:v>
                </c:pt>
                <c:pt idx="32">
                  <c:v>6.2136285540324065</c:v>
                </c:pt>
                <c:pt idx="33">
                  <c:v>6.6274556406828786</c:v>
                </c:pt>
                <c:pt idx="34">
                  <c:v>7.054851797078876</c:v>
                </c:pt>
                <c:pt idx="35">
                  <c:v>7.4958324020132281</c:v>
                </c:pt>
                <c:pt idx="36">
                  <c:v>7.9504127149004171</c:v>
                </c:pt>
                <c:pt idx="37">
                  <c:v>8.4186078735771677</c:v>
                </c:pt>
                <c:pt idx="38">
                  <c:v>8.9004328922241562</c:v>
                </c:pt>
                <c:pt idx="39">
                  <c:v>9.3959026593965138</c:v>
                </c:pt>
                <c:pt idx="40">
                  <c:v>9.9050319361524277</c:v>
                </c:pt>
                <c:pt idx="41">
                  <c:v>10.427830680627427</c:v>
                </c:pt>
                <c:pt idx="42">
                  <c:v>10.964299362025443</c:v>
                </c:pt>
                <c:pt idx="43">
                  <c:v>11.514433617831806</c:v>
                </c:pt>
                <c:pt idx="44">
                  <c:v>12.078228922033382</c:v>
                </c:pt>
                <c:pt idx="45">
                  <c:v>12.655680584176769</c:v>
                </c:pt>
                <c:pt idx="46">
                  <c:v>13.246783748494158</c:v>
                </c:pt>
                <c:pt idx="47">
                  <c:v>13.851533393091776</c:v>
                </c:pt>
                <c:pt idx="48">
                  <c:v>14.469924329196385</c:v>
                </c:pt>
                <c:pt idx="49">
                  <c:v>15.101951200455776</c:v>
                </c:pt>
                <c:pt idx="50">
                  <c:v>15.747608482289669</c:v>
                </c:pt>
                <c:pt idx="51">
                  <c:v>16.406890481287753</c:v>
                </c:pt>
                <c:pt idx="52">
                  <c:v>17.07979133465199</c:v>
                </c:pt>
                <c:pt idx="53">
                  <c:v>17.766305009680529</c:v>
                </c:pt>
                <c:pt idx="54">
                  <c:v>18.466425303290894</c:v>
                </c:pt>
                <c:pt idx="55">
                  <c:v>19.180145841580288</c:v>
                </c:pt>
                <c:pt idx="56">
                  <c:v>19.907460079421096</c:v>
                </c:pt>
                <c:pt idx="57">
                  <c:v>20.648361300089796</c:v>
                </c:pt>
                <c:pt idx="58">
                  <c:v>21.402842614927696</c:v>
                </c:pt>
                <c:pt idx="59">
                  <c:v>22.170896963032042</c:v>
                </c:pt>
                <c:pt idx="60">
                  <c:v>22.952517110976146</c:v>
                </c:pt>
                <c:pt idx="61">
                  <c:v>23.747695652557322</c:v>
                </c:pt>
                <c:pt idx="62">
                  <c:v>24.556425008571505</c:v>
                </c:pt>
                <c:pt idx="63">
                  <c:v>25.378697426613538</c:v>
                </c:pt>
                <c:pt idx="64">
                  <c:v>26.214504980902163</c:v>
                </c:pt>
                <c:pt idx="65">
                  <c:v>27.063839572128849</c:v>
                </c:pt>
                <c:pt idx="66">
                  <c:v>27.926692927329682</c:v>
                </c:pt>
                <c:pt idx="67">
                  <c:v>28.803056599779513</c:v>
                </c:pt>
                <c:pt idx="68">
                  <c:v>29.69292196890774</c:v>
                </c:pt>
                <c:pt idx="69">
                  <c:v>30.596280240235039</c:v>
                </c:pt>
                <c:pt idx="70">
                  <c:v>31.513122445330492</c:v>
                </c:pt>
                <c:pt idx="71">
                  <c:v>32.443439441788499</c:v>
                </c:pt>
                <c:pt idx="72">
                  <c:v>33.387221913225027</c:v>
                </c:pt>
                <c:pt idx="73">
                  <c:v>34.344460369292698</c:v>
                </c:pt>
                <c:pt idx="74">
                  <c:v>35.315145145714197</c:v>
                </c:pt>
                <c:pt idx="75">
                  <c:v>36.299266404333721</c:v>
                </c:pt>
                <c:pt idx="76">
                  <c:v>37.296814133185919</c:v>
                </c:pt>
                <c:pt idx="77">
                  <c:v>38.307778146582073</c:v>
                </c:pt>
                <c:pt idx="78">
                  <c:v>39.332148085213106</c:v>
                </c:pt>
                <c:pt idx="79">
                  <c:v>40.369913416269121</c:v>
                </c:pt>
                <c:pt idx="80">
                  <c:v>41.421063433575135</c:v>
                </c:pt>
                <c:pt idx="81">
                  <c:v>42.485582507566889</c:v>
                </c:pt>
                <c:pt idx="82">
                  <c:v>43.56344532660502</c:v>
                </c:pt>
                <c:pt idx="83">
                  <c:v>44.654621636989376</c:v>
                </c:pt>
                <c:pt idx="84">
                  <c:v>45.759080992055154</c:v>
                </c:pt>
                <c:pt idx="85">
                  <c:v>46.876792753165411</c:v>
                </c:pt>
                <c:pt idx="86">
                  <c:v>48.007726090720148</c:v>
                </c:pt>
                <c:pt idx="87">
                  <c:v>49.151849985181528</c:v>
                </c:pt>
                <c:pt idx="88">
                  <c:v>50.309133228114938</c:v>
                </c:pt>
                <c:pt idx="89">
                  <c:v>51.479544423245436</c:v>
                </c:pt>
                <c:pt idx="90">
                  <c:v>52.663051987529329</c:v>
                </c:pt>
                <c:pt idx="91">
                  <c:v>53.859622052598276</c:v>
                </c:pt>
                <c:pt idx="92">
                  <c:v>55.06921636273961</c:v>
                </c:pt>
                <c:pt idx="93">
                  <c:v>56.29179437178113</c:v>
                </c:pt>
                <c:pt idx="94">
                  <c:v>57.527315343657705</c:v>
                </c:pt>
                <c:pt idx="95">
                  <c:v>58.775738353932859</c:v>
                </c:pt>
                <c:pt idx="96">
                  <c:v>60.037022291333429</c:v>
                </c:pt>
                <c:pt idx="97">
                  <c:v>61.311125859296908</c:v>
                </c:pt>
                <c:pt idx="98">
                  <c:v>62.598007577531149</c:v>
                </c:pt>
                <c:pt idx="99">
                  <c:v>63.897625783586037</c:v>
                </c:pt>
                <c:pt idx="100">
                  <c:v>65.20993863443681</c:v>
                </c:pt>
                <c:pt idx="101">
                  <c:v>66.534903772097863</c:v>
                </c:pt>
                <c:pt idx="102">
                  <c:v>67.872477988752877</c:v>
                </c:pt>
                <c:pt idx="103">
                  <c:v>69.222617563849738</c:v>
                </c:pt>
                <c:pt idx="104">
                  <c:v>70.585278601731517</c:v>
                </c:pt>
                <c:pt idx="105">
                  <c:v>71.96041703333529</c:v>
                </c:pt>
                <c:pt idx="106">
                  <c:v>73.347988617900512</c:v>
                </c:pt>
                <c:pt idx="107">
                  <c:v>74.74794894468674</c:v>
                </c:pt>
                <c:pt idx="108">
                  <c:v>76.160253434700209</c:v>
                </c:pt>
                <c:pt idx="109">
                  <c:v>77.584857342429103</c:v>
                </c:pt>
                <c:pt idx="110">
                  <c:v>79.021715757587089</c:v>
                </c:pt>
                <c:pt idx="111">
                  <c:v>80.470787476893676</c:v>
                </c:pt>
                <c:pt idx="112">
                  <c:v>81.932038880854947</c:v>
                </c:pt>
                <c:pt idx="113">
                  <c:v>83.405440069974247</c:v>
                </c:pt>
                <c:pt idx="114">
                  <c:v>84.890960995638821</c:v>
                </c:pt>
                <c:pt idx="115">
                  <c:v>86.388571461224188</c:v>
                </c:pt>
                <c:pt idx="116">
                  <c:v>87.898241123206645</c:v>
                </c:pt>
                <c:pt idx="117">
                  <c:v>89.419939492283717</c:v>
                </c:pt>
                <c:pt idx="118">
                  <c:v>90.953635934502358</c:v>
                </c:pt>
                <c:pt idx="119">
                  <c:v>92.49929967239477</c:v>
                </c:pt>
                <c:pt idx="120">
                  <c:v>94.056899786121619</c:v>
                </c:pt>
                <c:pt idx="121">
                  <c:v>95.62639879291406</c:v>
                </c:pt>
                <c:pt idx="122">
                  <c:v>97.207746219243745</c:v>
                </c:pt>
                <c:pt idx="123">
                  <c:v>98.800885018233615</c:v>
                </c:pt>
                <c:pt idx="124">
                  <c:v>100.40575799493134</c:v>
                </c:pt>
                <c:pt idx="125">
                  <c:v>102.02230780863876</c:v>
                </c:pt>
                <c:pt idx="126">
                  <c:v>103.65047697524352</c:v>
                </c:pt>
                <c:pt idx="127">
                  <c:v>105.29020786955257</c:v>
                </c:pt>
                <c:pt idx="128">
                  <c:v>106.94144272762713</c:v>
                </c:pt>
                <c:pt idx="129">
                  <c:v>108.60412364911889</c:v>
                </c:pt>
                <c:pt idx="130">
                  <c:v>110.27819259960705</c:v>
                </c:pt>
                <c:pt idx="131">
                  <c:v>111.96358973098575</c:v>
                </c:pt>
                <c:pt idx="132">
                  <c:v>113.66025170030164</c:v>
                </c:pt>
                <c:pt idx="133">
                  <c:v>115.36811335326696</c:v>
                </c:pt>
                <c:pt idx="134">
                  <c:v>117.08710940948531</c:v>
                </c:pt>
                <c:pt idx="135">
                  <c:v>118.81717446511318</c:v>
                </c:pt>
                <c:pt idx="136">
                  <c:v>120.55824299551861</c:v>
                </c:pt>
                <c:pt idx="137">
                  <c:v>122.31024935793619</c:v>
                </c:pt>
                <c:pt idx="138">
                  <c:v>124.07312779411836</c:v>
                </c:pt>
                <c:pt idx="139">
                  <c:v>125.84681243298267</c:v>
                </c:pt>
                <c:pt idx="140">
                  <c:v>127.63123729325434</c:v>
                </c:pt>
                <c:pt idx="141">
                  <c:v>129.42631616708738</c:v>
                </c:pt>
                <c:pt idx="142">
                  <c:v>131.23192248986732</c:v>
                </c:pt>
                <c:pt idx="143">
                  <c:v>133.04790946129859</c:v>
                </c:pt>
                <c:pt idx="144">
                  <c:v>134.87413018270107</c:v>
                </c:pt>
                <c:pt idx="145">
                  <c:v>136.71043766440508</c:v>
                </c:pt>
                <c:pt idx="146">
                  <c:v>138.5566848330927</c:v>
                </c:pt>
                <c:pt idx="147">
                  <c:v>140.41272453908397</c:v>
                </c:pt>
                <c:pt idx="148">
                  <c:v>142.27840956356698</c:v>
                </c:pt>
                <c:pt idx="149">
                  <c:v>144.15359262577081</c:v>
                </c:pt>
                <c:pt idx="150">
                  <c:v>146.03812639008029</c:v>
                </c:pt>
                <c:pt idx="151">
                  <c:v>147.93186347309157</c:v>
                </c:pt>
                <c:pt idx="152">
                  <c:v>149.83465645060741</c:v>
                </c:pt>
                <c:pt idx="153">
                  <c:v>151.74635786457168</c:v>
                </c:pt>
                <c:pt idx="154">
                  <c:v>153.66682022994144</c:v>
                </c:pt>
                <c:pt idx="155">
                  <c:v>155.59589604149645</c:v>
                </c:pt>
                <c:pt idx="156">
                  <c:v>157.53334245018902</c:v>
                </c:pt>
                <c:pt idx="157">
                  <c:v>159.47872593632346</c:v>
                </c:pt>
                <c:pt idx="158">
                  <c:v>161.43151775391553</c:v>
                </c:pt>
                <c:pt idx="159">
                  <c:v>163.39118940109606</c:v>
                </c:pt>
                <c:pt idx="160">
                  <c:v>165.35721267219233</c:v>
                </c:pt>
                <c:pt idx="161">
                  <c:v>167.32893849894631</c:v>
                </c:pt>
                <c:pt idx="162">
                  <c:v>169.30547587766767</c:v>
                </c:pt>
                <c:pt idx="163">
                  <c:v>171.285824979296</c:v>
                </c:pt>
                <c:pt idx="164">
                  <c:v>173.26901021518046</c:v>
                </c:pt>
                <c:pt idx="165">
                  <c:v>175.25418459288832</c:v>
                </c:pt>
                <c:pt idx="166">
                  <c:v>177.24073390224805</c:v>
                </c:pt>
                <c:pt idx="167">
                  <c:v>179.22807262414912</c:v>
                </c:pt>
                <c:pt idx="168">
                  <c:v>181.21550379623585</c:v>
                </c:pt>
                <c:pt idx="169">
                  <c:v>183.20212549595109</c:v>
                </c:pt>
                <c:pt idx="170">
                  <c:v>185.18680126870393</c:v>
                </c:pt>
                <c:pt idx="171">
                  <c:v>187.16873622594892</c:v>
                </c:pt>
                <c:pt idx="172">
                  <c:v>189.14773346761575</c:v>
                </c:pt>
                <c:pt idx="173">
                  <c:v>191.12379913813902</c:v>
                </c:pt>
                <c:pt idx="174">
                  <c:v>193.09693935847289</c:v>
                </c:pt>
                <c:pt idx="175">
                  <c:v>195.06716022620986</c:v>
                </c:pt>
                <c:pt idx="176">
                  <c:v>197.0344678156988</c:v>
                </c:pt>
                <c:pt idx="177">
                  <c:v>198.99886817816218</c:v>
                </c:pt>
                <c:pt idx="178">
                  <c:v>200.96036734181257</c:v>
                </c:pt>
                <c:pt idx="179">
                  <c:v>202.91897131196842</c:v>
                </c:pt>
                <c:pt idx="180">
                  <c:v>204.87468607116912</c:v>
                </c:pt>
                <c:pt idx="181">
                  <c:v>206.82751757928926</c:v>
                </c:pt>
                <c:pt idx="182">
                  <c:v>208.77747177365219</c:v>
                </c:pt>
                <c:pt idx="183">
                  <c:v>210.72455456914298</c:v>
                </c:pt>
                <c:pt idx="184">
                  <c:v>212.66877185832041</c:v>
                </c:pt>
                <c:pt idx="185">
                  <c:v>214.61012951152858</c:v>
                </c:pt>
                <c:pt idx="186">
                  <c:v>216.54863337700749</c:v>
                </c:pt>
                <c:pt idx="187">
                  <c:v>218.48428928100319</c:v>
                </c:pt>
                <c:pt idx="188">
                  <c:v>220.41710302787709</c:v>
                </c:pt>
                <c:pt idx="189">
                  <c:v>222.34708040021457</c:v>
                </c:pt>
                <c:pt idx="190">
                  <c:v>224.27422715893303</c:v>
                </c:pt>
                <c:pt idx="191">
                  <c:v>226.19854904338919</c:v>
                </c:pt>
                <c:pt idx="192">
                  <c:v>228.12005177148566</c:v>
                </c:pt>
                <c:pt idx="193">
                  <c:v>230.03874103977697</c:v>
                </c:pt>
                <c:pt idx="194">
                  <c:v>231.95462252357481</c:v>
                </c:pt>
                <c:pt idx="195">
                  <c:v>233.86770187705275</c:v>
                </c:pt>
                <c:pt idx="196">
                  <c:v>235.77798473335019</c:v>
                </c:pt>
                <c:pt idx="197">
                  <c:v>237.68547670467572</c:v>
                </c:pt>
                <c:pt idx="198">
                  <c:v>239.59018338240983</c:v>
                </c:pt>
                <c:pt idx="199">
                  <c:v>241.49211033720701</c:v>
                </c:pt>
                <c:pt idx="200">
                  <c:v>243.39126311909712</c:v>
                </c:pt>
                <c:pt idx="201">
                  <c:v>262.2306397345053</c:v>
                </c:pt>
                <c:pt idx="202">
                  <c:v>280.79615497650013</c:v>
                </c:pt>
                <c:pt idx="203">
                  <c:v>299.09316382791025</c:v>
                </c:pt>
                <c:pt idx="204">
                  <c:v>317.12682792575907</c:v>
                </c:pt>
                <c:pt idx="205">
                  <c:v>334.90212468450591</c:v>
                </c:pt>
                <c:pt idx="206">
                  <c:v>352.42385587996802</c:v>
                </c:pt>
                <c:pt idx="207">
                  <c:v>369.69665573190565</c:v>
                </c:pt>
                <c:pt idx="208">
                  <c:v>386.72499852015369</c:v>
                </c:pt>
                <c:pt idx="209">
                  <c:v>403.5132057663717</c:v>
                </c:pt>
                <c:pt idx="210">
                  <c:v>420.06545301092888</c:v>
                </c:pt>
                <c:pt idx="211">
                  <c:v>436.38577621211664</c:v>
                </c:pt>
                <c:pt idx="212">
                  <c:v>452.47807779276411</c:v>
                </c:pt>
                <c:pt idx="213">
                  <c:v>468.3461323574021</c:v>
                </c:pt>
                <c:pt idx="214">
                  <c:v>483.99359210135992</c:v>
                </c:pt>
                <c:pt idx="215">
                  <c:v>499.42399193156928</c:v>
                </c:pt>
                <c:pt idx="216">
                  <c:v>514.64075431737808</c:v>
                </c:pt>
                <c:pt idx="217">
                  <c:v>529.64719388832827</c:v>
                </c:pt>
                <c:pt idx="218">
                  <c:v>544.44652179461752</c:v>
                </c:pt>
                <c:pt idx="219">
                  <c:v>559.04184984483095</c:v>
                </c:pt>
                <c:pt idx="220">
                  <c:v>573.43619443448881</c:v>
                </c:pt>
                <c:pt idx="221">
                  <c:v>587.63248027799932</c:v>
                </c:pt>
                <c:pt idx="222">
                  <c:v>601.63354395572753</c:v>
                </c:pt>
                <c:pt idx="223">
                  <c:v>615.44213728707894</c:v>
                </c:pt>
                <c:pt idx="224">
                  <c:v>629.06093053975292</c:v>
                </c:pt>
                <c:pt idx="225">
                  <c:v>642.4925154846303</c:v>
                </c:pt>
                <c:pt idx="226">
                  <c:v>655.73940830512629</c:v>
                </c:pt>
                <c:pt idx="227">
                  <c:v>668.80405236925048</c:v>
                </c:pt>
                <c:pt idx="228">
                  <c:v>681.68882087207567</c:v>
                </c:pt>
                <c:pt idx="229">
                  <c:v>694.39601935581277</c:v>
                </c:pt>
                <c:pt idx="230">
                  <c:v>706.92788811422645</c:v>
                </c:pt>
                <c:pt idx="231">
                  <c:v>719.28660448769256</c:v>
                </c:pt>
                <c:pt idx="232">
                  <c:v>731.47428505480184</c:v>
                </c:pt>
                <c:pt idx="233">
                  <c:v>743.49298772604163</c:v>
                </c:pt>
                <c:pt idx="234">
                  <c:v>755.3447137447431</c:v>
                </c:pt>
                <c:pt idx="235">
                  <c:v>767.03140960016253</c:v>
                </c:pt>
                <c:pt idx="236">
                  <c:v>778.554968857267</c:v>
                </c:pt>
                <c:pt idx="237">
                  <c:v>789.91723390751804</c:v>
                </c:pt>
                <c:pt idx="238">
                  <c:v>801.11999764468828</c:v>
                </c:pt>
                <c:pt idx="239">
                  <c:v>812.16500506950752</c:v>
                </c:pt>
                <c:pt idx="240">
                  <c:v>823.05395482670815</c:v>
                </c:pt>
                <c:pt idx="241">
                  <c:v>833.78850067783401</c:v>
                </c:pt>
                <c:pt idx="242">
                  <c:v>844.37025291297846</c:v>
                </c:pt>
                <c:pt idx="243">
                  <c:v>854.80077970443767</c:v>
                </c:pt>
                <c:pt idx="244">
                  <c:v>865.08160840509311</c:v>
                </c:pt>
                <c:pt idx="245">
                  <c:v>875.21422679417958</c:v>
                </c:pt>
                <c:pt idx="246">
                  <c:v>885.20008427294454</c:v>
                </c:pt>
                <c:pt idx="247">
                  <c:v>895.04059301256552</c:v>
                </c:pt>
                <c:pt idx="248">
                  <c:v>904.73712905656282</c:v>
                </c:pt>
                <c:pt idx="249">
                  <c:v>914.29103337981996</c:v>
                </c:pt>
                <c:pt idx="250">
                  <c:v>923.70361290621202</c:v>
                </c:pt>
                <c:pt idx="251">
                  <c:v>932.97614148673199</c:v>
                </c:pt>
                <c:pt idx="252">
                  <c:v>942.10986083990645</c:v>
                </c:pt>
                <c:pt idx="253">
                  <c:v>951.10598145619394</c:v>
                </c:pt>
                <c:pt idx="254">
                  <c:v>959.96568346797426</c:v>
                </c:pt>
                <c:pt idx="255">
                  <c:v>968.69011748664809</c:v>
                </c:pt>
                <c:pt idx="256">
                  <c:v>977.28040540829249</c:v>
                </c:pt>
                <c:pt idx="257">
                  <c:v>985.73764118924032</c:v>
                </c:pt>
                <c:pt idx="258">
                  <c:v>994.06289159288212</c:v>
                </c:pt>
                <c:pt idx="259">
                  <c:v>1002.2571969089254</c:v>
                </c:pt>
                <c:pt idx="260">
                  <c:v>1010.3215716462822</c:v>
                </c:pt>
                <c:pt idx="261">
                  <c:v>1018.2570052006981</c:v>
                </c:pt>
                <c:pt idx="262">
                  <c:v>1026.0644624981815</c:v>
                </c:pt>
                <c:pt idx="263">
                  <c:v>1033.7448846152397</c:v>
                </c:pt>
                <c:pt idx="264">
                  <c:v>1041.299189376879</c:v>
                </c:pt>
                <c:pt idx="265">
                  <c:v>1048.7282719332816</c:v>
                </c:pt>
                <c:pt idx="266">
                  <c:v>1056.0330053160262</c:v>
                </c:pt>
                <c:pt idx="267">
                  <c:v>1063.2142409746807</c:v>
                </c:pt>
                <c:pt idx="268">
                  <c:v>1070.2728092945545</c:v>
                </c:pt>
                <c:pt idx="269">
                  <c:v>1077.2095200963638</c:v>
                </c:pt>
                <c:pt idx="270">
                  <c:v>1084.025163118527</c:v>
                </c:pt>
                <c:pt idx="271">
                  <c:v>1090.7205084827742</c:v>
                </c:pt>
                <c:pt idx="272">
                  <c:v>1097.2963071437284</c:v>
                </c:pt>
                <c:pt idx="273">
                  <c:v>1103.7532913230802</c:v>
                </c:pt>
                <c:pt idx="274">
                  <c:v>1110.0921749289594</c:v>
                </c:pt>
                <c:pt idx="275">
                  <c:v>1116.3136539610712</c:v>
                </c:pt>
                <c:pt idx="276">
                  <c:v>1122.4184069021517</c:v>
                </c:pt>
                <c:pt idx="277">
                  <c:v>1128.4070950962644</c:v>
                </c:pt>
                <c:pt idx="278">
                  <c:v>1134.2803631144461</c:v>
                </c:pt>
                <c:pt idx="279">
                  <c:v>1140.0388391081865</c:v>
                </c:pt>
                <c:pt idx="280">
                  <c:v>1145.6831351512083</c:v>
                </c:pt>
                <c:pt idx="281">
                  <c:v>1151.2138475699992</c:v>
                </c:pt>
                <c:pt idx="282">
                  <c:v>1156.631557263529</c:v>
                </c:pt>
                <c:pt idx="283">
                  <c:v>1161.9368300125707</c:v>
                </c:pt>
                <c:pt idx="284">
                  <c:v>1167.1302167790332</c:v>
                </c:pt>
                <c:pt idx="285">
                  <c:v>1172.2122539956981</c:v>
                </c:pt>
                <c:pt idx="286">
                  <c:v>1177.1834638467451</c:v>
                </c:pt>
                <c:pt idx="287">
                  <c:v>1182.0443545394385</c:v>
                </c:pt>
                <c:pt idx="288">
                  <c:v>1186.7954205673407</c:v>
                </c:pt>
                <c:pt idx="289">
                  <c:v>1191.4371429654111</c:v>
                </c:pt>
                <c:pt idx="290">
                  <c:v>1195.9699895573426</c:v>
                </c:pt>
                <c:pt idx="291">
                  <c:v>1200.3944151954856</c:v>
                </c:pt>
                <c:pt idx="292">
                  <c:v>1204.7108619937057</c:v>
                </c:pt>
                <c:pt idx="293">
                  <c:v>1208.91975955352</c:v>
                </c:pt>
                <c:pt idx="294">
                  <c:v>1213.0215251838597</c:v>
                </c:pt>
                <c:pt idx="295">
                  <c:v>1217.0165641148085</c:v>
                </c:pt>
                <c:pt idx="296">
                  <c:v>1220.9052697056704</c:v>
                </c:pt>
                <c:pt idx="297">
                  <c:v>1224.6880236477305</c:v>
                </c:pt>
                <c:pt idx="298">
                  <c:v>1228.3651961620794</c:v>
                </c:pt>
                <c:pt idx="299">
                  <c:v>1231.937146192887</c:v>
                </c:pt>
                <c:pt idx="300">
                  <c:v>1235.4042215965239</c:v>
                </c:pt>
                <c:pt idx="301">
                  <c:v>1238.7667593269505</c:v>
                </c:pt>
                <c:pt idx="302">
                  <c:v>1242.0250856178143</c:v>
                </c:pt>
                <c:pt idx="303">
                  <c:v>1245.179516161724</c:v>
                </c:pt>
                <c:pt idx="304">
                  <c:v>1248.230356287198</c:v>
                </c:pt>
                <c:pt idx="305">
                  <c:v>1251.1779011338215</c:v>
                </c:pt>
                <c:pt idx="306">
                  <c:v>1254.0224358261869</c:v>
                </c:pt>
                <c:pt idx="307">
                  <c:v>1256.7642356472377</c:v>
                </c:pt>
                <c:pt idx="308">
                  <c:v>1259.4035662116889</c:v>
                </c:pt>
                <c:pt idx="309">
                  <c:v>1261.9406836402547</c:v>
                </c:pt>
                <c:pt idx="310">
                  <c:v>1264.375834735476</c:v>
                </c:pt>
                <c:pt idx="311">
                  <c:v>1266.7092571600165</c:v>
                </c:pt>
                <c:pt idx="312">
                  <c:v>1268.9411796183663</c:v>
                </c:pt>
                <c:pt idx="313">
                  <c:v>1271.0718220429778</c:v>
                </c:pt>
                <c:pt idx="314">
                  <c:v>1273.1013957859457</c:v>
                </c:pt>
                <c:pt idx="315">
                  <c:v>1275.0301038174291</c:v>
                </c:pt>
                <c:pt idx="316">
                  <c:v>1276.8581409321084</c:v>
                </c:pt>
                <c:pt idx="317">
                  <c:v>1278.5856939650546</c:v>
                </c:pt>
                <c:pt idx="318">
                  <c:v>1280.2129420184717</c:v>
                </c:pt>
                <c:pt idx="319">
                  <c:v>1281.7400567008453</c:v>
                </c:pt>
                <c:pt idx="320">
                  <c:v>1283.1672023800782</c:v>
                </c:pt>
                <c:pt idx="321">
                  <c:v>1284.4945364522234</c:v>
                </c:pt>
                <c:pt idx="322">
                  <c:v>1285.7222096274181</c:v>
                </c:pt>
                <c:pt idx="323">
                  <c:v>1286.8503662345613</c:v>
                </c:pt>
                <c:pt idx="324">
                  <c:v>1287.879144546177</c:v>
                </c:pt>
                <c:pt idx="325">
                  <c:v>1288.8086771247224</c:v>
                </c:pt>
                <c:pt idx="326">
                  <c:v>1289.639091191352</c:v>
                </c:pt>
                <c:pt idx="327">
                  <c:v>1290.3705090178137</c:v>
                </c:pt>
                <c:pt idx="328">
                  <c:v>1291.0030483417327</c:v>
                </c:pt>
                <c:pt idx="329">
                  <c:v>1291.5368228050368</c:v>
                </c:pt>
                <c:pt idx="330">
                  <c:v>1291.9719424147013</c:v>
                </c:pt>
                <c:pt idx="331">
                  <c:v>1292.308514024355</c:v>
                </c:pt>
                <c:pt idx="332">
                  <c:v>1292.5466418346316</c:v>
                </c:pt>
                <c:pt idx="333">
                  <c:v>1292.6864279094841</c:v>
                </c:pt>
                <c:pt idx="334">
                  <c:v>1292.7279727050611</c:v>
                </c:pt>
                <c:pt idx="335">
                  <c:v>1292.6713756072002</c:v>
                </c:pt>
                <c:pt idx="336">
                  <c:v>1292.5167354731714</c:v>
                </c:pt>
                <c:pt idx="337">
                  <c:v>1292.2641511730274</c:v>
                </c:pt>
                <c:pt idx="338">
                  <c:v>1291.9137221258143</c:v>
                </c:pt>
                <c:pt idx="339">
                  <c:v>1291.4655488259698</c:v>
                </c:pt>
                <c:pt idx="340">
                  <c:v>1290.9197333554855</c:v>
                </c:pt>
                <c:pt idx="341">
                  <c:v>1290.2763798778146</c:v>
                </c:pt>
                <c:pt idx="342">
                  <c:v>1289.5355951100291</c:v>
                </c:pt>
                <c:pt idx="343">
                  <c:v>1288.6974887703493</c:v>
                </c:pt>
                <c:pt idx="344">
                  <c:v>1287.7621739988265</c:v>
                </c:pt>
                <c:pt idx="345">
                  <c:v>1286.7297677496306</c:v>
                </c:pt>
                <c:pt idx="346">
                  <c:v>1285.6003911540365</c:v>
                </c:pt>
                <c:pt idx="347">
                  <c:v>1284.3741698537931</c:v>
                </c:pt>
                <c:pt idx="348">
                  <c:v>1283.0512343050759</c:v>
                </c:pt>
                <c:pt idx="349">
                  <c:v>1281.6317200536569</c:v>
                </c:pt>
                <c:pt idx="350">
                  <c:v>1280.1157679822722</c:v>
                </c:pt>
                <c:pt idx="351">
                  <c:v>1278.503524531432</c:v>
                </c:pt>
                <c:pt idx="352">
                  <c:v>1276.7951418950954</c:v>
                </c:pt>
                <c:pt idx="353">
                  <c:v>1274.990778192752</c:v>
                </c:pt>
                <c:pt idx="354">
                  <c:v>1273.0905976195049</c:v>
                </c:pt>
                <c:pt idx="355">
                  <c:v>1271.0947705757594</c:v>
                </c:pt>
                <c:pt idx="356">
                  <c:v>1269.0034737780916</c:v>
                </c:pt>
                <c:pt idx="357">
                  <c:v>1266.8168903528158</c:v>
                </c:pt>
                <c:pt idx="358">
                  <c:v>1264.5352099136956</c:v>
                </c:pt>
                <c:pt idx="359">
                  <c:v>1262.1586286251531</c:v>
                </c:pt>
                <c:pt idx="360">
                  <c:v>1259.6873492522375</c:v>
                </c:pt>
                <c:pt idx="361">
                  <c:v>1257.1215811985157</c:v>
                </c:pt>
                <c:pt idx="362">
                  <c:v>1254.461540532955</c:v>
                </c:pt>
                <c:pt idx="363">
                  <c:v>1251.7074500067672</c:v>
                </c:pt>
                <c:pt idx="364">
                  <c:v>1248.8595390611013</c:v>
                </c:pt>
                <c:pt idx="365">
                  <c:v>1245.9180438263827</c:v>
                </c:pt>
                <c:pt idx="366">
                  <c:v>1242.8832071140255</c:v>
                </c:pt>
                <c:pt idx="367">
                  <c:v>1239.7552784011643</c:v>
                </c:pt>
                <c:pt idx="368">
                  <c:v>1236.5345138089995</c:v>
                </c:pt>
                <c:pt idx="369">
                  <c:v>1233.2211760752768</c:v>
                </c:pt>
                <c:pt idx="370">
                  <c:v>1229.8155345213834</c:v>
                </c:pt>
                <c:pt idx="371">
                  <c:v>1226.3178650144828</c:v>
                </c:pt>
                <c:pt idx="372">
                  <c:v>1222.7284499250784</c:v>
                </c:pt>
                <c:pt idx="373">
                  <c:v>1219.0475780803504</c:v>
                </c:pt>
                <c:pt idx="374">
                  <c:v>1215.2755447135801</c:v>
                </c:pt>
                <c:pt idx="375">
                  <c:v>1211.4126514099482</c:v>
                </c:pt>
                <c:pt idx="376">
                  <c:v>1207.4592060489606</c:v>
                </c:pt>
                <c:pt idx="377">
                  <c:v>1203.4155227437384</c:v>
                </c:pt>
                <c:pt idx="378">
                  <c:v>1199.2819217773842</c:v>
                </c:pt>
                <c:pt idx="379">
                  <c:v>1195.0587295366186</c:v>
                </c:pt>
                <c:pt idx="380">
                  <c:v>1190.7462784428651</c:v>
                </c:pt>
                <c:pt idx="381">
                  <c:v>1186.3449068809493</c:v>
                </c:pt>
                <c:pt idx="382">
                  <c:v>1181.8549591255594</c:v>
                </c:pt>
                <c:pt idx="383">
                  <c:v>1177.2767852656111</c:v>
                </c:pt>
                <c:pt idx="384">
                  <c:v>1172.6107411266446</c:v>
                </c:pt>
                <c:pt idx="385">
                  <c:v>1167.8571881913742</c:v>
                </c:pt>
                <c:pt idx="386">
                  <c:v>1163.0164935185044</c:v>
                </c:pt>
                <c:pt idx="387">
                  <c:v>1158.0890296599164</c:v>
                </c:pt>
                <c:pt idx="388">
                  <c:v>1153.0751745763264</c:v>
                </c:pt>
                <c:pt idx="389">
                  <c:v>1147.975311551507</c:v>
                </c:pt>
                <c:pt idx="390">
                  <c:v>1142.7898291051636</c:v>
                </c:pt>
                <c:pt idx="391">
                  <c:v>1137.5191209045463</c:v>
                </c:pt>
                <c:pt idx="392">
                  <c:v>1132.1635856748819</c:v>
                </c:pt>
                <c:pt idx="393">
                  <c:v>1126.7236271086992</c:v>
                </c:pt>
                <c:pt idx="394">
                  <c:v>1121.1996537741229</c:v>
                </c:pt>
                <c:pt idx="395">
                  <c:v>1115.5920790222069</c:v>
                </c:pt>
                <c:pt idx="396">
                  <c:v>1109.9013208933734</c:v>
                </c:pt>
                <c:pt idx="397">
                  <c:v>1104.1278020230257</c:v>
                </c:pt>
                <c:pt idx="398">
                  <c:v>1098.2719495463957</c:v>
                </c:pt>
                <c:pt idx="399">
                  <c:v>1092.3341950026895</c:v>
                </c:pt>
                <c:pt idx="400">
                  <c:v>1086.3149742385888</c:v>
                </c:pt>
                <c:pt idx="401">
                  <c:v>1080.2147273111673</c:v>
                </c:pt>
                <c:pt idx="402">
                  <c:v>1074.0338983902782</c:v>
                </c:pt>
                <c:pt idx="403">
                  <c:v>1067.7729356604666</c:v>
                </c:pt>
                <c:pt idx="404">
                  <c:v>1061.4322912224616</c:v>
                </c:pt>
                <c:pt idx="405">
                  <c:v>1055.0124209942987</c:v>
                </c:pt>
                <c:pt idx="406">
                  <c:v>1048.5137846121247</c:v>
                </c:pt>
                <c:pt idx="407">
                  <c:v>1041.9368453307345</c:v>
                </c:pt>
                <c:pt idx="408">
                  <c:v>1035.2820699238878</c:v>
                </c:pt>
                <c:pt idx="409">
                  <c:v>1028.5499285844539</c:v>
                </c:pt>
                <c:pt idx="410">
                  <c:v>1021.7408948244316</c:v>
                </c:pt>
                <c:pt idx="411">
                  <c:v>1014.8554453748876</c:v>
                </c:pt>
                <c:pt idx="412">
                  <c:v>1007.8940600858617</c:v>
                </c:pt>
                <c:pt idx="413">
                  <c:v>1000.8572218262786</c:v>
                </c:pt>
                <c:pt idx="414">
                  <c:v>993.7454163839119</c:v>
                </c:pt>
                <c:pt idx="415">
                  <c:v>986.55913236544041</c:v>
                </c:pt>
                <c:pt idx="416">
                  <c:v>979.29886109663948</c:v>
                </c:pt>
                <c:pt idx="417">
                  <c:v>971.96509652274551</c:v>
                </c:pt>
                <c:pt idx="418">
                  <c:v>964.55833510903437</c:v>
                </c:pt>
                <c:pt idx="419">
                  <c:v>957.07907574165222</c:v>
                </c:pt>
                <c:pt idx="420">
                  <c:v>949.52781962873485</c:v>
                </c:pt>
                <c:pt idx="421">
                  <c:v>941.90507020185441</c:v>
                </c:pt>
                <c:pt idx="422">
                  <c:v>934.211333017828</c:v>
                </c:pt>
                <c:pt idx="423">
                  <c:v>926.44711566092337</c:v>
                </c:pt>
                <c:pt idx="424">
                  <c:v>918.61292764549694</c:v>
                </c:pt>
                <c:pt idx="425">
                  <c:v>910.70928031909648</c:v>
                </c:pt>
                <c:pt idx="426">
                  <c:v>902.73668676606212</c:v>
                </c:pt>
                <c:pt idx="427">
                  <c:v>894.69566171165673</c:v>
                </c:pt>
                <c:pt idx="428">
                  <c:v>886.58672142675744</c:v>
                </c:pt>
                <c:pt idx="429">
                  <c:v>878.41038363313783</c:v>
                </c:pt>
                <c:pt idx="430">
                  <c:v>870.16716740937045</c:v>
                </c:pt>
                <c:pt idx="431">
                  <c:v>861.85759309737853</c:v>
                </c:pt>
                <c:pt idx="432">
                  <c:v>853.48218220966453</c:v>
                </c:pt>
                <c:pt idx="433">
                  <c:v>845.04145733724204</c:v>
                </c:pt>
                <c:pt idx="434">
                  <c:v>836.53594205829768</c:v>
                </c:pt>
                <c:pt idx="435">
                  <c:v>827.96616084760853</c:v>
                </c:pt>
                <c:pt idx="436">
                  <c:v>819.33263898673886</c:v>
                </c:pt>
                <c:pt idx="437">
                  <c:v>810.63590247504021</c:v>
                </c:pt>
                <c:pt idx="438">
                  <c:v>801.87647794147836</c:v>
                </c:pt>
                <c:pt idx="439">
                  <c:v>793.05489255730834</c:v>
                </c:pt>
                <c:pt idx="440">
                  <c:v>784.17167394961928</c:v>
                </c:pt>
                <c:pt idx="441">
                  <c:v>775.22735011576981</c:v>
                </c:pt>
                <c:pt idx="442">
                  <c:v>766.22244933873276</c:v>
                </c:pt>
                <c:pt idx="443">
                  <c:v>757.15750010336978</c:v>
                </c:pt>
                <c:pt idx="444">
                  <c:v>748.03303101365202</c:v>
                </c:pt>
                <c:pt idx="445">
                  <c:v>738.8495707108458</c:v>
                </c:pt>
                <c:pt idx="446">
                  <c:v>729.60764779267902</c:v>
                </c:pt>
                <c:pt idx="447">
                  <c:v>720.30779073350436</c:v>
                </c:pt>
                <c:pt idx="448">
                  <c:v>710.95052780547394</c:v>
                </c:pt>
                <c:pt idx="449">
                  <c:v>701.53638700074055</c:v>
                </c:pt>
                <c:pt idx="450">
                  <c:v>692.06589595469814</c:v>
                </c:pt>
                <c:pt idx="451">
                  <c:v>682.53958187027411</c:v>
                </c:pt>
                <c:pt idx="452">
                  <c:v>672.95797144328674</c:v>
                </c:pt>
                <c:pt idx="453">
                  <c:v>663.32159078887764</c:v>
                </c:pt>
                <c:pt idx="454">
                  <c:v>653.63096536903015</c:v>
                </c:pt>
                <c:pt idx="455">
                  <c:v>643.88661992118409</c:v>
                </c:pt>
                <c:pt idx="456">
                  <c:v>634.08907838795517</c:v>
                </c:pt>
                <c:pt idx="457">
                  <c:v>624.23886384796822</c:v>
                </c:pt>
                <c:pt idx="458">
                  <c:v>614.33649844781098</c:v>
                </c:pt>
                <c:pt idx="459">
                  <c:v>604.38250333511667</c:v>
                </c:pt>
                <c:pt idx="460">
                  <c:v>594.37739859278065</c:v>
                </c:pt>
                <c:pt idx="461">
                  <c:v>584.32170317431746</c:v>
                </c:pt>
                <c:pt idx="462">
                  <c:v>574.21593484036293</c:v>
                </c:pt>
                <c:pt idx="463">
                  <c:v>564.0606100963264</c:v>
                </c:pt>
                <c:pt idx="464">
                  <c:v>553.85624413119558</c:v>
                </c:pt>
                <c:pt idx="465">
                  <c:v>543.60335075749867</c:v>
                </c:pt>
                <c:pt idx="466">
                  <c:v>533.30244235242469</c:v>
                </c:pt>
                <c:pt idx="467">
                  <c:v>522.95402980010556</c:v>
                </c:pt>
                <c:pt idx="468">
                  <c:v>512.55862243505987</c:v>
                </c:pt>
                <c:pt idx="469">
                  <c:v>502.1167279867999</c:v>
                </c:pt>
                <c:pt idx="470">
                  <c:v>491.62885252560164</c:v>
                </c:pt>
                <c:pt idx="471">
                  <c:v>481.09550040943793</c:v>
                </c:pt>
                <c:pt idx="472">
                  <c:v>470.51717423207316</c:v>
                </c:pt>
                <c:pt idx="473">
                  <c:v>459.89437477231871</c:v>
                </c:pt>
                <c:pt idx="474">
                  <c:v>449.22760094444669</c:v>
                </c:pt>
                <c:pt idx="475">
                  <c:v>438.51734974975977</c:v>
                </c:pt>
                <c:pt idx="476">
                  <c:v>427.76411622931408</c:v>
                </c:pt>
                <c:pt idx="477">
                  <c:v>416.96839341779173</c:v>
                </c:pt>
                <c:pt idx="478">
                  <c:v>406.13067229851907</c:v>
                </c:pt>
                <c:pt idx="479">
                  <c:v>395.25144175962618</c:v>
                </c:pt>
                <c:pt idx="480">
                  <c:v>384.33118855134308</c:v>
                </c:pt>
                <c:pt idx="481">
                  <c:v>373.37039724442718</c:v>
                </c:pt>
                <c:pt idx="482">
                  <c:v>362.36955018971651</c:v>
                </c:pt>
                <c:pt idx="483">
                  <c:v>351.32912747880221</c:v>
                </c:pt>
                <c:pt idx="484">
                  <c:v>340.24960690581457</c:v>
                </c:pt>
                <c:pt idx="485">
                  <c:v>329.13146393031531</c:v>
                </c:pt>
                <c:pt idx="486">
                  <c:v>317.97517164128885</c:v>
                </c:pt>
                <c:pt idx="487">
                  <c:v>306.78120072222538</c:v>
                </c:pt>
                <c:pt idx="488">
                  <c:v>295.5500194172875</c:v>
                </c:pt>
                <c:pt idx="489">
                  <c:v>284.28209349855257</c:v>
                </c:pt>
                <c:pt idx="490">
                  <c:v>272.97788623432177</c:v>
                </c:pt>
                <c:pt idx="491">
                  <c:v>261.63785835848756</c:v>
                </c:pt>
                <c:pt idx="492">
                  <c:v>250.26246804094984</c:v>
                </c:pt>
                <c:pt idx="493">
                  <c:v>238.85217085907217</c:v>
                </c:pt>
                <c:pt idx="494">
                  <c:v>227.40741977016754</c:v>
                </c:pt>
                <c:pt idx="495">
                  <c:v>215.92866508500433</c:v>
                </c:pt>
                <c:pt idx="496">
                  <c:v>204.41635444232207</c:v>
                </c:pt>
                <c:pt idx="497">
                  <c:v>192.87093278434671</c:v>
                </c:pt>
                <c:pt idx="498">
                  <c:v>181.29284233329457</c:v>
                </c:pt>
                <c:pt idx="499">
                  <c:v>169.68252256885438</c:v>
                </c:pt>
                <c:pt idx="500">
                  <c:v>158.04041020663624</c:v>
                </c:pt>
                <c:pt idx="501">
                  <c:v>146.36693917757626</c:v>
                </c:pt>
                <c:pt idx="502">
                  <c:v>134.66254060828561</c:v>
                </c:pt>
                <c:pt idx="503">
                  <c:v>122.92764280233227</c:v>
                </c:pt>
                <c:pt idx="504">
                  <c:v>111.16267122244388</c:v>
                </c:pt>
                <c:pt idx="505">
                  <c:v>99.368048473619723</c:v>
                </c:pt>
                <c:pt idx="506">
                  <c:v>87.544194287139959</c:v>
                </c:pt>
                <c:pt idx="507">
                  <c:v>75.691525505459879</c:v>
                </c:pt>
                <c:pt idx="508">
                  <c:v>63.810456067977078</c:v>
                </c:pt>
                <c:pt idx="509">
                  <c:v>51.901396997659013</c:v>
                </c:pt>
                <c:pt idx="510">
                  <c:v>39.964756388518701</c:v>
                </c:pt>
                <c:pt idx="511">
                  <c:v>28.000939393925925</c:v>
                </c:pt>
                <c:pt idx="512">
                  <c:v>16.010348215741377</c:v>
                </c:pt>
                <c:pt idx="513">
                  <c:v>3.9933820942610705</c:v>
                </c:pt>
                <c:pt idx="514">
                  <c:v>-8.049562701041701</c:v>
                </c:pt>
                <c:pt idx="515">
                  <c:v>-8.0616185491731951</c:v>
                </c:pt>
                <c:pt idx="516">
                  <c:v>-8.0736744226939798</c:v>
                </c:pt>
                <c:pt idx="517">
                  <c:v>-8.085730321603668</c:v>
                </c:pt>
                <c:pt idx="518">
                  <c:v>-8.0977862459018706</c:v>
                </c:pt>
                <c:pt idx="519">
                  <c:v>-8.1098421955881985</c:v>
                </c:pt>
                <c:pt idx="520">
                  <c:v>-8.1218981706622664</c:v>
                </c:pt>
                <c:pt idx="521">
                  <c:v>-8.1339541711236834</c:v>
                </c:pt>
                <c:pt idx="522">
                  <c:v>-8.146010196972064</c:v>
                </c:pt>
                <c:pt idx="523">
                  <c:v>-8.1580662482070192</c:v>
                </c:pt>
                <c:pt idx="524">
                  <c:v>-8.1701223248281618</c:v>
                </c:pt>
                <c:pt idx="525">
                  <c:v>-8.1821784268351028</c:v>
                </c:pt>
                <c:pt idx="526">
                  <c:v>-8.1942345542274548</c:v>
                </c:pt>
                <c:pt idx="527">
                  <c:v>-8.206290707004829</c:v>
                </c:pt>
                <c:pt idx="528">
                  <c:v>-8.218346885166838</c:v>
                </c:pt>
                <c:pt idx="529">
                  <c:v>-8.2304030887130946</c:v>
                </c:pt>
                <c:pt idx="530">
                  <c:v>-8.2424593176432097</c:v>
                </c:pt>
                <c:pt idx="531">
                  <c:v>-8.2545155719567962</c:v>
                </c:pt>
                <c:pt idx="532">
                  <c:v>-8.2665718516534668</c:v>
                </c:pt>
                <c:pt idx="533">
                  <c:v>-8.2786281567328324</c:v>
                </c:pt>
                <c:pt idx="534">
                  <c:v>-8.2906844871945058</c:v>
                </c:pt>
                <c:pt idx="535">
                  <c:v>-8.302740843038098</c:v>
                </c:pt>
                <c:pt idx="536">
                  <c:v>-8.3147972242632218</c:v>
                </c:pt>
                <c:pt idx="537">
                  <c:v>-8.3268536308694898</c:v>
                </c:pt>
                <c:pt idx="538">
                  <c:v>-8.3389100628565132</c:v>
                </c:pt>
                <c:pt idx="539">
                  <c:v>-8.3509665202239045</c:v>
                </c:pt>
                <c:pt idx="540">
                  <c:v>-8.3630230029712767</c:v>
                </c:pt>
                <c:pt idx="541">
                  <c:v>-8.3750795110982406</c:v>
                </c:pt>
                <c:pt idx="542">
                  <c:v>-8.387136044604409</c:v>
                </c:pt>
                <c:pt idx="543">
                  <c:v>-8.3991926034893947</c:v>
                </c:pt>
                <c:pt idx="544">
                  <c:v>-8.4112491877528086</c:v>
                </c:pt>
                <c:pt idx="545">
                  <c:v>-8.4233057973942635</c:v>
                </c:pt>
                <c:pt idx="546">
                  <c:v>-8.4353624324133705</c:v>
                </c:pt>
                <c:pt idx="547">
                  <c:v>-8.4474190928097421</c:v>
                </c:pt>
                <c:pt idx="548">
                  <c:v>-8.4594757785829913</c:v>
                </c:pt>
                <c:pt idx="549">
                  <c:v>-8.4715324897327289</c:v>
                </c:pt>
                <c:pt idx="550">
                  <c:v>-8.4835892262585677</c:v>
                </c:pt>
                <c:pt idx="551">
                  <c:v>-8.4956459881601205</c:v>
                </c:pt>
                <c:pt idx="552">
                  <c:v>-8.5077027754369983</c:v>
                </c:pt>
                <c:pt idx="553">
                  <c:v>-8.5197595880888137</c:v>
                </c:pt>
                <c:pt idx="554">
                  <c:v>-8.5318164261151797</c:v>
                </c:pt>
                <c:pt idx="555">
                  <c:v>-8.543873289515707</c:v>
                </c:pt>
                <c:pt idx="556">
                  <c:v>-8.5559301782900086</c:v>
                </c:pt>
                <c:pt idx="557">
                  <c:v>-8.5679870924376971</c:v>
                </c:pt>
                <c:pt idx="558">
                  <c:v>-8.5800440319583835</c:v>
                </c:pt>
                <c:pt idx="559">
                  <c:v>-8.5921009968516806</c:v>
                </c:pt>
                <c:pt idx="560">
                  <c:v>-8.6041579871172011</c:v>
                </c:pt>
                <c:pt idx="561">
                  <c:v>-8.6162150027545561</c:v>
                </c:pt>
                <c:pt idx="562">
                  <c:v>-8.6282720437633582</c:v>
                </c:pt>
                <c:pt idx="563">
                  <c:v>-8.6403291101432185</c:v>
                </c:pt>
                <c:pt idx="564">
                  <c:v>-8.6523862018937514</c:v>
                </c:pt>
                <c:pt idx="565">
                  <c:v>-8.664443319014568</c:v>
                </c:pt>
                <c:pt idx="566">
                  <c:v>-8.6765004615052792</c:v>
                </c:pt>
                <c:pt idx="567">
                  <c:v>-8.6885576293654996</c:v>
                </c:pt>
                <c:pt idx="568">
                  <c:v>-8.7006148225948401</c:v>
                </c:pt>
                <c:pt idx="569">
                  <c:v>-8.7126720411929117</c:v>
                </c:pt>
                <c:pt idx="570">
                  <c:v>-8.724729285159329</c:v>
                </c:pt>
                <c:pt idx="571">
                  <c:v>-8.7367865544937029</c:v>
                </c:pt>
                <c:pt idx="572">
                  <c:v>-8.7488438491956462</c:v>
                </c:pt>
                <c:pt idx="573">
                  <c:v>-8.7609011692647698</c:v>
                </c:pt>
                <c:pt idx="574">
                  <c:v>-8.7729585147006865</c:v>
                </c:pt>
                <c:pt idx="575">
                  <c:v>-8.7850158855030092</c:v>
                </c:pt>
                <c:pt idx="576">
                  <c:v>-8.7970732816713486</c:v>
                </c:pt>
                <c:pt idx="577">
                  <c:v>-8.8091307032053194</c:v>
                </c:pt>
                <c:pt idx="578">
                  <c:v>-8.8211881501045326</c:v>
                </c:pt>
                <c:pt idx="579">
                  <c:v>-8.8332456223685991</c:v>
                </c:pt>
                <c:pt idx="580">
                  <c:v>-8.8453031199971317</c:v>
                </c:pt>
                <c:pt idx="581">
                  <c:v>-8.8573606429897431</c:v>
                </c:pt>
                <c:pt idx="582">
                  <c:v>-8.8694181913460461</c:v>
                </c:pt>
                <c:pt idx="583">
                  <c:v>-8.8814757650656535</c:v>
                </c:pt>
                <c:pt idx="584">
                  <c:v>-8.8935333641481762</c:v>
                </c:pt>
                <c:pt idx="585">
                  <c:v>-8.905590988593227</c:v>
                </c:pt>
                <c:pt idx="586">
                  <c:v>-8.9176486384004168</c:v>
                </c:pt>
                <c:pt idx="587">
                  <c:v>-8.9297063135693584</c:v>
                </c:pt>
                <c:pt idx="588">
                  <c:v>-8.9417640140996646</c:v>
                </c:pt>
                <c:pt idx="589">
                  <c:v>-8.9538217399909481</c:v>
                </c:pt>
                <c:pt idx="590">
                  <c:v>-8.9658794912428199</c:v>
                </c:pt>
                <c:pt idx="591">
                  <c:v>-8.9779372678548945</c:v>
                </c:pt>
                <c:pt idx="592">
                  <c:v>-8.9899950698267812</c:v>
                </c:pt>
                <c:pt idx="593">
                  <c:v>-9.0020528971580944</c:v>
                </c:pt>
                <c:pt idx="594">
                  <c:v>-9.0141107498484452</c:v>
                </c:pt>
                <c:pt idx="595">
                  <c:v>-9.0261686278974462</c:v>
                </c:pt>
                <c:pt idx="596">
                  <c:v>-9.0382265313047103</c:v>
                </c:pt>
                <c:pt idx="597">
                  <c:v>-9.0502844600698484</c:v>
                </c:pt>
                <c:pt idx="598">
                  <c:v>-9.0623424141924751</c:v>
                </c:pt>
                <c:pt idx="599">
                  <c:v>-9.0744003936722013</c:v>
                </c:pt>
                <c:pt idx="600">
                  <c:v>-9.086458398508638</c:v>
                </c:pt>
                <c:pt idx="601">
                  <c:v>-9.0985164287013998</c:v>
                </c:pt>
                <c:pt idx="602">
                  <c:v>-9.1105744842500975</c:v>
                </c:pt>
                <c:pt idx="603">
                  <c:v>-9.1226325651543441</c:v>
                </c:pt>
                <c:pt idx="604">
                  <c:v>-9.1346906714137504</c:v>
                </c:pt>
                <c:pt idx="605">
                  <c:v>-9.1467488030279309</c:v>
                </c:pt>
                <c:pt idx="606">
                  <c:v>-9.1588069599964967</c:v>
                </c:pt>
                <c:pt idx="607">
                  <c:v>-9.1708651423190588</c:v>
                </c:pt>
                <c:pt idx="608">
                  <c:v>-9.1829233499952316</c:v>
                </c:pt>
                <c:pt idx="609">
                  <c:v>-9.1949815830246262</c:v>
                </c:pt>
                <c:pt idx="610">
                  <c:v>-9.2070398414068553</c:v>
                </c:pt>
                <c:pt idx="611">
                  <c:v>-9.2190981251415316</c:v>
                </c:pt>
                <c:pt idx="612">
                  <c:v>-9.2311564342282679</c:v>
                </c:pt>
                <c:pt idx="613">
                  <c:v>-9.2432147686666752</c:v>
                </c:pt>
                <c:pt idx="614">
                  <c:v>-9.2552731284563663</c:v>
                </c:pt>
                <c:pt idx="615">
                  <c:v>-9.2673315135969538</c:v>
                </c:pt>
                <c:pt idx="616">
                  <c:v>-9.2793899240880506</c:v>
                </c:pt>
                <c:pt idx="617">
                  <c:v>-9.2914483599292677</c:v>
                </c:pt>
                <c:pt idx="618">
                  <c:v>-9.3035068211202177</c:v>
                </c:pt>
                <c:pt idx="619">
                  <c:v>-9.3155653076605134</c:v>
                </c:pt>
                <c:pt idx="620">
                  <c:v>-9.3276238195497676</c:v>
                </c:pt>
                <c:pt idx="621">
                  <c:v>-9.3396823567875913</c:v>
                </c:pt>
                <c:pt idx="622">
                  <c:v>-9.351740919373599</c:v>
                </c:pt>
                <c:pt idx="623">
                  <c:v>-9.3637995073074016</c:v>
                </c:pt>
                <c:pt idx="624">
                  <c:v>-9.3758581205886102</c:v>
                </c:pt>
                <c:pt idx="625">
                  <c:v>-9.3879167592168393</c:v>
                </c:pt>
                <c:pt idx="626">
                  <c:v>-9.3999754231916999</c:v>
                </c:pt>
                <c:pt idx="627">
                  <c:v>-9.4120341125128046</c:v>
                </c:pt>
                <c:pt idx="628">
                  <c:v>-9.4240928271797664</c:v>
                </c:pt>
                <c:pt idx="629">
                  <c:v>-9.4361515671921978</c:v>
                </c:pt>
                <c:pt idx="630">
                  <c:v>-9.44821033254971</c:v>
                </c:pt>
                <c:pt idx="631">
                  <c:v>-9.4602691232519174</c:v>
                </c:pt>
                <c:pt idx="632">
                  <c:v>-9.472327939298431</c:v>
                </c:pt>
                <c:pt idx="633">
                  <c:v>-9.4843867806888618</c:v>
                </c:pt>
                <c:pt idx="634">
                  <c:v>-9.4964456474228243</c:v>
                </c:pt>
                <c:pt idx="635">
                  <c:v>-9.5085045394999295</c:v>
                </c:pt>
                <c:pt idx="636">
                  <c:v>-9.5205634569197901</c:v>
                </c:pt>
                <c:pt idx="637">
                  <c:v>-9.532622399682019</c:v>
                </c:pt>
                <c:pt idx="638">
                  <c:v>-9.5446813677862288</c:v>
                </c:pt>
                <c:pt idx="639">
                  <c:v>-9.5567403612320323</c:v>
                </c:pt>
                <c:pt idx="640">
                  <c:v>-9.5687993800190405</c:v>
                </c:pt>
                <c:pt idx="641">
                  <c:v>-9.5808584241468662</c:v>
                </c:pt>
                <c:pt idx="642">
                  <c:v>-9.592917493615122</c:v>
                </c:pt>
                <c:pt idx="643">
                  <c:v>-9.6049765884234208</c:v>
                </c:pt>
                <c:pt idx="644">
                  <c:v>-9.6170357085713754</c:v>
                </c:pt>
                <c:pt idx="645">
                  <c:v>-9.6290948540585966</c:v>
                </c:pt>
                <c:pt idx="646">
                  <c:v>-9.6411540248846972</c:v>
                </c:pt>
                <c:pt idx="647">
                  <c:v>-9.65321322104929</c:v>
                </c:pt>
                <c:pt idx="648">
                  <c:v>-9.6652724425519878</c:v>
                </c:pt>
                <c:pt idx="649">
                  <c:v>-9.6773316893924033</c:v>
                </c:pt>
                <c:pt idx="650">
                  <c:v>-9.6893909615701475</c:v>
                </c:pt>
                <c:pt idx="651">
                  <c:v>-9.701450259084833</c:v>
                </c:pt>
                <c:pt idx="652">
                  <c:v>-9.7135095819360746</c:v>
                </c:pt>
                <c:pt idx="653">
                  <c:v>-9.7255689301234831</c:v>
                </c:pt>
                <c:pt idx="654">
                  <c:v>-9.7376283036466695</c:v>
                </c:pt>
                <c:pt idx="655">
                  <c:v>-9.7496877025052484</c:v>
                </c:pt>
                <c:pt idx="656">
                  <c:v>-9.7617471266988307</c:v>
                </c:pt>
                <c:pt idx="657">
                  <c:v>-9.7738065762270292</c:v>
                </c:pt>
                <c:pt idx="658">
                  <c:v>-9.7858660510894584</c:v>
                </c:pt>
                <c:pt idx="659">
                  <c:v>-9.7979255512857275</c:v>
                </c:pt>
                <c:pt idx="660">
                  <c:v>-9.8099850768154511</c:v>
                </c:pt>
                <c:pt idx="661">
                  <c:v>-9.8220446276782418</c:v>
                </c:pt>
                <c:pt idx="662">
                  <c:v>-9.8341042038737108</c:v>
                </c:pt>
                <c:pt idx="663">
                  <c:v>-9.8461638054014706</c:v>
                </c:pt>
                <c:pt idx="664">
                  <c:v>-9.8582234322611342</c:v>
                </c:pt>
                <c:pt idx="665">
                  <c:v>-9.8702830844523142</c:v>
                </c:pt>
                <c:pt idx="666">
                  <c:v>-9.8823427619746234</c:v>
                </c:pt>
                <c:pt idx="667">
                  <c:v>-9.8944024648276745</c:v>
                </c:pt>
                <c:pt idx="668">
                  <c:v>-9.9064621930110786</c:v>
                </c:pt>
                <c:pt idx="669">
                  <c:v>-9.9185219465244483</c:v>
                </c:pt>
                <c:pt idx="670">
                  <c:v>-9.9305817253673982</c:v>
                </c:pt>
                <c:pt idx="671">
                  <c:v>-9.9426415295395394</c:v>
                </c:pt>
                <c:pt idx="672">
                  <c:v>-9.9547013590404827</c:v>
                </c:pt>
                <c:pt idx="673">
                  <c:v>-9.9667612138698427</c:v>
                </c:pt>
                <c:pt idx="674">
                  <c:v>-9.9788210940272322</c:v>
                </c:pt>
                <c:pt idx="675">
                  <c:v>-9.9908809995122621</c:v>
                </c:pt>
                <c:pt idx="676">
                  <c:v>-10.002940930324545</c:v>
                </c:pt>
                <c:pt idx="677">
                  <c:v>-10.015000886463696</c:v>
                </c:pt>
                <c:pt idx="678">
                  <c:v>-10.027060867929325</c:v>
                </c:pt>
                <c:pt idx="679">
                  <c:v>-10.039120874721045</c:v>
                </c:pt>
                <c:pt idx="680">
                  <c:v>-10.051180906838468</c:v>
                </c:pt>
                <c:pt idx="681">
                  <c:v>-10.063240964281208</c:v>
                </c:pt>
                <c:pt idx="682">
                  <c:v>-10.075301047048876</c:v>
                </c:pt>
                <c:pt idx="683">
                  <c:v>-10.087361155141087</c:v>
                </c:pt>
                <c:pt idx="684">
                  <c:v>-10.099421288557451</c:v>
                </c:pt>
                <c:pt idx="685">
                  <c:v>-10.111481447297582</c:v>
                </c:pt>
                <c:pt idx="686">
                  <c:v>-10.123541631361091</c:v>
                </c:pt>
                <c:pt idx="687">
                  <c:v>-10.135601840747592</c:v>
                </c:pt>
                <c:pt idx="688">
                  <c:v>-10.147662075456697</c:v>
                </c:pt>
                <c:pt idx="689">
                  <c:v>-10.159722335488018</c:v>
                </c:pt>
                <c:pt idx="690">
                  <c:v>-10.171782620841169</c:v>
                </c:pt>
                <c:pt idx="691">
                  <c:v>-10.183842931515761</c:v>
                </c:pt>
                <c:pt idx="692">
                  <c:v>-10.195903267511406</c:v>
                </c:pt>
                <c:pt idx="693">
                  <c:v>-10.20796362882772</c:v>
                </c:pt>
                <c:pt idx="694">
                  <c:v>-10.220024015464313</c:v>
                </c:pt>
                <c:pt idx="695">
                  <c:v>-10.232084427420798</c:v>
                </c:pt>
                <c:pt idx="696">
                  <c:v>-10.244144864696786</c:v>
                </c:pt>
                <c:pt idx="697">
                  <c:v>-10.256205327291891</c:v>
                </c:pt>
                <c:pt idx="698">
                  <c:v>-10.268265815205726</c:v>
                </c:pt>
                <c:pt idx="699">
                  <c:v>-10.280326328437903</c:v>
                </c:pt>
                <c:pt idx="700">
                  <c:v>-10.292386866988036</c:v>
                </c:pt>
                <c:pt idx="701">
                  <c:v>-10.304447430855735</c:v>
                </c:pt>
                <c:pt idx="702">
                  <c:v>-10.316508020040613</c:v>
                </c:pt>
                <c:pt idx="703">
                  <c:v>-10.328568634542284</c:v>
                </c:pt>
                <c:pt idx="704">
                  <c:v>-10.340629274360362</c:v>
                </c:pt>
                <c:pt idx="705">
                  <c:v>-10.352689939494457</c:v>
                </c:pt>
                <c:pt idx="706">
                  <c:v>-10.364750629944181</c:v>
                </c:pt>
                <c:pt idx="707">
                  <c:v>-10.376811345709148</c:v>
                </c:pt>
                <c:pt idx="708">
                  <c:v>-10.388872086788972</c:v>
                </c:pt>
                <c:pt idx="709">
                  <c:v>-10.400932853183262</c:v>
                </c:pt>
                <c:pt idx="710">
                  <c:v>-10.412993644891634</c:v>
                </c:pt>
                <c:pt idx="711">
                  <c:v>-10.425054461913698</c:v>
                </c:pt>
                <c:pt idx="712">
                  <c:v>-10.437115304249069</c:v>
                </c:pt>
                <c:pt idx="713">
                  <c:v>-10.449176171897358</c:v>
                </c:pt>
                <c:pt idx="714">
                  <c:v>-10.461237064858178</c:v>
                </c:pt>
                <c:pt idx="715">
                  <c:v>-10.473297983131141</c:v>
                </c:pt>
                <c:pt idx="716">
                  <c:v>-10.485358926715863</c:v>
                </c:pt>
                <c:pt idx="717">
                  <c:v>-10.497419895611953</c:v>
                </c:pt>
                <c:pt idx="718">
                  <c:v>-10.509480889819024</c:v>
                </c:pt>
                <c:pt idx="719">
                  <c:v>-10.521541909336689</c:v>
                </c:pt>
                <c:pt idx="720">
                  <c:v>-10.533602954164561</c:v>
                </c:pt>
                <c:pt idx="721">
                  <c:v>-10.545664024302253</c:v>
                </c:pt>
                <c:pt idx="722">
                  <c:v>-10.557725119749376</c:v>
                </c:pt>
                <c:pt idx="723">
                  <c:v>-10.569786240505545</c:v>
                </c:pt>
                <c:pt idx="724">
                  <c:v>-10.581847386570372</c:v>
                </c:pt>
                <c:pt idx="725">
                  <c:v>-10.593908557943468</c:v>
                </c:pt>
                <c:pt idx="726">
                  <c:v>-10.605969754624448</c:v>
                </c:pt>
                <c:pt idx="727">
                  <c:v>-10.618030976612923</c:v>
                </c:pt>
                <c:pt idx="728">
                  <c:v>-10.630092223908505</c:v>
                </c:pt>
                <c:pt idx="729">
                  <c:v>-10.64215349651081</c:v>
                </c:pt>
                <c:pt idx="730">
                  <c:v>-10.654214794419447</c:v>
                </c:pt>
                <c:pt idx="731">
                  <c:v>-10.66627611763403</c:v>
                </c:pt>
                <c:pt idx="732">
                  <c:v>-10.678337466154172</c:v>
                </c:pt>
                <c:pt idx="733">
                  <c:v>-10.690398839979485</c:v>
                </c:pt>
                <c:pt idx="734">
                  <c:v>-10.702460239109582</c:v>
                </c:pt>
                <c:pt idx="735">
                  <c:v>-10.714521663544076</c:v>
                </c:pt>
                <c:pt idx="736">
                  <c:v>-10.72658311328258</c:v>
                </c:pt>
                <c:pt idx="737">
                  <c:v>-10.738644588324705</c:v>
                </c:pt>
                <c:pt idx="738">
                  <c:v>-10.750706088670066</c:v>
                </c:pt>
                <c:pt idx="739">
                  <c:v>-10.762767614318275</c:v>
                </c:pt>
                <c:pt idx="740">
                  <c:v>-10.774829165268944</c:v>
                </c:pt>
                <c:pt idx="741">
                  <c:v>-10.786890741521685</c:v>
                </c:pt>
                <c:pt idx="742">
                  <c:v>-10.798952343076111</c:v>
                </c:pt>
                <c:pt idx="743">
                  <c:v>-10.811013969931837</c:v>
                </c:pt>
                <c:pt idx="744">
                  <c:v>-10.823075622088474</c:v>
                </c:pt>
                <c:pt idx="745">
                  <c:v>-10.835137299545634</c:v>
                </c:pt>
                <c:pt idx="746">
                  <c:v>-10.847199002302931</c:v>
                </c:pt>
                <c:pt idx="747">
                  <c:v>-10.859260730359978</c:v>
                </c:pt>
                <c:pt idx="748">
                  <c:v>-10.871322483716385</c:v>
                </c:pt>
                <c:pt idx="749">
                  <c:v>-10.883384262371768</c:v>
                </c:pt>
                <c:pt idx="750">
                  <c:v>-10.895446066325738</c:v>
                </c:pt>
                <c:pt idx="751">
                  <c:v>-10.907507895577908</c:v>
                </c:pt>
                <c:pt idx="752">
                  <c:v>-10.91956975012789</c:v>
                </c:pt>
                <c:pt idx="753">
                  <c:v>-10.931631629975298</c:v>
                </c:pt>
                <c:pt idx="754">
                  <c:v>-10.943693535119744</c:v>
                </c:pt>
                <c:pt idx="755">
                  <c:v>-10.955755465560841</c:v>
                </c:pt>
                <c:pt idx="756">
                  <c:v>-10.967817421298204</c:v>
                </c:pt>
                <c:pt idx="757">
                  <c:v>-10.979879402331441</c:v>
                </c:pt>
                <c:pt idx="758">
                  <c:v>-10.991941408660169</c:v>
                </c:pt>
                <c:pt idx="759">
                  <c:v>-11.004003440283999</c:v>
                </c:pt>
                <c:pt idx="760">
                  <c:v>-11.016065497202543</c:v>
                </c:pt>
                <c:pt idx="761">
                  <c:v>-11.028127579415415</c:v>
                </c:pt>
                <c:pt idx="762">
                  <c:v>-11.040189686922227</c:v>
                </c:pt>
                <c:pt idx="763">
                  <c:v>-11.052251819722592</c:v>
                </c:pt>
                <c:pt idx="764">
                  <c:v>-11.064313977816123</c:v>
                </c:pt>
                <c:pt idx="765">
                  <c:v>-11.076376161202433</c:v>
                </c:pt>
                <c:pt idx="766">
                  <c:v>-11.088438369881134</c:v>
                </c:pt>
                <c:pt idx="767">
                  <c:v>-11.100500603851838</c:v>
                </c:pt>
                <c:pt idx="768">
                  <c:v>-11.11256286311416</c:v>
                </c:pt>
                <c:pt idx="769">
                  <c:v>-11.124625147667711</c:v>
                </c:pt>
                <c:pt idx="770">
                  <c:v>-11.136687457512105</c:v>
                </c:pt>
                <c:pt idx="771">
                  <c:v>-11.148749792646955</c:v>
                </c:pt>
                <c:pt idx="772">
                  <c:v>-11.160812153071872</c:v>
                </c:pt>
                <c:pt idx="773">
                  <c:v>-11.17287453878647</c:v>
                </c:pt>
                <c:pt idx="774">
                  <c:v>-11.184936949790362</c:v>
                </c:pt>
                <c:pt idx="775">
                  <c:v>-11.19699938608316</c:v>
                </c:pt>
                <c:pt idx="776">
                  <c:v>-11.209061847664477</c:v>
                </c:pt>
                <c:pt idx="777">
                  <c:v>-11.221124334533927</c:v>
                </c:pt>
                <c:pt idx="778">
                  <c:v>-11.233186846691122</c:v>
                </c:pt>
                <c:pt idx="779">
                  <c:v>-11.245249384135676</c:v>
                </c:pt>
                <c:pt idx="780">
                  <c:v>-11.257311946867198</c:v>
                </c:pt>
                <c:pt idx="781">
                  <c:v>-11.269374534885303</c:v>
                </c:pt>
                <c:pt idx="782">
                  <c:v>-11.281437148189605</c:v>
                </c:pt>
                <c:pt idx="783">
                  <c:v>-11.293499786779716</c:v>
                </c:pt>
                <c:pt idx="784">
                  <c:v>-11.305562450655248</c:v>
                </c:pt>
                <c:pt idx="785">
                  <c:v>-11.317625139815815</c:v>
                </c:pt>
                <c:pt idx="786">
                  <c:v>-11.32968785426103</c:v>
                </c:pt>
                <c:pt idx="787">
                  <c:v>-11.341750593990506</c:v>
                </c:pt>
                <c:pt idx="788">
                  <c:v>-11.353813359003855</c:v>
                </c:pt>
                <c:pt idx="789">
                  <c:v>-11.365876149300689</c:v>
                </c:pt>
                <c:pt idx="790">
                  <c:v>-11.377938964880622</c:v>
                </c:pt>
                <c:pt idx="791">
                  <c:v>-11.390001805743267</c:v>
                </c:pt>
                <c:pt idx="792">
                  <c:v>-11.402064671888237</c:v>
                </c:pt>
                <c:pt idx="793">
                  <c:v>-11.414127563315143</c:v>
                </c:pt>
                <c:pt idx="794">
                  <c:v>-11.4261904800236</c:v>
                </c:pt>
                <c:pt idx="795">
                  <c:v>-11.43825342201322</c:v>
                </c:pt>
                <c:pt idx="796">
                  <c:v>-11.450316389283616</c:v>
                </c:pt>
                <c:pt idx="797">
                  <c:v>-11.462379381834401</c:v>
                </c:pt>
                <c:pt idx="798">
                  <c:v>-11.474442399665188</c:v>
                </c:pt>
                <c:pt idx="799">
                  <c:v>-11.486505442775588</c:v>
                </c:pt>
                <c:pt idx="800">
                  <c:v>-11.498568511165216</c:v>
                </c:pt>
                <c:pt idx="801">
                  <c:v>-11.510631604833684</c:v>
                </c:pt>
                <c:pt idx="802">
                  <c:v>-11.522694723780605</c:v>
                </c:pt>
                <c:pt idx="803">
                  <c:v>-11.534757868005592</c:v>
                </c:pt>
                <c:pt idx="804">
                  <c:v>-11.546821037508259</c:v>
                </c:pt>
                <c:pt idx="805">
                  <c:v>-11.558884232288218</c:v>
                </c:pt>
                <c:pt idx="806">
                  <c:v>-11.570947452345081</c:v>
                </c:pt>
                <c:pt idx="807">
                  <c:v>-11.583010697678462</c:v>
                </c:pt>
                <c:pt idx="808">
                  <c:v>-11.595073968287974</c:v>
                </c:pt>
                <c:pt idx="809">
                  <c:v>-11.607137264173229</c:v>
                </c:pt>
                <c:pt idx="810">
                  <c:v>-11.619200585333839</c:v>
                </c:pt>
                <c:pt idx="811">
                  <c:v>-11.63126393176942</c:v>
                </c:pt>
                <c:pt idx="812">
                  <c:v>-11.643327303479582</c:v>
                </c:pt>
                <c:pt idx="813">
                  <c:v>-11.65539070046394</c:v>
                </c:pt>
                <c:pt idx="814">
                  <c:v>-11.667454122722106</c:v>
                </c:pt>
                <c:pt idx="815">
                  <c:v>-11.679517570253692</c:v>
                </c:pt>
                <c:pt idx="816">
                  <c:v>-11.691581043058312</c:v>
                </c:pt>
                <c:pt idx="817">
                  <c:v>-11.703644541135578</c:v>
                </c:pt>
                <c:pt idx="818">
                  <c:v>-11.715708064485105</c:v>
                </c:pt>
                <c:pt idx="819">
                  <c:v>-11.727771613106503</c:v>
                </c:pt>
                <c:pt idx="820">
                  <c:v>-11.739835186999388</c:v>
                </c:pt>
                <c:pt idx="821">
                  <c:v>-11.751898786163371</c:v>
                </c:pt>
                <c:pt idx="822">
                  <c:v>-11.763962410598065</c:v>
                </c:pt>
                <c:pt idx="823">
                  <c:v>-11.776026060303083</c:v>
                </c:pt>
                <c:pt idx="824">
                  <c:v>-11.788089735278039</c:v>
                </c:pt>
                <c:pt idx="825">
                  <c:v>-11.800153435522544</c:v>
                </c:pt>
                <c:pt idx="826">
                  <c:v>-11.812217161036214</c:v>
                </c:pt>
                <c:pt idx="827">
                  <c:v>-11.82428091181866</c:v>
                </c:pt>
                <c:pt idx="828">
                  <c:v>-11.836344687869493</c:v>
                </c:pt>
                <c:pt idx="829">
                  <c:v>-11.84840848918833</c:v>
                </c:pt>
                <c:pt idx="830">
                  <c:v>-11.860472315774782</c:v>
                </c:pt>
                <c:pt idx="831">
                  <c:v>-11.872536167628461</c:v>
                </c:pt>
                <c:pt idx="832">
                  <c:v>-11.88460004474898</c:v>
                </c:pt>
                <c:pt idx="833">
                  <c:v>-11.896663947135954</c:v>
                </c:pt>
                <c:pt idx="834">
                  <c:v>-11.908727874788996</c:v>
                </c:pt>
                <c:pt idx="835">
                  <c:v>-11.920791827707717</c:v>
                </c:pt>
                <c:pt idx="836">
                  <c:v>-11.93285580589173</c:v>
                </c:pt>
                <c:pt idx="837">
                  <c:v>-11.94491980934065</c:v>
                </c:pt>
                <c:pt idx="838">
                  <c:v>-11.956983838054088</c:v>
                </c:pt>
                <c:pt idx="839">
                  <c:v>-11.969047892031657</c:v>
                </c:pt>
                <c:pt idx="840">
                  <c:v>-11.981111971272972</c:v>
                </c:pt>
                <c:pt idx="841">
                  <c:v>-11.993176075777644</c:v>
                </c:pt>
                <c:pt idx="842">
                  <c:v>-12.005240205545288</c:v>
                </c:pt>
                <c:pt idx="843">
                  <c:v>-12.017304360575515</c:v>
                </c:pt>
                <c:pt idx="844">
                  <c:v>-12.029368540867939</c:v>
                </c:pt>
                <c:pt idx="845">
                  <c:v>-12.041432746422172</c:v>
                </c:pt>
                <c:pt idx="846">
                  <c:v>-12.053496977237829</c:v>
                </c:pt>
                <c:pt idx="847">
                  <c:v>-12.065561233314522</c:v>
                </c:pt>
                <c:pt idx="848">
                  <c:v>-12.077625514651864</c:v>
                </c:pt>
                <c:pt idx="849">
                  <c:v>-12.089689821249467</c:v>
                </c:pt>
                <c:pt idx="850">
                  <c:v>-12.101754153106944</c:v>
                </c:pt>
                <c:pt idx="851">
                  <c:v>-12.11381851022391</c:v>
                </c:pt>
                <c:pt idx="852">
                  <c:v>-12.125882892599977</c:v>
                </c:pt>
                <c:pt idx="853">
                  <c:v>-12.137947300234757</c:v>
                </c:pt>
                <c:pt idx="854">
                  <c:v>-12.150011733127863</c:v>
                </c:pt>
                <c:pt idx="855">
                  <c:v>-12.162076191278912</c:v>
                </c:pt>
                <c:pt idx="856">
                  <c:v>-12.174140674687512</c:v>
                </c:pt>
                <c:pt idx="857">
                  <c:v>-12.186205183353279</c:v>
                </c:pt>
                <c:pt idx="858">
                  <c:v>-12.198269717275824</c:v>
                </c:pt>
                <c:pt idx="859">
                  <c:v>-12.210334276454763</c:v>
                </c:pt>
                <c:pt idx="860">
                  <c:v>-12.222398860889706</c:v>
                </c:pt>
                <c:pt idx="861">
                  <c:v>-12.234463470580268</c:v>
                </c:pt>
                <c:pt idx="862">
                  <c:v>-12.24652810552606</c:v>
                </c:pt>
                <c:pt idx="863">
                  <c:v>-12.258592765726698</c:v>
                </c:pt>
                <c:pt idx="864">
                  <c:v>-12.270657451181792</c:v>
                </c:pt>
                <c:pt idx="865">
                  <c:v>-12.282722161890957</c:v>
                </c:pt>
                <c:pt idx="866">
                  <c:v>-12.294786897853806</c:v>
                </c:pt>
                <c:pt idx="867">
                  <c:v>-12.306851659069951</c:v>
                </c:pt>
                <c:pt idx="868">
                  <c:v>-12.318916445539006</c:v>
                </c:pt>
                <c:pt idx="869">
                  <c:v>-12.330981257260584</c:v>
                </c:pt>
                <c:pt idx="870">
                  <c:v>-12.343046094234298</c:v>
                </c:pt>
                <c:pt idx="871">
                  <c:v>-12.355110956459761</c:v>
                </c:pt>
                <c:pt idx="872">
                  <c:v>-12.367175843936586</c:v>
                </c:pt>
                <c:pt idx="873">
                  <c:v>-12.379240756664386</c:v>
                </c:pt>
                <c:pt idx="874">
                  <c:v>-12.391305694642774</c:v>
                </c:pt>
                <c:pt idx="875">
                  <c:v>-12.403370657871365</c:v>
                </c:pt>
                <c:pt idx="876">
                  <c:v>-12.415435646349771</c:v>
                </c:pt>
                <c:pt idx="877">
                  <c:v>-12.427500660077603</c:v>
                </c:pt>
                <c:pt idx="878">
                  <c:v>-12.439565699054477</c:v>
                </c:pt>
                <c:pt idx="879">
                  <c:v>-12.451630763280003</c:v>
                </c:pt>
                <c:pt idx="880">
                  <c:v>-12.463695852753796</c:v>
                </c:pt>
                <c:pt idx="881">
                  <c:v>-12.47576096747547</c:v>
                </c:pt>
                <c:pt idx="882">
                  <c:v>-12.487826107444636</c:v>
                </c:pt>
                <c:pt idx="883">
                  <c:v>-12.499891272660909</c:v>
                </c:pt>
                <c:pt idx="884">
                  <c:v>-12.511956463123902</c:v>
                </c:pt>
                <c:pt idx="885">
                  <c:v>-12.524021678833225</c:v>
                </c:pt>
                <c:pt idx="886">
                  <c:v>-12.536086919788495</c:v>
                </c:pt>
                <c:pt idx="887">
                  <c:v>-12.548152185989323</c:v>
                </c:pt>
                <c:pt idx="888">
                  <c:v>-12.560217477435325</c:v>
                </c:pt>
                <c:pt idx="889">
                  <c:v>-12.57228279412611</c:v>
                </c:pt>
                <c:pt idx="890">
                  <c:v>-12.584348136061294</c:v>
                </c:pt>
                <c:pt idx="891">
                  <c:v>-12.596413503240489</c:v>
                </c:pt>
                <c:pt idx="892">
                  <c:v>-12.608478895663309</c:v>
                </c:pt>
                <c:pt idx="893">
                  <c:v>-12.620544313329367</c:v>
                </c:pt>
                <c:pt idx="894">
                  <c:v>-12.632609756238274</c:v>
                </c:pt>
                <c:pt idx="895">
                  <c:v>-12.644675224389646</c:v>
                </c:pt>
                <c:pt idx="896">
                  <c:v>-12.656740717783094</c:v>
                </c:pt>
                <c:pt idx="897">
                  <c:v>-12.668806236418234</c:v>
                </c:pt>
                <c:pt idx="898">
                  <c:v>-12.680871780294677</c:v>
                </c:pt>
                <c:pt idx="899">
                  <c:v>-12.692937349412036</c:v>
                </c:pt>
                <c:pt idx="900">
                  <c:v>-12.705002943769925</c:v>
                </c:pt>
                <c:pt idx="901">
                  <c:v>-12.717068563367956</c:v>
                </c:pt>
                <c:pt idx="902">
                  <c:v>-12.729134208205744</c:v>
                </c:pt>
                <c:pt idx="903">
                  <c:v>-12.741199878282902</c:v>
                </c:pt>
                <c:pt idx="904">
                  <c:v>-12.753265573599043</c:v>
                </c:pt>
                <c:pt idx="905">
                  <c:v>-12.765331294153778</c:v>
                </c:pt>
                <c:pt idx="906">
                  <c:v>-12.777397039946722</c:v>
                </c:pt>
                <c:pt idx="907">
                  <c:v>-12.789462810977488</c:v>
                </c:pt>
                <c:pt idx="908">
                  <c:v>-12.80152860724569</c:v>
                </c:pt>
                <c:pt idx="909">
                  <c:v>-12.813594428750939</c:v>
                </c:pt>
                <c:pt idx="910">
                  <c:v>-12.825660275492851</c:v>
                </c:pt>
                <c:pt idx="911">
                  <c:v>-12.837726147471036</c:v>
                </c:pt>
                <c:pt idx="912">
                  <c:v>-12.84979204468511</c:v>
                </c:pt>
                <c:pt idx="913">
                  <c:v>-12.861857967134686</c:v>
                </c:pt>
                <c:pt idx="914">
                  <c:v>-12.873923914819375</c:v>
                </c:pt>
                <c:pt idx="915">
                  <c:v>-12.885989887738793</c:v>
                </c:pt>
                <c:pt idx="916">
                  <c:v>-12.898055885892552</c:v>
                </c:pt>
                <c:pt idx="917">
                  <c:v>-12.910121909280264</c:v>
                </c:pt>
                <c:pt idx="918">
                  <c:v>-12.922187957901544</c:v>
                </c:pt>
                <c:pt idx="919">
                  <c:v>-12.934254031756003</c:v>
                </c:pt>
                <c:pt idx="920">
                  <c:v>-12.946320130843256</c:v>
                </c:pt>
                <c:pt idx="921">
                  <c:v>-12.958386255162917</c:v>
                </c:pt>
                <c:pt idx="922">
                  <c:v>-12.970452404714598</c:v>
                </c:pt>
                <c:pt idx="923">
                  <c:v>-12.982518579497912</c:v>
                </c:pt>
                <c:pt idx="924">
                  <c:v>-12.994584779512472</c:v>
                </c:pt>
                <c:pt idx="925">
                  <c:v>-13.006651004757893</c:v>
                </c:pt>
                <c:pt idx="926">
                  <c:v>-13.018717255233788</c:v>
                </c:pt>
                <c:pt idx="927">
                  <c:v>-13.030783530939768</c:v>
                </c:pt>
                <c:pt idx="928">
                  <c:v>-13.042849831875449</c:v>
                </c:pt>
                <c:pt idx="929">
                  <c:v>-13.054916158040442</c:v>
                </c:pt>
                <c:pt idx="930">
                  <c:v>-13.066982509434361</c:v>
                </c:pt>
                <c:pt idx="931">
                  <c:v>-13.079048886056819</c:v>
                </c:pt>
                <c:pt idx="932">
                  <c:v>-13.091115287907432</c:v>
                </c:pt>
                <c:pt idx="933">
                  <c:v>-13.103181714985809</c:v>
                </c:pt>
                <c:pt idx="934">
                  <c:v>-13.115248167291565</c:v>
                </c:pt>
                <c:pt idx="935">
                  <c:v>-13.127314644824315</c:v>
                </c:pt>
                <c:pt idx="936">
                  <c:v>-13.13938114758367</c:v>
                </c:pt>
                <c:pt idx="937">
                  <c:v>-13.151447675569244</c:v>
                </c:pt>
                <c:pt idx="938">
                  <c:v>-13.163514228780651</c:v>
                </c:pt>
                <c:pt idx="939">
                  <c:v>-13.175580807217504</c:v>
                </c:pt>
                <c:pt idx="940">
                  <c:v>-13.187647410879414</c:v>
                </c:pt>
                <c:pt idx="941">
                  <c:v>-13.199714039765997</c:v>
                </c:pt>
                <c:pt idx="942">
                  <c:v>-13.211780693876866</c:v>
                </c:pt>
                <c:pt idx="943">
                  <c:v>-13.223847373211633</c:v>
                </c:pt>
                <c:pt idx="944">
                  <c:v>-13.235914077769912</c:v>
                </c:pt>
                <c:pt idx="945">
                  <c:v>-13.247980807551318</c:v>
                </c:pt>
                <c:pt idx="946">
                  <c:v>-13.260047562555462</c:v>
                </c:pt>
                <c:pt idx="947">
                  <c:v>-13.272114342781958</c:v>
                </c:pt>
                <c:pt idx="948">
                  <c:v>-13.284181148230418</c:v>
                </c:pt>
                <c:pt idx="949">
                  <c:v>-13.296247978900459</c:v>
                </c:pt>
                <c:pt idx="950">
                  <c:v>-13.308314834791691</c:v>
                </c:pt>
                <c:pt idx="951">
                  <c:v>-13.320381715903729</c:v>
                </c:pt>
                <c:pt idx="952">
                  <c:v>-13.332448622236186</c:v>
                </c:pt>
                <c:pt idx="953">
                  <c:v>-13.344515553788673</c:v>
                </c:pt>
                <c:pt idx="954">
                  <c:v>-13.356582510560807</c:v>
                </c:pt>
                <c:pt idx="955">
                  <c:v>-13.368649492552199</c:v>
                </c:pt>
                <c:pt idx="956">
                  <c:v>-13.380716499762464</c:v>
                </c:pt>
                <c:pt idx="957">
                  <c:v>-13.392783532191213</c:v>
                </c:pt>
                <c:pt idx="958">
                  <c:v>-13.404850589838061</c:v>
                </c:pt>
                <c:pt idx="959">
                  <c:v>-13.41691767270262</c:v>
                </c:pt>
                <c:pt idx="960">
                  <c:v>-13.428984780784505</c:v>
                </c:pt>
                <c:pt idx="961">
                  <c:v>-13.44105191408333</c:v>
                </c:pt>
                <c:pt idx="962">
                  <c:v>-13.453119072598707</c:v>
                </c:pt>
                <c:pt idx="963">
                  <c:v>-13.465186256330249</c:v>
                </c:pt>
                <c:pt idx="964">
                  <c:v>-13.477253465277569</c:v>
                </c:pt>
                <c:pt idx="965">
                  <c:v>-13.489320699440281</c:v>
                </c:pt>
                <c:pt idx="966">
                  <c:v>-13.501387958817999</c:v>
                </c:pt>
                <c:pt idx="967">
                  <c:v>-13.513455243410336</c:v>
                </c:pt>
                <c:pt idx="968">
                  <c:v>-13.525522553216906</c:v>
                </c:pt>
                <c:pt idx="969">
                  <c:v>-13.537589888237321</c:v>
                </c:pt>
                <c:pt idx="970">
                  <c:v>-13.549657248471194</c:v>
                </c:pt>
                <c:pt idx="971">
                  <c:v>-13.561724633918139</c:v>
                </c:pt>
                <c:pt idx="972">
                  <c:v>-13.57379204457777</c:v>
                </c:pt>
                <c:pt idx="973">
                  <c:v>-13.585859480449701</c:v>
                </c:pt>
                <c:pt idx="974">
                  <c:v>-13.597926941533544</c:v>
                </c:pt>
                <c:pt idx="975">
                  <c:v>-13.609994427828912</c:v>
                </c:pt>
                <c:pt idx="976">
                  <c:v>-13.622061939335421</c:v>
                </c:pt>
                <c:pt idx="977">
                  <c:v>-13.634129476052681</c:v>
                </c:pt>
                <c:pt idx="978">
                  <c:v>-13.646197037980309</c:v>
                </c:pt>
                <c:pt idx="979">
                  <c:v>-13.658264625117916</c:v>
                </c:pt>
                <c:pt idx="980">
                  <c:v>-13.670332237465116</c:v>
                </c:pt>
                <c:pt idx="981">
                  <c:v>-13.682399875021522</c:v>
                </c:pt>
                <c:pt idx="982">
                  <c:v>-13.694467537786748</c:v>
                </c:pt>
                <c:pt idx="983">
                  <c:v>-13.706535225760407</c:v>
                </c:pt>
                <c:pt idx="984">
                  <c:v>-13.718602938942112</c:v>
                </c:pt>
                <c:pt idx="985">
                  <c:v>-13.730670677331478</c:v>
                </c:pt>
                <c:pt idx="986">
                  <c:v>-13.742738440928116</c:v>
                </c:pt>
                <c:pt idx="987">
                  <c:v>-13.754806229731642</c:v>
                </c:pt>
                <c:pt idx="988">
                  <c:v>-13.766874043741668</c:v>
                </c:pt>
                <c:pt idx="989">
                  <c:v>-13.778941882957808</c:v>
                </c:pt>
                <c:pt idx="990">
                  <c:v>-13.791009747379675</c:v>
                </c:pt>
                <c:pt idx="991">
                  <c:v>-13.803077637006883</c:v>
                </c:pt>
                <c:pt idx="992">
                  <c:v>-13.815145551839045</c:v>
                </c:pt>
                <c:pt idx="993">
                  <c:v>-13.827213491875774</c:v>
                </c:pt>
                <c:pt idx="994">
                  <c:v>-13.839281457116684</c:v>
                </c:pt>
                <c:pt idx="995">
                  <c:v>-13.851349447561388</c:v>
                </c:pt>
                <c:pt idx="996">
                  <c:v>-13.863417463209499</c:v>
                </c:pt>
                <c:pt idx="997">
                  <c:v>-13.875485504060633</c:v>
                </c:pt>
                <c:pt idx="998">
                  <c:v>-13.887553570114401</c:v>
                </c:pt>
                <c:pt idx="999">
                  <c:v>-13.899621661370418</c:v>
                </c:pt>
                <c:pt idx="1000">
                  <c:v>-13.911689777828295</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1.505064790725383E-4</c:v>
                </c:pt>
                <c:pt idx="2">
                  <c:v>1.2545449922823654E-3</c:v>
                </c:pt>
                <c:pt idx="3">
                  <c:v>4.3622687666181083E-3</c:v>
                </c:pt>
                <c:pt idx="4">
                  <c:v>9.8297528431573206E-3</c:v>
                </c:pt>
                <c:pt idx="5">
                  <c:v>1.7573778240174146E-2</c:v>
                </c:pt>
                <c:pt idx="6">
                  <c:v>2.7536348320136232E-2</c:v>
                </c:pt>
                <c:pt idx="7">
                  <c:v>3.9710181305885717E-2</c:v>
                </c:pt>
                <c:pt idx="8">
                  <c:v>5.4113392016685219E-2</c:v>
                </c:pt>
                <c:pt idx="9">
                  <c:v>7.076410478413328E-2</c:v>
                </c:pt>
                <c:pt idx="10">
                  <c:v>8.9680453105361976E-2</c:v>
                </c:pt>
                <c:pt idx="11">
                  <c:v>0.11087794097094134</c:v>
                </c:pt>
                <c:pt idx="12">
                  <c:v>0.13436679707888818</c:v>
                </c:pt>
                <c:pt idx="13">
                  <c:v>0.16015460231224812</c:v>
                </c:pt>
                <c:pt idx="14">
                  <c:v>0.1882489243787705</c:v>
                </c:pt>
                <c:pt idx="15">
                  <c:v>0.2186573175571172</c:v>
                </c:pt>
                <c:pt idx="16">
                  <c:v>0.25138732244224049</c:v>
                </c:pt>
                <c:pt idx="17">
                  <c:v>0.2864464656899483</c:v>
                </c:pt>
                <c:pt idx="18">
                  <c:v>0.32384225976067454</c:v>
                </c:pt>
                <c:pt idx="19">
                  <c:v>0.36358220266247326</c:v>
                </c:pt>
                <c:pt idx="20">
                  <c:v>0.40567377769325502</c:v>
                </c:pt>
                <c:pt idx="21">
                  <c:v>0.45012339420908398</c:v>
                </c:pt>
                <c:pt idx="22">
                  <c:v>0.49693532559382914</c:v>
                </c:pt>
                <c:pt idx="23">
                  <c:v>0.54611276393577868</c:v>
                </c:pt>
                <c:pt idx="24">
                  <c:v>0.59765887755545377</c:v>
                </c:pt>
                <c:pt idx="25">
                  <c:v>0.65157681085297181</c:v>
                </c:pt>
                <c:pt idx="26">
                  <c:v>0.70786968415620388</c:v>
                </c:pt>
                <c:pt idx="27">
                  <c:v>0.76662453468691538</c:v>
                </c:pt>
                <c:pt idx="28">
                  <c:v>0.82793188637560577</c:v>
                </c:pt>
                <c:pt idx="29">
                  <c:v>0.89180175185756427</c:v>
                </c:pt>
                <c:pt idx="30">
                  <c:v>0.95824395163887366</c:v>
                </c:pt>
                <c:pt idx="31">
                  <c:v>1.0272680674814565</c:v>
                </c:pt>
                <c:pt idx="32">
                  <c:v>1.0988834565354715</c:v>
                </c:pt>
                <c:pt idx="33">
                  <c:v>1.1730992640650333</c:v>
                </c:pt>
                <c:pt idx="34">
                  <c:v>1.2499244349461038</c:v>
                </c:pt>
                <c:pt idx="35">
                  <c:v>1.3293677240878332</c:v>
                </c:pt>
                <c:pt idx="36">
                  <c:v>1.4114377059060146</c:v>
                </c:pt>
                <c:pt idx="37">
                  <c:v>1.4961427829586458</c:v>
                </c:pt>
                <c:pt idx="38">
                  <c:v>1.5834911938380867</c:v>
                </c:pt>
                <c:pt idx="39">
                  <c:v>1.6734910204013471</c:v>
                </c:pt>
                <c:pt idx="40">
                  <c:v>1.7661501944091702</c:v>
                </c:pt>
                <c:pt idx="41">
                  <c:v>1.8614756522569784</c:v>
                </c:pt>
                <c:pt idx="42">
                  <c:v>1.9594724825964904</c:v>
                </c:pt>
                <c:pt idx="43">
                  <c:v>2.0601447742047396</c:v>
                </c:pt>
                <c:pt idx="44">
                  <c:v>2.1634964704127149</c:v>
                </c:pt>
                <c:pt idx="45">
                  <c:v>2.2695313741787473</c:v>
                </c:pt>
                <c:pt idx="46">
                  <c:v>2.3782531528051036</c:v>
                </c:pt>
                <c:pt idx="47">
                  <c:v>2.4896653423306474</c:v>
                </c:pt>
                <c:pt idx="48">
                  <c:v>2.6037713516287408</c:v>
                </c:pt>
                <c:pt idx="49">
                  <c:v>2.7205744662363731</c:v>
                </c:pt>
                <c:pt idx="50">
                  <c:v>2.8400778519377097</c:v>
                </c:pt>
                <c:pt idx="51">
                  <c:v>2.9622845581228252</c:v>
                </c:pt>
                <c:pt idx="52">
                  <c:v>3.0871975209402529</c:v>
                </c:pt>
                <c:pt idx="53">
                  <c:v>3.2148195662601049</c:v>
                </c:pt>
                <c:pt idx="54">
                  <c:v>3.3451534124628699</c:v>
                </c:pt>
                <c:pt idx="55">
                  <c:v>3.478201673067526</c:v>
                </c:pt>
                <c:pt idx="56">
                  <c:v>3.6139668592113248</c:v>
                </c:pt>
                <c:pt idx="57">
                  <c:v>3.7524513819924428</c:v>
                </c:pt>
                <c:pt idx="58">
                  <c:v>3.8936575546856771</c:v>
                </c:pt>
                <c:pt idx="59">
                  <c:v>4.0375875948404536</c:v>
                </c:pt>
                <c:pt idx="60">
                  <c:v>4.1842436262695912</c:v>
                </c:pt>
                <c:pt idx="61">
                  <c:v>4.3336276809365444</c:v>
                </c:pt>
                <c:pt idx="62">
                  <c:v>4.4857417007481795</c:v>
                </c:pt>
                <c:pt idx="63">
                  <c:v>4.6405875392595588</c:v>
                </c:pt>
                <c:pt idx="64">
                  <c:v>4.7981669632966693</c:v>
                </c:pt>
                <c:pt idx="65">
                  <c:v>4.9584816545025525</c:v>
                </c:pt>
                <c:pt idx="66">
                  <c:v>5.1215332108118607</c:v>
                </c:pt>
                <c:pt idx="67">
                  <c:v>5.2873231478584648</c:v>
                </c:pt>
                <c:pt idx="68">
                  <c:v>5.4558529003203917</c:v>
                </c:pt>
                <c:pt idx="69">
                  <c:v>5.6271238232060314</c:v>
                </c:pt>
                <c:pt idx="70">
                  <c:v>5.8011371930852746</c:v>
                </c:pt>
                <c:pt idx="71">
                  <c:v>5.9778942092689551</c:v>
                </c:pt>
                <c:pt idx="72">
                  <c:v>6.1573959949397405</c:v>
                </c:pt>
                <c:pt idx="73">
                  <c:v>6.3396435982373793</c:v>
                </c:pt>
                <c:pt idx="74">
                  <c:v>6.5246379933010088</c:v>
                </c:pt>
                <c:pt idx="75">
                  <c:v>6.7123800812710526</c:v>
                </c:pt>
                <c:pt idx="76">
                  <c:v>6.9028706912530362</c:v>
                </c:pt>
                <c:pt idx="77">
                  <c:v>7.0961105812455205</c:v>
                </c:pt>
                <c:pt idx="78">
                  <c:v>7.2921004390341855</c:v>
                </c:pt>
                <c:pt idx="79">
                  <c:v>7.4908408830539717</c:v>
                </c:pt>
                <c:pt idx="80">
                  <c:v>7.6923324632210575</c:v>
                </c:pt>
                <c:pt idx="81">
                  <c:v>7.8965747507710287</c:v>
                </c:pt>
                <c:pt idx="82">
                  <c:v>8.1035654239128885</c:v>
                </c:pt>
                <c:pt idx="83">
                  <c:v>8.3133011742979406</c:v>
                </c:pt>
                <c:pt idx="84">
                  <c:v>8.5257786177664343</c:v>
                </c:pt>
                <c:pt idx="85">
                  <c:v>8.7409942953382647</c:v>
                </c:pt>
                <c:pt idx="86">
                  <c:v>8.9589446741767969</c:v>
                </c:pt>
                <c:pt idx="87">
                  <c:v>9.1796261485272552</c:v>
                </c:pt>
                <c:pt idx="88">
                  <c:v>9.4030350406310141</c:v>
                </c:pt>
                <c:pt idx="89">
                  <c:v>9.6291676016170733</c:v>
                </c:pt>
                <c:pt idx="90">
                  <c:v>9.8580200123718864</c:v>
                </c:pt>
                <c:pt idx="91">
                  <c:v>10.089587978218857</c:v>
                </c:pt>
                <c:pt idx="92">
                  <c:v>10.323866321915242</c:v>
                </c:pt>
                <c:pt idx="93">
                  <c:v>10.560849388584765</c:v>
                </c:pt>
                <c:pt idx="94">
                  <c:v>10.800531452356772</c:v>
                </c:pt>
                <c:pt idx="95">
                  <c:v>11.042906717264351</c:v>
                </c:pt>
                <c:pt idx="96">
                  <c:v>11.287969318124794</c:v>
                </c:pt>
                <c:pt idx="97">
                  <c:v>11.535713321403227</c:v>
                </c:pt>
                <c:pt idx="98">
                  <c:v>11.78613272606025</c:v>
                </c:pt>
                <c:pt idx="99">
                  <c:v>12.039221464384326</c:v>
                </c:pt>
                <c:pt idx="100">
                  <c:v>12.294973402809642</c:v>
                </c:pt>
                <c:pt idx="101">
                  <c:v>12.553382277217798</c:v>
                </c:pt>
                <c:pt idx="102">
                  <c:v>12.814441627985467</c:v>
                </c:pt>
                <c:pt idx="103">
                  <c:v>13.078144865977171</c:v>
                </c:pt>
                <c:pt idx="104">
                  <c:v>13.344485338776018</c:v>
                </c:pt>
                <c:pt idx="105">
                  <c:v>13.613456331456618</c:v>
                </c:pt>
                <c:pt idx="106">
                  <c:v>13.885051067346767</c:v>
                </c:pt>
                <c:pt idx="107">
                  <c:v>14.159262708778391</c:v>
                </c:pt>
                <c:pt idx="108">
                  <c:v>14.436084357828205</c:v>
                </c:pt>
                <c:pt idx="109">
                  <c:v>14.715509057048532</c:v>
                </c:pt>
                <c:pt idx="110">
                  <c:v>14.99752979018867</c:v>
                </c:pt>
                <c:pt idx="111">
                  <c:v>15.282140242757759</c:v>
                </c:pt>
                <c:pt idx="112">
                  <c:v>15.569335565092029</c:v>
                </c:pt>
                <c:pt idx="113">
                  <c:v>15.859111616096238</c:v>
                </c:pt>
                <c:pt idx="114">
                  <c:v>16.151464204367887</c:v>
                </c:pt>
                <c:pt idx="115">
                  <c:v>16.446389088685578</c:v>
                </c:pt>
                <c:pt idx="116">
                  <c:v>16.743881978491935</c:v>
                </c:pt>
                <c:pt idx="117">
                  <c:v>17.043938534371367</c:v>
                </c:pt>
                <c:pt idx="118">
                  <c:v>17.346554368522838</c:v>
                </c:pt>
                <c:pt idx="119">
                  <c:v>17.651725045227874</c:v>
                </c:pt>
                <c:pt idx="120">
                  <c:v>17.959446081313992</c:v>
                </c:pt>
                <c:pt idx="121">
                  <c:v>18.269711677538243</c:v>
                </c:pt>
                <c:pt idx="122">
                  <c:v>18.582513446162856</c:v>
                </c:pt>
                <c:pt idx="123">
                  <c:v>18.897841676283846</c:v>
                </c:pt>
                <c:pt idx="124">
                  <c:v>19.215686603115095</c:v>
                </c:pt>
                <c:pt idx="125">
                  <c:v>19.536038408741305</c:v>
                </c:pt>
                <c:pt idx="126">
                  <c:v>19.858887222864343</c:v>
                </c:pt>
                <c:pt idx="127">
                  <c:v>20.184223123543152</c:v>
                </c:pt>
                <c:pt idx="128">
                  <c:v>20.51203613792741</c:v>
                </c:pt>
                <c:pt idx="129">
                  <c:v>20.842316242985117</c:v>
                </c:pt>
                <c:pt idx="130">
                  <c:v>21.175053366224251</c:v>
                </c:pt>
                <c:pt idx="131">
                  <c:v>21.510237052007856</c:v>
                </c:pt>
                <c:pt idx="132">
                  <c:v>21.847856126974566</c:v>
                </c:pt>
                <c:pt idx="133">
                  <c:v>22.187899034223683</c:v>
                </c:pt>
                <c:pt idx="134">
                  <c:v>22.530354168425465</c:v>
                </c:pt>
                <c:pt idx="135">
                  <c:v>22.875209876598184</c:v>
                </c:pt>
                <c:pt idx="136">
                  <c:v>23.222454458879184</c:v>
                </c:pt>
                <c:pt idx="137">
                  <c:v>23.572076169290092</c:v>
                </c:pt>
                <c:pt idx="138">
                  <c:v>23.924063216496258</c:v>
                </c:pt>
                <c:pt idx="139">
                  <c:v>24.27840376456054</c:v>
                </c:pt>
                <c:pt idx="140">
                  <c:v>24.635085933691542</c:v>
                </c:pt>
                <c:pt idx="141">
                  <c:v>24.99409377837107</c:v>
                </c:pt>
                <c:pt idx="142">
                  <c:v>25.355403256151362</c:v>
                </c:pt>
                <c:pt idx="143">
                  <c:v>25.71898624221916</c:v>
                </c:pt>
                <c:pt idx="144">
                  <c:v>26.084814553852546</c:v>
                </c:pt>
                <c:pt idx="145">
                  <c:v>26.452859952281489</c:v>
                </c:pt>
                <c:pt idx="146">
                  <c:v>26.823094144528415</c:v>
                </c:pt>
                <c:pt idx="147">
                  <c:v>27.19548878522895</c:v>
                </c:pt>
                <c:pt idx="148">
                  <c:v>27.570015478432893</c:v>
                </c:pt>
                <c:pt idx="149">
                  <c:v>27.946645779385559</c:v>
                </c:pt>
                <c:pt idx="150">
                  <c:v>28.325351196289539</c:v>
                </c:pt>
                <c:pt idx="151">
                  <c:v>28.706103192046992</c:v>
                </c:pt>
                <c:pt idx="152">
                  <c:v>29.0888731859825</c:v>
                </c:pt>
                <c:pt idx="153">
                  <c:v>29.473632555546576</c:v>
                </c:pt>
                <c:pt idx="154">
                  <c:v>29.860352637999863</c:v>
                </c:pt>
                <c:pt idx="155">
                  <c:v>30.249004732078081</c:v>
                </c:pt>
                <c:pt idx="156">
                  <c:v>30.639540888503397</c:v>
                </c:pt>
                <c:pt idx="157">
                  <c:v>31.031874670776261</c:v>
                </c:pt>
                <c:pt idx="158">
                  <c:v>31.425900351044245</c:v>
                </c:pt>
                <c:pt idx="159">
                  <c:v>31.821512140587089</c:v>
                </c:pt>
                <c:pt idx="160">
                  <c:v>32.218604201152523</c:v>
                </c:pt>
                <c:pt idx="161">
                  <c:v>32.617046168316612</c:v>
                </c:pt>
                <c:pt idx="162">
                  <c:v>33.016658655705356</c:v>
                </c:pt>
                <c:pt idx="163">
                  <c:v>33.417240101493206</c:v>
                </c:pt>
                <c:pt idx="164">
                  <c:v>33.81859364604788</c:v>
                </c:pt>
                <c:pt idx="165">
                  <c:v>34.22054826433137</c:v>
                </c:pt>
                <c:pt idx="166">
                  <c:v>34.622979895020372</c:v>
                </c:pt>
                <c:pt idx="167">
                  <c:v>35.025770155885837</c:v>
                </c:pt>
                <c:pt idx="168">
                  <c:v>35.428777963689711</c:v>
                </c:pt>
                <c:pt idx="169">
                  <c:v>35.831820526468682</c:v>
                </c:pt>
                <c:pt idx="170">
                  <c:v>36.234667296624089</c:v>
                </c:pt>
                <c:pt idx="171">
                  <c:v>36.637156851745587</c:v>
                </c:pt>
                <c:pt idx="172">
                  <c:v>37.039249038922399</c:v>
                </c:pt>
                <c:pt idx="173">
                  <c:v>37.440944909601484</c:v>
                </c:pt>
                <c:pt idx="174">
                  <c:v>37.842245511306224</c:v>
                </c:pt>
                <c:pt idx="175">
                  <c:v>38.243151887656381</c:v>
                </c:pt>
                <c:pt idx="176">
                  <c:v>38.643665078387954</c:v>
                </c:pt>
                <c:pt idx="177">
                  <c:v>39.043786119372918</c:v>
                </c:pt>
                <c:pt idx="178">
                  <c:v>39.443516042638805</c:v>
                </c:pt>
                <c:pt idx="179">
                  <c:v>39.842855876388178</c:v>
                </c:pt>
                <c:pt idx="180">
                  <c:v>40.241806645017981</c:v>
                </c:pt>
                <c:pt idx="181">
                  <c:v>40.640369369138782</c:v>
                </c:pt>
                <c:pt idx="182">
                  <c:v>41.038545065593851</c:v>
                </c:pt>
                <c:pt idx="183">
                  <c:v>41.43633474747817</c:v>
                </c:pt>
                <c:pt idx="184">
                  <c:v>41.833739424157287</c:v>
                </c:pt>
                <c:pt idx="185">
                  <c:v>42.230760101286052</c:v>
                </c:pt>
                <c:pt idx="186">
                  <c:v>42.627397780827259</c:v>
                </c:pt>
                <c:pt idx="187">
                  <c:v>43.023653461070154</c:v>
                </c:pt>
                <c:pt idx="188">
                  <c:v>43.419528136648836</c:v>
                </c:pt>
                <c:pt idx="189">
                  <c:v>43.815022798560506</c:v>
                </c:pt>
                <c:pt idx="190">
                  <c:v>44.210138434183676</c:v>
                </c:pt>
                <c:pt idx="191">
                  <c:v>44.604876027296179</c:v>
                </c:pt>
                <c:pt idx="192">
                  <c:v>44.999236558093138</c:v>
                </c:pt>
                <c:pt idx="193">
                  <c:v>45.393221003204772</c:v>
                </c:pt>
                <c:pt idx="194">
                  <c:v>45.786830335714114</c:v>
                </c:pt>
                <c:pt idx="195">
                  <c:v>46.180065525174633</c:v>
                </c:pt>
                <c:pt idx="196">
                  <c:v>46.572927537627706</c:v>
                </c:pt>
                <c:pt idx="197">
                  <c:v>46.96541733562001</c:v>
                </c:pt>
                <c:pt idx="198">
                  <c:v>47.357535878220823</c:v>
                </c:pt>
                <c:pt idx="199">
                  <c:v>47.74928412103916</c:v>
                </c:pt>
                <c:pt idx="200">
                  <c:v>48.140663016240865</c:v>
                </c:pt>
                <c:pt idx="201">
                  <c:v>52.034211338214348</c:v>
                </c:pt>
                <c:pt idx="202">
                  <c:v>55.891435700014554</c:v>
                </c:pt>
                <c:pt idx="203">
                  <c:v>59.713256707488398</c:v>
                </c:pt>
                <c:pt idx="204">
                  <c:v>63.500562666364004</c:v>
                </c:pt>
                <c:pt idx="205">
                  <c:v>67.25421111949538</c:v>
                </c:pt>
                <c:pt idx="206">
                  <c:v>70.975030293339145</c:v>
                </c:pt>
                <c:pt idx="207">
                  <c:v>74.663820460057821</c:v>
                </c:pt>
                <c:pt idx="208">
                  <c:v>78.321355221122573</c:v>
                </c:pt>
                <c:pt idx="209">
                  <c:v>81.948382717814752</c:v>
                </c:pt>
                <c:pt idx="210">
                  <c:v>85.545626773595515</c:v>
                </c:pt>
                <c:pt idx="211">
                  <c:v>89.113787972921216</c:v>
                </c:pt>
                <c:pt idx="212">
                  <c:v>92.653544680726185</c:v>
                </c:pt>
                <c:pt idx="213">
                  <c:v>96.165554006469279</c:v>
                </c:pt>
                <c:pt idx="214">
                  <c:v>99.650452716344063</c:v>
                </c:pt>
                <c:pt idx="215">
                  <c:v>103.10885809698151</c:v>
                </c:pt>
                <c:pt idx="216">
                  <c:v>106.54136877372629</c:v>
                </c:pt>
                <c:pt idx="217">
                  <c:v>109.94856548634064</c:v>
                </c:pt>
                <c:pt idx="218">
                  <c:v>113.33101182478183</c:v>
                </c:pt>
                <c:pt idx="219">
                  <c:v>116.6892549275086</c:v>
                </c:pt>
                <c:pt idx="220">
                  <c:v>120.0238261445966</c:v>
                </c:pt>
                <c:pt idx="221">
                  <c:v>123.33524166778176</c:v>
                </c:pt>
                <c:pt idx="222">
                  <c:v>126.62400312940268</c:v>
                </c:pt>
                <c:pt idx="223">
                  <c:v>129.89059817207638</c:v>
                </c:pt>
                <c:pt idx="224">
                  <c:v>133.13550099081624</c:v>
                </c:pt>
                <c:pt idx="225">
                  <c:v>136.3591728491852</c:v>
                </c:pt>
                <c:pt idx="226">
                  <c:v>139.56206257096986</c:v>
                </c:pt>
                <c:pt idx="227">
                  <c:v>142.74460700876256</c:v>
                </c:pt>
                <c:pt idx="228">
                  <c:v>145.90723149074717</c:v>
                </c:pt>
                <c:pt idx="229">
                  <c:v>149.05035024689931</c:v>
                </c:pt>
                <c:pt idx="230">
                  <c:v>152.17436681573386</c:v>
                </c:pt>
                <c:pt idx="231">
                  <c:v>155.27967443265982</c:v>
                </c:pt>
                <c:pt idx="232">
                  <c:v>158.36665640093506</c:v>
                </c:pt>
                <c:pt idx="233">
                  <c:v>161.43568644615135</c:v>
                </c:pt>
                <c:pt idx="234">
                  <c:v>164.48712905512181</c:v>
                </c:pt>
                <c:pt idx="235">
                  <c:v>167.52133979998874</c:v>
                </c:pt>
                <c:pt idx="236">
                  <c:v>170.5386656483202</c:v>
                </c:pt>
                <c:pt idx="237">
                  <c:v>173.53944525991636</c:v>
                </c:pt>
                <c:pt idx="238">
                  <c:v>176.52400927100342</c:v>
                </c:pt>
                <c:pt idx="239">
                  <c:v>179.49268056645215</c:v>
                </c:pt>
                <c:pt idx="240">
                  <c:v>182.44577454062079</c:v>
                </c:pt>
                <c:pt idx="241">
                  <c:v>185.38359934738565</c:v>
                </c:pt>
                <c:pt idx="242">
                  <c:v>188.30645613989111</c:v>
                </c:pt>
                <c:pt idx="243">
                  <c:v>191.21463930051854</c:v>
                </c:pt>
                <c:pt idx="244">
                  <c:v>194.10843666154597</c:v>
                </c:pt>
                <c:pt idx="245">
                  <c:v>196.98812971694241</c:v>
                </c:pt>
                <c:pt idx="246">
                  <c:v>199.85399382571612</c:v>
                </c:pt>
                <c:pt idx="247">
                  <c:v>202.70629840721185</c:v>
                </c:pt>
                <c:pt idx="248">
                  <c:v>205.54530712873029</c:v>
                </c:pt>
                <c:pt idx="249">
                  <c:v>208.3712780858219</c:v>
                </c:pt>
                <c:pt idx="250">
                  <c:v>211.18446397558759</c:v>
                </c:pt>
                <c:pt idx="251">
                  <c:v>213.98511226330049</c:v>
                </c:pt>
                <c:pt idx="252">
                  <c:v>216.77346534264544</c:v>
                </c:pt>
                <c:pt idx="253">
                  <c:v>219.54976068985678</c:v>
                </c:pt>
                <c:pt idx="254">
                  <c:v>222.31423101201958</c:v>
                </c:pt>
                <c:pt idx="255">
                  <c:v>225.06710438978456</c:v>
                </c:pt>
                <c:pt idx="256">
                  <c:v>227.80860441473379</c:v>
                </c:pt>
                <c:pt idx="257">
                  <c:v>230.538950321621</c:v>
                </c:pt>
                <c:pt idx="258">
                  <c:v>233.25835711569792</c:v>
                </c:pt>
                <c:pt idx="259">
                  <c:v>235.9670356953269</c:v>
                </c:pt>
                <c:pt idx="260">
                  <c:v>238.66519297006872</c:v>
                </c:pt>
                <c:pt idx="261">
                  <c:v>241.35303197442391</c:v>
                </c:pt>
                <c:pt idx="262">
                  <c:v>244.03075197739648</c:v>
                </c:pt>
                <c:pt idx="263">
                  <c:v>246.69854858803888</c:v>
                </c:pt>
                <c:pt idx="264">
                  <c:v>249.35661385712851</c:v>
                </c:pt>
                <c:pt idx="265">
                  <c:v>252.0051363751169</c:v>
                </c:pt>
                <c:pt idx="266">
                  <c:v>254.64430136648505</c:v>
                </c:pt>
                <c:pt idx="267">
                  <c:v>257.27429078062988</c:v>
                </c:pt>
                <c:pt idx="268">
                  <c:v>259.89528337939942</c:v>
                </c:pt>
                <c:pt idx="269">
                  <c:v>262.50745482138706</c:v>
                </c:pt>
                <c:pt idx="270">
                  <c:v>265.1109777430878</c:v>
                </c:pt>
                <c:pt idx="271">
                  <c:v>267.70602183701271</c:v>
                </c:pt>
                <c:pt idx="272">
                  <c:v>270.29275392685116</c:v>
                </c:pt>
                <c:pt idx="273">
                  <c:v>272.87133803976343</c:v>
                </c:pt>
                <c:pt idx="274">
                  <c:v>275.44193547588037</c:v>
                </c:pt>
                <c:pt idx="275">
                  <c:v>278.00470487508028</c:v>
                </c:pt>
                <c:pt idx="276">
                  <c:v>280.55980228110673</c:v>
                </c:pt>
                <c:pt idx="277">
                  <c:v>283.10738120308474</c:v>
                </c:pt>
                <c:pt idx="278">
                  <c:v>285.64759267448756</c:v>
                </c:pt>
                <c:pt idx="279">
                  <c:v>288.18058530959854</c:v>
                </c:pt>
                <c:pt idx="280">
                  <c:v>290.70650535750758</c:v>
                </c:pt>
                <c:pt idx="281">
                  <c:v>293.22549675367486</c:v>
                </c:pt>
                <c:pt idx="282">
                  <c:v>295.73770116908844</c:v>
                </c:pt>
                <c:pt idx="283">
                  <c:v>298.24325805703523</c:v>
                </c:pt>
                <c:pt idx="284">
                  <c:v>300.74230469749915</c:v>
                </c:pt>
                <c:pt idx="285">
                  <c:v>303.23497623919235</c:v>
                </c:pt>
                <c:pt idx="286">
                  <c:v>305.72140573921888</c:v>
                </c:pt>
                <c:pt idx="287">
                  <c:v>308.2017242003634</c:v>
                </c:pt>
                <c:pt idx="288">
                  <c:v>310.67606060598808</c:v>
                </c:pt>
                <c:pt idx="289">
                  <c:v>313.14454195251528</c:v>
                </c:pt>
                <c:pt idx="290">
                  <c:v>315.60729327946285</c:v>
                </c:pt>
                <c:pt idx="291">
                  <c:v>318.06443769699212</c:v>
                </c:pt>
                <c:pt idx="292">
                  <c:v>320.51609641091801</c:v>
                </c:pt>
                <c:pt idx="293">
                  <c:v>322.96238874512164</c:v>
                </c:pt>
                <c:pt idx="294">
                  <c:v>325.40343216129548</c:v>
                </c:pt>
                <c:pt idx="295">
                  <c:v>327.83934227594045</c:v>
                </c:pt>
                <c:pt idx="296">
                  <c:v>330.27023287452261</c:v>
                </c:pt>
                <c:pt idx="297">
                  <c:v>332.69621592268538</c:v>
                </c:pt>
                <c:pt idx="298">
                  <c:v>335.11740157440141</c:v>
                </c:pt>
                <c:pt idx="299">
                  <c:v>337.53389817693369</c:v>
                </c:pt>
                <c:pt idx="300">
                  <c:v>339.94581227246357</c:v>
                </c:pt>
                <c:pt idx="301">
                  <c:v>342.35324859622847</c:v>
                </c:pt>
                <c:pt idx="302">
                  <c:v>344.75631007099793</c:v>
                </c:pt>
                <c:pt idx="303">
                  <c:v>347.15509779770213</c:v>
                </c:pt>
                <c:pt idx="304">
                  <c:v>349.54971104201366</c:v>
                </c:pt>
                <c:pt idx="305">
                  <c:v>351.94024721666761</c:v>
                </c:pt>
                <c:pt idx="306">
                  <c:v>354.32680185929394</c:v>
                </c:pt>
                <c:pt idx="307">
                  <c:v>356.70946860552266</c:v>
                </c:pt>
                <c:pt idx="308">
                  <c:v>359.08833915711386</c:v>
                </c:pt>
                <c:pt idx="309">
                  <c:v>361.46350324485695</c:v>
                </c:pt>
                <c:pt idx="310">
                  <c:v>363.83504858598064</c:v>
                </c:pt>
                <c:pt idx="311">
                  <c:v>366.20306083581778</c:v>
                </c:pt>
                <c:pt idx="312">
                  <c:v>368.56762353347671</c:v>
                </c:pt>
                <c:pt idx="313">
                  <c:v>370.92881804128967</c:v>
                </c:pt>
                <c:pt idx="314">
                  <c:v>373.28672347783498</c:v>
                </c:pt>
                <c:pt idx="315">
                  <c:v>375.64141664437039</c:v>
                </c:pt>
                <c:pt idx="316">
                  <c:v>377.99297194457171</c:v>
                </c:pt>
                <c:pt idx="317">
                  <c:v>380.34146129754299</c:v>
                </c:pt>
                <c:pt idx="318">
                  <c:v>382.68695404416098</c:v>
                </c:pt>
                <c:pt idx="319">
                  <c:v>385.02951684693267</c:v>
                </c:pt>
                <c:pt idx="320">
                  <c:v>387.36921358369028</c:v>
                </c:pt>
                <c:pt idx="321">
                  <c:v>389.70610523561703</c:v>
                </c:pt>
                <c:pt idx="322">
                  <c:v>392.04024977029655</c:v>
                </c:pt>
                <c:pt idx="323">
                  <c:v>394.37170202070143</c:v>
                </c:pt>
                <c:pt idx="324">
                  <c:v>396.70051356128329</c:v>
                </c:pt>
                <c:pt idx="325">
                  <c:v>399.02673258258801</c:v>
                </c:pt>
                <c:pt idx="326">
                  <c:v>401.35040376608799</c:v>
                </c:pt>
                <c:pt idx="327">
                  <c:v>403.67156816118285</c:v>
                </c:pt>
                <c:pt idx="328">
                  <c:v>405.99026306655861</c:v>
                </c:pt>
                <c:pt idx="329">
                  <c:v>408.30652191828858</c:v>
                </c:pt>
                <c:pt idx="330">
                  <c:v>410.62037418719189</c:v>
                </c:pt>
                <c:pt idx="331">
                  <c:v>412.9318452880143</c:v>
                </c:pt>
                <c:pt idx="332">
                  <c:v>415.24095650294464</c:v>
                </c:pt>
                <c:pt idx="333">
                  <c:v>417.54772492181604</c:v>
                </c:pt>
                <c:pt idx="334">
                  <c:v>419.85216340106166</c:v>
                </c:pt>
                <c:pt idx="335">
                  <c:v>422.15428054310166</c:v>
                </c:pt>
                <c:pt idx="336">
                  <c:v>424.45408069734856</c:v>
                </c:pt>
                <c:pt idx="337">
                  <c:v>426.75156398345831</c:v>
                </c:pt>
                <c:pt idx="338">
                  <c:v>429.04672633685192</c:v>
                </c:pt>
                <c:pt idx="339">
                  <c:v>431.33955957593025</c:v>
                </c:pt>
                <c:pt idx="340">
                  <c:v>433.6300514898349</c:v>
                </c:pt>
                <c:pt idx="341">
                  <c:v>435.91818594510625</c:v>
                </c:pt>
                <c:pt idx="342">
                  <c:v>438.20394300918366</c:v>
                </c:pt>
                <c:pt idx="343">
                  <c:v>440.48729908839579</c:v>
                </c:pt>
                <c:pt idx="344">
                  <c:v>442.76822707791246</c:v>
                </c:pt>
                <c:pt idx="345">
                  <c:v>445.04669652106588</c:v>
                </c:pt>
                <c:pt idx="346">
                  <c:v>447.32267377549033</c:v>
                </c:pt>
                <c:pt idx="347">
                  <c:v>449.59612218365692</c:v>
                </c:pt>
                <c:pt idx="348">
                  <c:v>451.86700224557501</c:v>
                </c:pt>
                <c:pt idx="349">
                  <c:v>454.13527179167181</c:v>
                </c:pt>
                <c:pt idx="350">
                  <c:v>456.40088615412805</c:v>
                </c:pt>
                <c:pt idx="351">
                  <c:v>458.66379833522302</c:v>
                </c:pt>
                <c:pt idx="352">
                  <c:v>460.9239591715131</c:v>
                </c:pt>
                <c:pt idx="353">
                  <c:v>463.18131749292121</c:v>
                </c:pt>
                <c:pt idx="354">
                  <c:v>465.43582027604924</c:v>
                </c:pt>
                <c:pt idx="355">
                  <c:v>467.68741279122912</c:v>
                </c:pt>
                <c:pt idx="356">
                  <c:v>469.93603874300715</c:v>
                </c:pt>
                <c:pt idx="357">
                  <c:v>472.18164040390531</c:v>
                </c:pt>
                <c:pt idx="358">
                  <c:v>474.4241587414254</c:v>
                </c:pt>
                <c:pt idx="359">
                  <c:v>476.66353353836087</c:v>
                </c:pt>
                <c:pt idx="360">
                  <c:v>478.89970350655688</c:v>
                </c:pt>
                <c:pt idx="361">
                  <c:v>481.13260639431729</c:v>
                </c:pt>
                <c:pt idx="362">
                  <c:v>483.36217908769896</c:v>
                </c:pt>
                <c:pt idx="363">
                  <c:v>485.58835770596102</c:v>
                </c:pt>
                <c:pt idx="364">
                  <c:v>487.81107769145581</c:v>
                </c:pt>
                <c:pt idx="365">
                  <c:v>490.03027389425552</c:v>
                </c:pt>
                <c:pt idx="366">
                  <c:v>492.24588065181143</c:v>
                </c:pt>
                <c:pt idx="367">
                  <c:v>494.45783186393845</c:v>
                </c:pt>
                <c:pt idx="368">
                  <c:v>496.66606106341152</c:v>
                </c:pt>
                <c:pt idx="369">
                  <c:v>498.87050148244958</c:v>
                </c:pt>
                <c:pt idx="370">
                  <c:v>501.07108611535085</c:v>
                </c:pt>
                <c:pt idx="371">
                  <c:v>503.26774777753025</c:v>
                </c:pt>
                <c:pt idx="372">
                  <c:v>505.46041916119589</c:v>
                </c:pt>
                <c:pt idx="373">
                  <c:v>507.64903288788668</c:v>
                </c:pt>
                <c:pt idx="374">
                  <c:v>509.83352155807944</c:v>
                </c:pt>
                <c:pt idx="375">
                  <c:v>512.01381779806002</c:v>
                </c:pt>
                <c:pt idx="376">
                  <c:v>514.18985430423879</c:v>
                </c:pt>
                <c:pt idx="377">
                  <c:v>516.36156388507936</c:v>
                </c:pt>
                <c:pt idx="378">
                  <c:v>518.52887950079446</c:v>
                </c:pt>
                <c:pt idx="379">
                  <c:v>520.69173430095498</c:v>
                </c:pt>
                <c:pt idx="380">
                  <c:v>522.85006166014387</c:v>
                </c:pt>
                <c:pt idx="381">
                  <c:v>525.00379521177888</c:v>
                </c:pt>
                <c:pt idx="382">
                  <c:v>527.15286888021637</c:v>
                </c:pt>
                <c:pt idx="383">
                  <c:v>529.29721691124257</c:v>
                </c:pt>
                <c:pt idx="384">
                  <c:v>531.43677390104767</c:v>
                </c:pt>
                <c:pt idx="385">
                  <c:v>533.57147482377206</c:v>
                </c:pt>
                <c:pt idx="386">
                  <c:v>535.70125505770727</c:v>
                </c:pt>
                <c:pt idx="387">
                  <c:v>537.8260504102268</c:v>
                </c:pt>
                <c:pt idx="388">
                  <c:v>539.94579714151723</c:v>
                </c:pt>
                <c:pt idx="389">
                  <c:v>542.06043198717339</c:v>
                </c:pt>
                <c:pt idx="390">
                  <c:v>544.1698921797182</c:v>
                </c:pt>
                <c:pt idx="391">
                  <c:v>546.27411546910093</c:v>
                </c:pt>
                <c:pt idx="392">
                  <c:v>548.37304014222525</c:v>
                </c:pt>
                <c:pt idx="393">
                  <c:v>550.46660504155443</c:v>
                </c:pt>
                <c:pt idx="394">
                  <c:v>552.55474958283651</c:v>
                </c:pt>
                <c:pt idx="395">
                  <c:v>554.63741377199005</c:v>
                </c:pt>
                <c:pt idx="396">
                  <c:v>556.71453822118769</c:v>
                </c:pt>
                <c:pt idx="397">
                  <c:v>558.78606416417222</c:v>
                </c:pt>
                <c:pt idx="398">
                  <c:v>560.85193347083714</c:v>
                </c:pt>
                <c:pt idx="399">
                  <c:v>562.91208866110242</c:v>
                </c:pt>
                <c:pt idx="400">
                  <c:v>564.966472918112</c:v>
                </c:pt>
                <c:pt idx="401">
                  <c:v>567.01503010078011</c:v>
                </c:pt>
                <c:pt idx="402">
                  <c:v>569.05770475571035</c:v>
                </c:pt>
                <c:pt idx="403">
                  <c:v>571.09444212850985</c:v>
                </c:pt>
                <c:pt idx="404">
                  <c:v>573.12518817452053</c:v>
                </c:pt>
                <c:pt idx="405">
                  <c:v>575.14988956898605</c:v>
                </c:pt>
                <c:pt idx="406">
                  <c:v>577.16849371667456</c:v>
                </c:pt>
                <c:pt idx="407">
                  <c:v>579.18094876097393</c:v>
                </c:pt>
                <c:pt idx="408">
                  <c:v>581.18720359247584</c:v>
                </c:pt>
                <c:pt idx="409">
                  <c:v>583.18720785706546</c:v>
                </c:pt>
                <c:pt idx="410">
                  <c:v>585.18091196352964</c:v>
                </c:pt>
                <c:pt idx="411">
                  <c:v>587.16826709069971</c:v>
                </c:pt>
                <c:pt idx="412">
                  <c:v>589.14922519414017</c:v>
                </c:pt>
                <c:pt idx="413">
                  <c:v>591.1237390123971</c:v>
                </c:pt>
                <c:pt idx="414">
                  <c:v>593.0917620728178</c:v>
                </c:pt>
                <c:pt idx="415">
                  <c:v>595.05324869695312</c:v>
                </c:pt>
                <c:pt idx="416">
                  <c:v>597.00815400555314</c:v>
                </c:pt>
                <c:pt idx="417">
                  <c:v>598.9564339231672</c:v>
                </c:pt>
                <c:pt idx="418">
                  <c:v>600.89804518235815</c:v>
                </c:pt>
                <c:pt idx="419">
                  <c:v>602.83294532753962</c:v>
                </c:pt>
                <c:pt idx="420">
                  <c:v>604.76109271844655</c:v>
                </c:pt>
                <c:pt idx="421">
                  <c:v>606.6824465332478</c:v>
                </c:pt>
                <c:pt idx="422">
                  <c:v>608.59696677130876</c:v>
                </c:pt>
                <c:pt idx="423">
                  <c:v>610.50461425561275</c:v>
                </c:pt>
                <c:pt idx="424">
                  <c:v>612.4053506348497</c:v>
                </c:pt>
                <c:pt idx="425">
                  <c:v>614.29913838517882</c:v>
                </c:pt>
                <c:pt idx="426">
                  <c:v>616.1859408116743</c:v>
                </c:pt>
                <c:pt idx="427">
                  <c:v>618.06572204945996</c:v>
                </c:pt>
                <c:pt idx="428">
                  <c:v>619.93844706454149</c:v>
                </c:pt>
                <c:pt idx="429">
                  <c:v>621.80408165434199</c:v>
                </c:pt>
                <c:pt idx="430">
                  <c:v>623.66259244794924</c:v>
                </c:pt>
                <c:pt idx="431">
                  <c:v>625.51394690607935</c:v>
                </c:pt>
                <c:pt idx="432">
                  <c:v>627.35811332076605</c:v>
                </c:pt>
                <c:pt idx="433">
                  <c:v>629.19506081477948</c:v>
                </c:pt>
                <c:pt idx="434">
                  <c:v>631.02475934078245</c:v>
                </c:pt>
                <c:pt idx="435">
                  <c:v>632.84717968023028</c:v>
                </c:pt>
                <c:pt idx="436">
                  <c:v>634.66229344201952</c:v>
                </c:pt>
                <c:pt idx="437">
                  <c:v>636.47007306089279</c:v>
                </c:pt>
                <c:pt idx="438">
                  <c:v>638.27049179560436</c:v>
                </c:pt>
                <c:pt idx="439">
                  <c:v>640.06352372685353</c:v>
                </c:pt>
                <c:pt idx="440">
                  <c:v>641.84914375499091</c:v>
                </c:pt>
                <c:pt idx="441">
                  <c:v>643.62732759750349</c:v>
                </c:pt>
                <c:pt idx="442">
                  <c:v>645.39805178628421</c:v>
                </c:pt>
                <c:pt idx="443">
                  <c:v>647.16129366469147</c:v>
                </c:pt>
                <c:pt idx="444">
                  <c:v>648.91703138440403</c:v>
                </c:pt>
                <c:pt idx="445">
                  <c:v>650.66524390207712</c:v>
                </c:pt>
                <c:pt idx="446">
                  <c:v>652.40591097580455</c:v>
                </c:pt>
                <c:pt idx="447">
                  <c:v>654.13901316139254</c:v>
                </c:pt>
                <c:pt idx="448">
                  <c:v>655.86453180845035</c:v>
                </c:pt>
                <c:pt idx="449">
                  <c:v>657.58244905630295</c:v>
                </c:pt>
                <c:pt idx="450">
                  <c:v>659.29274782973096</c:v>
                </c:pt>
                <c:pt idx="451">
                  <c:v>660.99541183454289</c:v>
                </c:pt>
                <c:pt idx="452">
                  <c:v>662.69042555298449</c:v>
                </c:pt>
                <c:pt idx="453">
                  <c:v>664.37777423899013</c:v>
                </c:pt>
                <c:pt idx="454">
                  <c:v>666.05744391328199</c:v>
                </c:pt>
                <c:pt idx="455">
                  <c:v>667.72942135832102</c:v>
                </c:pt>
                <c:pt idx="456">
                  <c:v>669.39369411311429</c:v>
                </c:pt>
                <c:pt idx="457">
                  <c:v>671.05025046788467</c:v>
                </c:pt>
                <c:pt idx="458">
                  <c:v>672.69907945860643</c:v>
                </c:pt>
                <c:pt idx="459">
                  <c:v>674.34017086141193</c:v>
                </c:pt>
                <c:pt idx="460">
                  <c:v>675.9735151868739</c:v>
                </c:pt>
                <c:pt idx="461">
                  <c:v>677.59910367416785</c:v>
                </c:pt>
                <c:pt idx="462">
                  <c:v>679.21692828511937</c:v>
                </c:pt>
                <c:pt idx="463">
                  <c:v>680.82698169813978</c:v>
                </c:pt>
                <c:pt idx="464">
                  <c:v>682.4292573020565</c:v>
                </c:pt>
                <c:pt idx="465">
                  <c:v>684.02374918984003</c:v>
                </c:pt>
                <c:pt idx="466">
                  <c:v>685.61045215223385</c:v>
                </c:pt>
                <c:pt idx="467">
                  <c:v>687.18936167129038</c:v>
                </c:pt>
                <c:pt idx="468">
                  <c:v>688.76047391381769</c:v>
                </c:pt>
                <c:pt idx="469">
                  <c:v>690.32378572474045</c:v>
                </c:pt>
                <c:pt idx="470">
                  <c:v>691.87929462038016</c:v>
                </c:pt>
                <c:pt idx="471">
                  <c:v>693.42699878165774</c:v>
                </c:pt>
                <c:pt idx="472">
                  <c:v>694.96689704722303</c:v>
                </c:pt>
                <c:pt idx="473">
                  <c:v>696.49898890651502</c:v>
                </c:pt>
                <c:pt idx="474">
                  <c:v>698.02327449275606</c:v>
                </c:pt>
                <c:pt idx="475">
                  <c:v>699.5397545758849</c:v>
                </c:pt>
                <c:pt idx="476">
                  <c:v>701.04843055543165</c:v>
                </c:pt>
                <c:pt idx="477">
                  <c:v>702.54930445333775</c:v>
                </c:pt>
                <c:pt idx="478">
                  <c:v>704.04237890672607</c:v>
                </c:pt>
                <c:pt idx="479">
                  <c:v>705.52765716062345</c:v>
                </c:pt>
                <c:pt idx="480">
                  <c:v>707.00514306063951</c:v>
                </c:pt>
                <c:pt idx="481">
                  <c:v>708.47484104560522</c:v>
                </c:pt>
                <c:pt idx="482">
                  <c:v>709.93675614017502</c:v>
                </c:pt>
                <c:pt idx="483">
                  <c:v>711.39089394739494</c:v>
                </c:pt>
                <c:pt idx="484">
                  <c:v>712.8372606412405</c:v>
                </c:pt>
                <c:pt idx="485">
                  <c:v>714.27586295912795</c:v>
                </c:pt>
                <c:pt idx="486">
                  <c:v>715.70670819440102</c:v>
                </c:pt>
                <c:pt idx="487">
                  <c:v>717.12980418879738</c:v>
                </c:pt>
                <c:pt idx="488">
                  <c:v>718.54515932489687</c:v>
                </c:pt>
                <c:pt idx="489">
                  <c:v>719.95278251855495</c:v>
                </c:pt>
                <c:pt idx="490">
                  <c:v>721.35268321132446</c:v>
                </c:pt>
                <c:pt idx="491">
                  <c:v>722.74487136286768</c:v>
                </c:pt>
                <c:pt idx="492">
                  <c:v>724.12935744336278</c:v>
                </c:pt>
                <c:pt idx="493">
                  <c:v>725.50615242590584</c:v>
                </c:pt>
                <c:pt idx="494">
                  <c:v>726.87526777891264</c:v>
                </c:pt>
                <c:pt idx="495">
                  <c:v>728.23671545852153</c:v>
                </c:pt>
                <c:pt idx="496">
                  <c:v>729.59050790100082</c:v>
                </c:pt>
                <c:pt idx="497">
                  <c:v>730.93665801516261</c:v>
                </c:pt>
                <c:pt idx="498">
                  <c:v>732.27517917478553</c:v>
                </c:pt>
                <c:pt idx="499">
                  <c:v>733.60608521104939</c:v>
                </c:pt>
                <c:pt idx="500">
                  <c:v>734.92939040498311</c:v>
                </c:pt>
                <c:pt idx="501">
                  <c:v>736.24510947992894</c:v>
                </c:pt>
                <c:pt idx="502">
                  <c:v>737.55325759402433</c:v>
                </c:pt>
                <c:pt idx="503">
                  <c:v>738.85385033270472</c:v>
                </c:pt>
                <c:pt idx="504">
                  <c:v>740.1469037012281</c:v>
                </c:pt>
                <c:pt idx="505">
                  <c:v>741.43243411722426</c:v>
                </c:pt>
                <c:pt idx="506">
                  <c:v>742.7104584032702</c:v>
                </c:pt>
                <c:pt idx="507">
                  <c:v>743.9809937794937</c:v>
                </c:pt>
                <c:pt idx="508">
                  <c:v>745.24405785620706</c:v>
                </c:pt>
                <c:pt idx="509">
                  <c:v>746.49966862657266</c:v>
                </c:pt>
                <c:pt idx="510">
                  <c:v>747.74784445930197</c:v>
                </c:pt>
                <c:pt idx="511">
                  <c:v>748.98860409138967</c:v>
                </c:pt>
                <c:pt idx="512">
                  <c:v>750.22196662088481</c:v>
                </c:pt>
                <c:pt idx="513">
                  <c:v>751.44795149970059</c:v>
                </c:pt>
                <c:pt idx="514">
                  <c:v>752.66657852646347</c:v>
                </c:pt>
                <c:pt idx="515">
                  <c:v>752.66657852646347</c:v>
                </c:pt>
                <c:pt idx="516">
                  <c:v>752.66657852646347</c:v>
                </c:pt>
                <c:pt idx="517">
                  <c:v>752.66657852646347</c:v>
                </c:pt>
                <c:pt idx="518">
                  <c:v>752.66657852646347</c:v>
                </c:pt>
                <c:pt idx="519">
                  <c:v>752.66657852646347</c:v>
                </c:pt>
                <c:pt idx="520">
                  <c:v>752.66657852646347</c:v>
                </c:pt>
                <c:pt idx="521">
                  <c:v>752.66657852646347</c:v>
                </c:pt>
                <c:pt idx="522">
                  <c:v>752.66657852646347</c:v>
                </c:pt>
                <c:pt idx="523">
                  <c:v>752.66657852646347</c:v>
                </c:pt>
                <c:pt idx="524">
                  <c:v>752.66657852646347</c:v>
                </c:pt>
                <c:pt idx="525">
                  <c:v>752.66657852646347</c:v>
                </c:pt>
                <c:pt idx="526">
                  <c:v>752.66657852646347</c:v>
                </c:pt>
                <c:pt idx="527">
                  <c:v>752.66657852646347</c:v>
                </c:pt>
                <c:pt idx="528">
                  <c:v>752.66657852646347</c:v>
                </c:pt>
                <c:pt idx="529">
                  <c:v>752.66657852646347</c:v>
                </c:pt>
                <c:pt idx="530">
                  <c:v>752.66657852646347</c:v>
                </c:pt>
                <c:pt idx="531">
                  <c:v>752.66657852646347</c:v>
                </c:pt>
                <c:pt idx="532">
                  <c:v>752.66657852646347</c:v>
                </c:pt>
                <c:pt idx="533">
                  <c:v>752.66657852646347</c:v>
                </c:pt>
                <c:pt idx="534">
                  <c:v>752.66657852646347</c:v>
                </c:pt>
                <c:pt idx="535">
                  <c:v>752.66657852646347</c:v>
                </c:pt>
                <c:pt idx="536">
                  <c:v>752.66657852646347</c:v>
                </c:pt>
                <c:pt idx="537">
                  <c:v>752.66657852646347</c:v>
                </c:pt>
                <c:pt idx="538">
                  <c:v>752.66657852646347</c:v>
                </c:pt>
                <c:pt idx="539">
                  <c:v>752.66657852646347</c:v>
                </c:pt>
                <c:pt idx="540">
                  <c:v>752.66657852646347</c:v>
                </c:pt>
                <c:pt idx="541">
                  <c:v>752.66657852646347</c:v>
                </c:pt>
                <c:pt idx="542">
                  <c:v>752.66657852646347</c:v>
                </c:pt>
                <c:pt idx="543">
                  <c:v>752.66657852646347</c:v>
                </c:pt>
                <c:pt idx="544">
                  <c:v>752.66657852646347</c:v>
                </c:pt>
                <c:pt idx="545">
                  <c:v>752.66657852646347</c:v>
                </c:pt>
                <c:pt idx="546">
                  <c:v>752.66657852646347</c:v>
                </c:pt>
                <c:pt idx="547">
                  <c:v>752.66657852646347</c:v>
                </c:pt>
                <c:pt idx="548">
                  <c:v>752.66657852646347</c:v>
                </c:pt>
                <c:pt idx="549">
                  <c:v>752.66657852646347</c:v>
                </c:pt>
                <c:pt idx="550">
                  <c:v>752.66657852646347</c:v>
                </c:pt>
                <c:pt idx="551">
                  <c:v>752.66657852646347</c:v>
                </c:pt>
                <c:pt idx="552">
                  <c:v>752.66657852646347</c:v>
                </c:pt>
                <c:pt idx="553">
                  <c:v>752.66657852646347</c:v>
                </c:pt>
                <c:pt idx="554">
                  <c:v>752.66657852646347</c:v>
                </c:pt>
                <c:pt idx="555">
                  <c:v>752.66657852646347</c:v>
                </c:pt>
                <c:pt idx="556">
                  <c:v>752.66657852646347</c:v>
                </c:pt>
                <c:pt idx="557">
                  <c:v>752.66657852646347</c:v>
                </c:pt>
                <c:pt idx="558">
                  <c:v>752.66657852646347</c:v>
                </c:pt>
                <c:pt idx="559">
                  <c:v>752.66657852646347</c:v>
                </c:pt>
                <c:pt idx="560">
                  <c:v>752.66657852646347</c:v>
                </c:pt>
                <c:pt idx="561">
                  <c:v>752.66657852646347</c:v>
                </c:pt>
                <c:pt idx="562">
                  <c:v>752.66657852646347</c:v>
                </c:pt>
                <c:pt idx="563">
                  <c:v>752.66657852646347</c:v>
                </c:pt>
                <c:pt idx="564">
                  <c:v>752.66657852646347</c:v>
                </c:pt>
                <c:pt idx="565">
                  <c:v>752.66657852646347</c:v>
                </c:pt>
                <c:pt idx="566">
                  <c:v>752.66657852646347</c:v>
                </c:pt>
                <c:pt idx="567">
                  <c:v>752.66657852646347</c:v>
                </c:pt>
                <c:pt idx="568">
                  <c:v>752.66657852646347</c:v>
                </c:pt>
                <c:pt idx="569">
                  <c:v>752.66657852646347</c:v>
                </c:pt>
                <c:pt idx="570">
                  <c:v>752.66657852646347</c:v>
                </c:pt>
                <c:pt idx="571">
                  <c:v>752.66657852646347</c:v>
                </c:pt>
                <c:pt idx="572">
                  <c:v>752.66657852646347</c:v>
                </c:pt>
                <c:pt idx="573">
                  <c:v>752.66657852646347</c:v>
                </c:pt>
                <c:pt idx="574">
                  <c:v>752.66657852646347</c:v>
                </c:pt>
                <c:pt idx="575">
                  <c:v>752.66657852646347</c:v>
                </c:pt>
                <c:pt idx="576">
                  <c:v>752.66657852646347</c:v>
                </c:pt>
                <c:pt idx="577">
                  <c:v>752.66657852646347</c:v>
                </c:pt>
                <c:pt idx="578">
                  <c:v>752.66657852646347</c:v>
                </c:pt>
                <c:pt idx="579">
                  <c:v>752.66657852646347</c:v>
                </c:pt>
                <c:pt idx="580">
                  <c:v>752.66657852646347</c:v>
                </c:pt>
                <c:pt idx="581">
                  <c:v>752.66657852646347</c:v>
                </c:pt>
                <c:pt idx="582">
                  <c:v>752.66657852646347</c:v>
                </c:pt>
                <c:pt idx="583">
                  <c:v>752.66657852646347</c:v>
                </c:pt>
                <c:pt idx="584">
                  <c:v>752.66657852646347</c:v>
                </c:pt>
                <c:pt idx="585">
                  <c:v>752.66657852646347</c:v>
                </c:pt>
                <c:pt idx="586">
                  <c:v>752.66657852646347</c:v>
                </c:pt>
                <c:pt idx="587">
                  <c:v>752.66657852646347</c:v>
                </c:pt>
                <c:pt idx="588">
                  <c:v>752.66657852646347</c:v>
                </c:pt>
                <c:pt idx="589">
                  <c:v>752.66657852646347</c:v>
                </c:pt>
                <c:pt idx="590">
                  <c:v>752.66657852646347</c:v>
                </c:pt>
                <c:pt idx="591">
                  <c:v>752.66657852646347</c:v>
                </c:pt>
                <c:pt idx="592">
                  <c:v>752.66657852646347</c:v>
                </c:pt>
                <c:pt idx="593">
                  <c:v>752.66657852646347</c:v>
                </c:pt>
                <c:pt idx="594">
                  <c:v>752.66657852646347</c:v>
                </c:pt>
                <c:pt idx="595">
                  <c:v>752.66657852646347</c:v>
                </c:pt>
                <c:pt idx="596">
                  <c:v>752.66657852646347</c:v>
                </c:pt>
                <c:pt idx="597">
                  <c:v>752.66657852646347</c:v>
                </c:pt>
                <c:pt idx="598">
                  <c:v>752.66657852646347</c:v>
                </c:pt>
                <c:pt idx="599">
                  <c:v>752.66657852646347</c:v>
                </c:pt>
                <c:pt idx="600">
                  <c:v>752.66657852646347</c:v>
                </c:pt>
                <c:pt idx="601">
                  <c:v>752.66657852646347</c:v>
                </c:pt>
                <c:pt idx="602">
                  <c:v>752.66657852646347</c:v>
                </c:pt>
                <c:pt idx="603">
                  <c:v>752.66657852646347</c:v>
                </c:pt>
                <c:pt idx="604">
                  <c:v>752.66657852646347</c:v>
                </c:pt>
                <c:pt idx="605">
                  <c:v>752.66657852646347</c:v>
                </c:pt>
                <c:pt idx="606">
                  <c:v>752.66657852646347</c:v>
                </c:pt>
                <c:pt idx="607">
                  <c:v>752.66657852646347</c:v>
                </c:pt>
                <c:pt idx="608">
                  <c:v>752.66657852646347</c:v>
                </c:pt>
                <c:pt idx="609">
                  <c:v>752.66657852646347</c:v>
                </c:pt>
                <c:pt idx="610">
                  <c:v>752.66657852646347</c:v>
                </c:pt>
                <c:pt idx="611">
                  <c:v>752.66657852646347</c:v>
                </c:pt>
                <c:pt idx="612">
                  <c:v>752.66657852646347</c:v>
                </c:pt>
                <c:pt idx="613">
                  <c:v>752.66657852646347</c:v>
                </c:pt>
                <c:pt idx="614">
                  <c:v>752.66657852646347</c:v>
                </c:pt>
                <c:pt idx="615">
                  <c:v>752.66657852646347</c:v>
                </c:pt>
                <c:pt idx="616">
                  <c:v>752.66657852646347</c:v>
                </c:pt>
                <c:pt idx="617">
                  <c:v>752.66657852646347</c:v>
                </c:pt>
                <c:pt idx="618">
                  <c:v>752.66657852646347</c:v>
                </c:pt>
                <c:pt idx="619">
                  <c:v>752.66657852646347</c:v>
                </c:pt>
                <c:pt idx="620">
                  <c:v>752.66657852646347</c:v>
                </c:pt>
                <c:pt idx="621">
                  <c:v>752.66657852646347</c:v>
                </c:pt>
                <c:pt idx="622">
                  <c:v>752.66657852646347</c:v>
                </c:pt>
                <c:pt idx="623">
                  <c:v>752.66657852646347</c:v>
                </c:pt>
                <c:pt idx="624">
                  <c:v>752.66657852646347</c:v>
                </c:pt>
                <c:pt idx="625">
                  <c:v>752.66657852646347</c:v>
                </c:pt>
                <c:pt idx="626">
                  <c:v>752.66657852646347</c:v>
                </c:pt>
                <c:pt idx="627">
                  <c:v>752.66657852646347</c:v>
                </c:pt>
                <c:pt idx="628">
                  <c:v>752.66657852646347</c:v>
                </c:pt>
                <c:pt idx="629">
                  <c:v>752.66657852646347</c:v>
                </c:pt>
                <c:pt idx="630">
                  <c:v>752.66657852646347</c:v>
                </c:pt>
                <c:pt idx="631">
                  <c:v>752.66657852646347</c:v>
                </c:pt>
                <c:pt idx="632">
                  <c:v>752.66657852646347</c:v>
                </c:pt>
                <c:pt idx="633">
                  <c:v>752.66657852646347</c:v>
                </c:pt>
                <c:pt idx="634">
                  <c:v>752.66657852646347</c:v>
                </c:pt>
                <c:pt idx="635">
                  <c:v>752.66657852646347</c:v>
                </c:pt>
                <c:pt idx="636">
                  <c:v>752.66657852646347</c:v>
                </c:pt>
                <c:pt idx="637">
                  <c:v>752.66657852646347</c:v>
                </c:pt>
                <c:pt idx="638">
                  <c:v>752.66657852646347</c:v>
                </c:pt>
                <c:pt idx="639">
                  <c:v>752.66657852646347</c:v>
                </c:pt>
                <c:pt idx="640">
                  <c:v>752.66657852646347</c:v>
                </c:pt>
                <c:pt idx="641">
                  <c:v>752.66657852646347</c:v>
                </c:pt>
                <c:pt idx="642">
                  <c:v>752.66657852646347</c:v>
                </c:pt>
                <c:pt idx="643">
                  <c:v>752.66657852646347</c:v>
                </c:pt>
                <c:pt idx="644">
                  <c:v>752.66657852646347</c:v>
                </c:pt>
                <c:pt idx="645">
                  <c:v>752.66657852646347</c:v>
                </c:pt>
                <c:pt idx="646">
                  <c:v>752.66657852646347</c:v>
                </c:pt>
                <c:pt idx="647">
                  <c:v>752.66657852646347</c:v>
                </c:pt>
                <c:pt idx="648">
                  <c:v>752.66657852646347</c:v>
                </c:pt>
                <c:pt idx="649">
                  <c:v>752.66657852646347</c:v>
                </c:pt>
                <c:pt idx="650">
                  <c:v>752.66657852646347</c:v>
                </c:pt>
                <c:pt idx="651">
                  <c:v>752.66657852646347</c:v>
                </c:pt>
                <c:pt idx="652">
                  <c:v>752.66657852646347</c:v>
                </c:pt>
                <c:pt idx="653">
                  <c:v>752.66657852646347</c:v>
                </c:pt>
                <c:pt idx="654">
                  <c:v>752.66657852646347</c:v>
                </c:pt>
                <c:pt idx="655">
                  <c:v>752.66657852646347</c:v>
                </c:pt>
                <c:pt idx="656">
                  <c:v>752.66657852646347</c:v>
                </c:pt>
                <c:pt idx="657">
                  <c:v>752.66657852646347</c:v>
                </c:pt>
                <c:pt idx="658">
                  <c:v>752.66657852646347</c:v>
                </c:pt>
                <c:pt idx="659">
                  <c:v>752.66657852646347</c:v>
                </c:pt>
                <c:pt idx="660">
                  <c:v>752.66657852646347</c:v>
                </c:pt>
                <c:pt idx="661">
                  <c:v>752.66657852646347</c:v>
                </c:pt>
                <c:pt idx="662">
                  <c:v>752.66657852646347</c:v>
                </c:pt>
                <c:pt idx="663">
                  <c:v>752.66657852646347</c:v>
                </c:pt>
                <c:pt idx="664">
                  <c:v>752.66657852646347</c:v>
                </c:pt>
                <c:pt idx="665">
                  <c:v>752.66657852646347</c:v>
                </c:pt>
                <c:pt idx="666">
                  <c:v>752.66657852646347</c:v>
                </c:pt>
                <c:pt idx="667">
                  <c:v>752.66657852646347</c:v>
                </c:pt>
                <c:pt idx="668">
                  <c:v>752.66657852646347</c:v>
                </c:pt>
                <c:pt idx="669">
                  <c:v>752.66657852646347</c:v>
                </c:pt>
                <c:pt idx="670">
                  <c:v>752.66657852646347</c:v>
                </c:pt>
                <c:pt idx="671">
                  <c:v>752.66657852646347</c:v>
                </c:pt>
                <c:pt idx="672">
                  <c:v>752.66657852646347</c:v>
                </c:pt>
                <c:pt idx="673">
                  <c:v>752.66657852646347</c:v>
                </c:pt>
                <c:pt idx="674">
                  <c:v>752.66657852646347</c:v>
                </c:pt>
                <c:pt idx="675">
                  <c:v>752.66657852646347</c:v>
                </c:pt>
                <c:pt idx="676">
                  <c:v>752.66657852646347</c:v>
                </c:pt>
                <c:pt idx="677">
                  <c:v>752.66657852646347</c:v>
                </c:pt>
                <c:pt idx="678">
                  <c:v>752.66657852646347</c:v>
                </c:pt>
                <c:pt idx="679">
                  <c:v>752.66657852646347</c:v>
                </c:pt>
                <c:pt idx="680">
                  <c:v>752.66657852646347</c:v>
                </c:pt>
                <c:pt idx="681">
                  <c:v>752.66657852646347</c:v>
                </c:pt>
                <c:pt idx="682">
                  <c:v>752.66657852646347</c:v>
                </c:pt>
                <c:pt idx="683">
                  <c:v>752.66657852646347</c:v>
                </c:pt>
                <c:pt idx="684">
                  <c:v>752.66657852646347</c:v>
                </c:pt>
                <c:pt idx="685">
                  <c:v>752.66657852646347</c:v>
                </c:pt>
                <c:pt idx="686">
                  <c:v>752.66657852646347</c:v>
                </c:pt>
                <c:pt idx="687">
                  <c:v>752.66657852646347</c:v>
                </c:pt>
                <c:pt idx="688">
                  <c:v>752.66657852646347</c:v>
                </c:pt>
                <c:pt idx="689">
                  <c:v>752.66657852646347</c:v>
                </c:pt>
                <c:pt idx="690">
                  <c:v>752.66657852646347</c:v>
                </c:pt>
                <c:pt idx="691">
                  <c:v>752.66657852646347</c:v>
                </c:pt>
                <c:pt idx="692">
                  <c:v>752.66657852646347</c:v>
                </c:pt>
                <c:pt idx="693">
                  <c:v>752.66657852646347</c:v>
                </c:pt>
                <c:pt idx="694">
                  <c:v>752.66657852646347</c:v>
                </c:pt>
                <c:pt idx="695">
                  <c:v>752.66657852646347</c:v>
                </c:pt>
                <c:pt idx="696">
                  <c:v>752.66657852646347</c:v>
                </c:pt>
                <c:pt idx="697">
                  <c:v>752.66657852646347</c:v>
                </c:pt>
                <c:pt idx="698">
                  <c:v>752.66657852646347</c:v>
                </c:pt>
                <c:pt idx="699">
                  <c:v>752.66657852646347</c:v>
                </c:pt>
                <c:pt idx="700">
                  <c:v>752.66657852646347</c:v>
                </c:pt>
                <c:pt idx="701">
                  <c:v>752.66657852646347</c:v>
                </c:pt>
                <c:pt idx="702">
                  <c:v>752.66657852646347</c:v>
                </c:pt>
                <c:pt idx="703">
                  <c:v>752.66657852646347</c:v>
                </c:pt>
                <c:pt idx="704">
                  <c:v>752.66657852646347</c:v>
                </c:pt>
                <c:pt idx="705">
                  <c:v>752.66657852646347</c:v>
                </c:pt>
                <c:pt idx="706">
                  <c:v>752.66657852646347</c:v>
                </c:pt>
                <c:pt idx="707">
                  <c:v>752.66657852646347</c:v>
                </c:pt>
                <c:pt idx="708">
                  <c:v>752.66657852646347</c:v>
                </c:pt>
                <c:pt idx="709">
                  <c:v>752.66657852646347</c:v>
                </c:pt>
                <c:pt idx="710">
                  <c:v>752.66657852646347</c:v>
                </c:pt>
                <c:pt idx="711">
                  <c:v>752.66657852646347</c:v>
                </c:pt>
                <c:pt idx="712">
                  <c:v>752.66657852646347</c:v>
                </c:pt>
                <c:pt idx="713">
                  <c:v>752.66657852646347</c:v>
                </c:pt>
                <c:pt idx="714">
                  <c:v>752.66657852646347</c:v>
                </c:pt>
                <c:pt idx="715">
                  <c:v>752.66657852646347</c:v>
                </c:pt>
                <c:pt idx="716">
                  <c:v>752.66657852646347</c:v>
                </c:pt>
                <c:pt idx="717">
                  <c:v>752.66657852646347</c:v>
                </c:pt>
                <c:pt idx="718">
                  <c:v>752.66657852646347</c:v>
                </c:pt>
                <c:pt idx="719">
                  <c:v>752.66657852646347</c:v>
                </c:pt>
                <c:pt idx="720">
                  <c:v>752.66657852646347</c:v>
                </c:pt>
                <c:pt idx="721">
                  <c:v>752.66657852646347</c:v>
                </c:pt>
                <c:pt idx="722">
                  <c:v>752.66657852646347</c:v>
                </c:pt>
                <c:pt idx="723">
                  <c:v>752.66657852646347</c:v>
                </c:pt>
                <c:pt idx="724">
                  <c:v>752.66657852646347</c:v>
                </c:pt>
                <c:pt idx="725">
                  <c:v>752.66657852646347</c:v>
                </c:pt>
                <c:pt idx="726">
                  <c:v>752.66657852646347</c:v>
                </c:pt>
                <c:pt idx="727">
                  <c:v>752.66657852646347</c:v>
                </c:pt>
                <c:pt idx="728">
                  <c:v>752.66657852646347</c:v>
                </c:pt>
                <c:pt idx="729">
                  <c:v>752.66657852646347</c:v>
                </c:pt>
                <c:pt idx="730">
                  <c:v>752.66657852646347</c:v>
                </c:pt>
                <c:pt idx="731">
                  <c:v>752.66657852646347</c:v>
                </c:pt>
                <c:pt idx="732">
                  <c:v>752.66657852646347</c:v>
                </c:pt>
                <c:pt idx="733">
                  <c:v>752.66657852646347</c:v>
                </c:pt>
                <c:pt idx="734">
                  <c:v>752.66657852646347</c:v>
                </c:pt>
                <c:pt idx="735">
                  <c:v>752.66657852646347</c:v>
                </c:pt>
                <c:pt idx="736">
                  <c:v>752.66657852646347</c:v>
                </c:pt>
                <c:pt idx="737">
                  <c:v>752.66657852646347</c:v>
                </c:pt>
                <c:pt idx="738">
                  <c:v>752.66657852646347</c:v>
                </c:pt>
                <c:pt idx="739">
                  <c:v>752.66657852646347</c:v>
                </c:pt>
                <c:pt idx="740">
                  <c:v>752.66657852646347</c:v>
                </c:pt>
                <c:pt idx="741">
                  <c:v>752.66657852646347</c:v>
                </c:pt>
                <c:pt idx="742">
                  <c:v>752.66657852646347</c:v>
                </c:pt>
                <c:pt idx="743">
                  <c:v>752.66657852646347</c:v>
                </c:pt>
                <c:pt idx="744">
                  <c:v>752.66657852646347</c:v>
                </c:pt>
                <c:pt idx="745">
                  <c:v>752.66657852646347</c:v>
                </c:pt>
                <c:pt idx="746">
                  <c:v>752.66657852646347</c:v>
                </c:pt>
                <c:pt idx="747">
                  <c:v>752.66657852646347</c:v>
                </c:pt>
                <c:pt idx="748">
                  <c:v>752.66657852646347</c:v>
                </c:pt>
                <c:pt idx="749">
                  <c:v>752.66657852646347</c:v>
                </c:pt>
                <c:pt idx="750">
                  <c:v>752.66657852646347</c:v>
                </c:pt>
                <c:pt idx="751">
                  <c:v>752.66657852646347</c:v>
                </c:pt>
                <c:pt idx="752">
                  <c:v>752.66657852646347</c:v>
                </c:pt>
                <c:pt idx="753">
                  <c:v>752.66657852646347</c:v>
                </c:pt>
                <c:pt idx="754">
                  <c:v>752.66657852646347</c:v>
                </c:pt>
                <c:pt idx="755">
                  <c:v>752.66657852646347</c:v>
                </c:pt>
                <c:pt idx="756">
                  <c:v>752.66657852646347</c:v>
                </c:pt>
                <c:pt idx="757">
                  <c:v>752.66657852646347</c:v>
                </c:pt>
                <c:pt idx="758">
                  <c:v>752.66657852646347</c:v>
                </c:pt>
                <c:pt idx="759">
                  <c:v>752.66657852646347</c:v>
                </c:pt>
                <c:pt idx="760">
                  <c:v>752.66657852646347</c:v>
                </c:pt>
                <c:pt idx="761">
                  <c:v>752.66657852646347</c:v>
                </c:pt>
                <c:pt idx="762">
                  <c:v>752.66657852646347</c:v>
                </c:pt>
                <c:pt idx="763">
                  <c:v>752.66657852646347</c:v>
                </c:pt>
                <c:pt idx="764">
                  <c:v>752.66657852646347</c:v>
                </c:pt>
                <c:pt idx="765">
                  <c:v>752.66657852646347</c:v>
                </c:pt>
                <c:pt idx="766">
                  <c:v>752.66657852646347</c:v>
                </c:pt>
                <c:pt idx="767">
                  <c:v>752.66657852646347</c:v>
                </c:pt>
                <c:pt idx="768">
                  <c:v>752.66657852646347</c:v>
                </c:pt>
                <c:pt idx="769">
                  <c:v>752.66657852646347</c:v>
                </c:pt>
                <c:pt idx="770">
                  <c:v>752.66657852646347</c:v>
                </c:pt>
                <c:pt idx="771">
                  <c:v>752.66657852646347</c:v>
                </c:pt>
                <c:pt idx="772">
                  <c:v>752.66657852646347</c:v>
                </c:pt>
                <c:pt idx="773">
                  <c:v>752.66657852646347</c:v>
                </c:pt>
                <c:pt idx="774">
                  <c:v>752.66657852646347</c:v>
                </c:pt>
                <c:pt idx="775">
                  <c:v>752.66657852646347</c:v>
                </c:pt>
                <c:pt idx="776">
                  <c:v>752.66657852646347</c:v>
                </c:pt>
                <c:pt idx="777">
                  <c:v>752.66657852646347</c:v>
                </c:pt>
                <c:pt idx="778">
                  <c:v>752.66657852646347</c:v>
                </c:pt>
                <c:pt idx="779">
                  <c:v>752.66657852646347</c:v>
                </c:pt>
                <c:pt idx="780">
                  <c:v>752.66657852646347</c:v>
                </c:pt>
                <c:pt idx="781">
                  <c:v>752.66657852646347</c:v>
                </c:pt>
                <c:pt idx="782">
                  <c:v>752.66657852646347</c:v>
                </c:pt>
                <c:pt idx="783">
                  <c:v>752.66657852646347</c:v>
                </c:pt>
                <c:pt idx="784">
                  <c:v>752.66657852646347</c:v>
                </c:pt>
                <c:pt idx="785">
                  <c:v>752.66657852646347</c:v>
                </c:pt>
                <c:pt idx="786">
                  <c:v>752.66657852646347</c:v>
                </c:pt>
                <c:pt idx="787">
                  <c:v>752.66657852646347</c:v>
                </c:pt>
                <c:pt idx="788">
                  <c:v>752.66657852646347</c:v>
                </c:pt>
                <c:pt idx="789">
                  <c:v>752.66657852646347</c:v>
                </c:pt>
                <c:pt idx="790">
                  <c:v>752.66657852646347</c:v>
                </c:pt>
                <c:pt idx="791">
                  <c:v>752.66657852646347</c:v>
                </c:pt>
                <c:pt idx="792">
                  <c:v>752.66657852646347</c:v>
                </c:pt>
                <c:pt idx="793">
                  <c:v>752.66657852646347</c:v>
                </c:pt>
                <c:pt idx="794">
                  <c:v>752.66657852646347</c:v>
                </c:pt>
                <c:pt idx="795">
                  <c:v>752.66657852646347</c:v>
                </c:pt>
                <c:pt idx="796">
                  <c:v>752.66657852646347</c:v>
                </c:pt>
                <c:pt idx="797">
                  <c:v>752.66657852646347</c:v>
                </c:pt>
                <c:pt idx="798">
                  <c:v>752.66657852646347</c:v>
                </c:pt>
                <c:pt idx="799">
                  <c:v>752.66657852646347</c:v>
                </c:pt>
                <c:pt idx="800">
                  <c:v>752.66657852646347</c:v>
                </c:pt>
                <c:pt idx="801">
                  <c:v>752.66657852646347</c:v>
                </c:pt>
                <c:pt idx="802">
                  <c:v>752.66657852646347</c:v>
                </c:pt>
                <c:pt idx="803">
                  <c:v>752.66657852646347</c:v>
                </c:pt>
                <c:pt idx="804">
                  <c:v>752.66657852646347</c:v>
                </c:pt>
                <c:pt idx="805">
                  <c:v>752.66657852646347</c:v>
                </c:pt>
                <c:pt idx="806">
                  <c:v>752.66657852646347</c:v>
                </c:pt>
                <c:pt idx="807">
                  <c:v>752.66657852646347</c:v>
                </c:pt>
                <c:pt idx="808">
                  <c:v>752.66657852646347</c:v>
                </c:pt>
                <c:pt idx="809">
                  <c:v>752.66657852646347</c:v>
                </c:pt>
                <c:pt idx="810">
                  <c:v>752.66657852646347</c:v>
                </c:pt>
                <c:pt idx="811">
                  <c:v>752.66657852646347</c:v>
                </c:pt>
                <c:pt idx="812">
                  <c:v>752.66657852646347</c:v>
                </c:pt>
                <c:pt idx="813">
                  <c:v>752.66657852646347</c:v>
                </c:pt>
                <c:pt idx="814">
                  <c:v>752.66657852646347</c:v>
                </c:pt>
                <c:pt idx="815">
                  <c:v>752.66657852646347</c:v>
                </c:pt>
                <c:pt idx="816">
                  <c:v>752.66657852646347</c:v>
                </c:pt>
                <c:pt idx="817">
                  <c:v>752.66657852646347</c:v>
                </c:pt>
                <c:pt idx="818">
                  <c:v>752.66657852646347</c:v>
                </c:pt>
                <c:pt idx="819">
                  <c:v>752.66657852646347</c:v>
                </c:pt>
                <c:pt idx="820">
                  <c:v>752.66657852646347</c:v>
                </c:pt>
                <c:pt idx="821">
                  <c:v>752.66657852646347</c:v>
                </c:pt>
                <c:pt idx="822">
                  <c:v>752.66657852646347</c:v>
                </c:pt>
                <c:pt idx="823">
                  <c:v>752.66657852646347</c:v>
                </c:pt>
                <c:pt idx="824">
                  <c:v>752.66657852646347</c:v>
                </c:pt>
                <c:pt idx="825">
                  <c:v>752.66657852646347</c:v>
                </c:pt>
                <c:pt idx="826">
                  <c:v>752.66657852646347</c:v>
                </c:pt>
                <c:pt idx="827">
                  <c:v>752.66657852646347</c:v>
                </c:pt>
                <c:pt idx="828">
                  <c:v>752.66657852646347</c:v>
                </c:pt>
                <c:pt idx="829">
                  <c:v>752.66657852646347</c:v>
                </c:pt>
                <c:pt idx="830">
                  <c:v>752.66657852646347</c:v>
                </c:pt>
                <c:pt idx="831">
                  <c:v>752.66657852646347</c:v>
                </c:pt>
                <c:pt idx="832">
                  <c:v>752.66657852646347</c:v>
                </c:pt>
                <c:pt idx="833">
                  <c:v>752.66657852646347</c:v>
                </c:pt>
                <c:pt idx="834">
                  <c:v>752.66657852646347</c:v>
                </c:pt>
                <c:pt idx="835">
                  <c:v>752.66657852646347</c:v>
                </c:pt>
                <c:pt idx="836">
                  <c:v>752.66657852646347</c:v>
                </c:pt>
                <c:pt idx="837">
                  <c:v>752.66657852646347</c:v>
                </c:pt>
                <c:pt idx="838">
                  <c:v>752.66657852646347</c:v>
                </c:pt>
                <c:pt idx="839">
                  <c:v>752.66657852646347</c:v>
                </c:pt>
                <c:pt idx="840">
                  <c:v>752.66657852646347</c:v>
                </c:pt>
                <c:pt idx="841">
                  <c:v>752.66657852646347</c:v>
                </c:pt>
                <c:pt idx="842">
                  <c:v>752.66657852646347</c:v>
                </c:pt>
                <c:pt idx="843">
                  <c:v>752.66657852646347</c:v>
                </c:pt>
                <c:pt idx="844">
                  <c:v>752.66657852646347</c:v>
                </c:pt>
                <c:pt idx="845">
                  <c:v>752.66657852646347</c:v>
                </c:pt>
                <c:pt idx="846">
                  <c:v>752.66657852646347</c:v>
                </c:pt>
                <c:pt idx="847">
                  <c:v>752.66657852646347</c:v>
                </c:pt>
                <c:pt idx="848">
                  <c:v>752.66657852646347</c:v>
                </c:pt>
                <c:pt idx="849">
                  <c:v>752.66657852646347</c:v>
                </c:pt>
                <c:pt idx="850">
                  <c:v>752.66657852646347</c:v>
                </c:pt>
                <c:pt idx="851">
                  <c:v>752.66657852646347</c:v>
                </c:pt>
                <c:pt idx="852">
                  <c:v>752.66657852646347</c:v>
                </c:pt>
                <c:pt idx="853">
                  <c:v>752.66657852646347</c:v>
                </c:pt>
                <c:pt idx="854">
                  <c:v>752.66657852646347</c:v>
                </c:pt>
                <c:pt idx="855">
                  <c:v>752.66657852646347</c:v>
                </c:pt>
                <c:pt idx="856">
                  <c:v>752.66657852646347</c:v>
                </c:pt>
                <c:pt idx="857">
                  <c:v>752.66657852646347</c:v>
                </c:pt>
                <c:pt idx="858">
                  <c:v>752.66657852646347</c:v>
                </c:pt>
                <c:pt idx="859">
                  <c:v>752.66657852646347</c:v>
                </c:pt>
                <c:pt idx="860">
                  <c:v>752.66657852646347</c:v>
                </c:pt>
                <c:pt idx="861">
                  <c:v>752.66657852646347</c:v>
                </c:pt>
                <c:pt idx="862">
                  <c:v>752.66657852646347</c:v>
                </c:pt>
                <c:pt idx="863">
                  <c:v>752.66657852646347</c:v>
                </c:pt>
                <c:pt idx="864">
                  <c:v>752.66657852646347</c:v>
                </c:pt>
                <c:pt idx="865">
                  <c:v>752.66657852646347</c:v>
                </c:pt>
                <c:pt idx="866">
                  <c:v>752.66657852646347</c:v>
                </c:pt>
                <c:pt idx="867">
                  <c:v>752.66657852646347</c:v>
                </c:pt>
                <c:pt idx="868">
                  <c:v>752.66657852646347</c:v>
                </c:pt>
                <c:pt idx="869">
                  <c:v>752.66657852646347</c:v>
                </c:pt>
                <c:pt idx="870">
                  <c:v>752.66657852646347</c:v>
                </c:pt>
                <c:pt idx="871">
                  <c:v>752.66657852646347</c:v>
                </c:pt>
                <c:pt idx="872">
                  <c:v>752.66657852646347</c:v>
                </c:pt>
                <c:pt idx="873">
                  <c:v>752.66657852646347</c:v>
                </c:pt>
                <c:pt idx="874">
                  <c:v>752.66657852646347</c:v>
                </c:pt>
                <c:pt idx="875">
                  <c:v>752.66657852646347</c:v>
                </c:pt>
                <c:pt idx="876">
                  <c:v>752.66657852646347</c:v>
                </c:pt>
                <c:pt idx="877">
                  <c:v>752.66657852646347</c:v>
                </c:pt>
                <c:pt idx="878">
                  <c:v>752.66657852646347</c:v>
                </c:pt>
                <c:pt idx="879">
                  <c:v>752.66657852646347</c:v>
                </c:pt>
                <c:pt idx="880">
                  <c:v>752.66657852646347</c:v>
                </c:pt>
                <c:pt idx="881">
                  <c:v>752.66657852646347</c:v>
                </c:pt>
                <c:pt idx="882">
                  <c:v>752.66657852646347</c:v>
                </c:pt>
                <c:pt idx="883">
                  <c:v>752.66657852646347</c:v>
                </c:pt>
                <c:pt idx="884">
                  <c:v>752.66657852646347</c:v>
                </c:pt>
                <c:pt idx="885">
                  <c:v>752.66657852646347</c:v>
                </c:pt>
                <c:pt idx="886">
                  <c:v>752.66657852646347</c:v>
                </c:pt>
                <c:pt idx="887">
                  <c:v>752.66657852646347</c:v>
                </c:pt>
                <c:pt idx="888">
                  <c:v>752.66657852646347</c:v>
                </c:pt>
                <c:pt idx="889">
                  <c:v>752.66657852646347</c:v>
                </c:pt>
                <c:pt idx="890">
                  <c:v>752.66657852646347</c:v>
                </c:pt>
                <c:pt idx="891">
                  <c:v>752.66657852646347</c:v>
                </c:pt>
                <c:pt idx="892">
                  <c:v>752.66657852646347</c:v>
                </c:pt>
                <c:pt idx="893">
                  <c:v>752.66657852646347</c:v>
                </c:pt>
                <c:pt idx="894">
                  <c:v>752.66657852646347</c:v>
                </c:pt>
                <c:pt idx="895">
                  <c:v>752.66657852646347</c:v>
                </c:pt>
                <c:pt idx="896">
                  <c:v>752.66657852646347</c:v>
                </c:pt>
                <c:pt idx="897">
                  <c:v>752.66657852646347</c:v>
                </c:pt>
                <c:pt idx="898">
                  <c:v>752.66657852646347</c:v>
                </c:pt>
                <c:pt idx="899">
                  <c:v>752.66657852646347</c:v>
                </c:pt>
                <c:pt idx="900">
                  <c:v>752.66657852646347</c:v>
                </c:pt>
                <c:pt idx="901">
                  <c:v>752.66657852646347</c:v>
                </c:pt>
                <c:pt idx="902">
                  <c:v>752.66657852646347</c:v>
                </c:pt>
                <c:pt idx="903">
                  <c:v>752.66657852646347</c:v>
                </c:pt>
                <c:pt idx="904">
                  <c:v>752.66657852646347</c:v>
                </c:pt>
                <c:pt idx="905">
                  <c:v>752.66657852646347</c:v>
                </c:pt>
                <c:pt idx="906">
                  <c:v>752.66657852646347</c:v>
                </c:pt>
                <c:pt idx="907">
                  <c:v>752.66657852646347</c:v>
                </c:pt>
                <c:pt idx="908">
                  <c:v>752.66657852646347</c:v>
                </c:pt>
                <c:pt idx="909">
                  <c:v>752.66657852646347</c:v>
                </c:pt>
                <c:pt idx="910">
                  <c:v>752.66657852646347</c:v>
                </c:pt>
                <c:pt idx="911">
                  <c:v>752.66657852646347</c:v>
                </c:pt>
                <c:pt idx="912">
                  <c:v>752.66657852646347</c:v>
                </c:pt>
                <c:pt idx="913">
                  <c:v>752.66657852646347</c:v>
                </c:pt>
                <c:pt idx="914">
                  <c:v>752.66657852646347</c:v>
                </c:pt>
                <c:pt idx="915">
                  <c:v>752.66657852646347</c:v>
                </c:pt>
                <c:pt idx="916">
                  <c:v>752.66657852646347</c:v>
                </c:pt>
                <c:pt idx="917">
                  <c:v>752.66657852646347</c:v>
                </c:pt>
                <c:pt idx="918">
                  <c:v>752.66657852646347</c:v>
                </c:pt>
                <c:pt idx="919">
                  <c:v>752.66657852646347</c:v>
                </c:pt>
                <c:pt idx="920">
                  <c:v>752.66657852646347</c:v>
                </c:pt>
                <c:pt idx="921">
                  <c:v>752.66657852646347</c:v>
                </c:pt>
                <c:pt idx="922">
                  <c:v>752.66657852646347</c:v>
                </c:pt>
                <c:pt idx="923">
                  <c:v>752.66657852646347</c:v>
                </c:pt>
                <c:pt idx="924">
                  <c:v>752.66657852646347</c:v>
                </c:pt>
                <c:pt idx="925">
                  <c:v>752.66657852646347</c:v>
                </c:pt>
                <c:pt idx="926">
                  <c:v>752.66657852646347</c:v>
                </c:pt>
                <c:pt idx="927">
                  <c:v>752.66657852646347</c:v>
                </c:pt>
                <c:pt idx="928">
                  <c:v>752.66657852646347</c:v>
                </c:pt>
                <c:pt idx="929">
                  <c:v>752.66657852646347</c:v>
                </c:pt>
                <c:pt idx="930">
                  <c:v>752.66657852646347</c:v>
                </c:pt>
                <c:pt idx="931">
                  <c:v>752.66657852646347</c:v>
                </c:pt>
                <c:pt idx="932">
                  <c:v>752.66657852646347</c:v>
                </c:pt>
                <c:pt idx="933">
                  <c:v>752.66657852646347</c:v>
                </c:pt>
                <c:pt idx="934">
                  <c:v>752.66657852646347</c:v>
                </c:pt>
                <c:pt idx="935">
                  <c:v>752.66657852646347</c:v>
                </c:pt>
                <c:pt idx="936">
                  <c:v>752.66657852646347</c:v>
                </c:pt>
                <c:pt idx="937">
                  <c:v>752.66657852646347</c:v>
                </c:pt>
                <c:pt idx="938">
                  <c:v>752.66657852646347</c:v>
                </c:pt>
                <c:pt idx="939">
                  <c:v>752.66657852646347</c:v>
                </c:pt>
                <c:pt idx="940">
                  <c:v>752.66657852646347</c:v>
                </c:pt>
                <c:pt idx="941">
                  <c:v>752.66657852646347</c:v>
                </c:pt>
                <c:pt idx="942">
                  <c:v>752.66657852646347</c:v>
                </c:pt>
                <c:pt idx="943">
                  <c:v>752.66657852646347</c:v>
                </c:pt>
                <c:pt idx="944">
                  <c:v>752.66657852646347</c:v>
                </c:pt>
                <c:pt idx="945">
                  <c:v>752.66657852646347</c:v>
                </c:pt>
                <c:pt idx="946">
                  <c:v>752.66657852646347</c:v>
                </c:pt>
                <c:pt idx="947">
                  <c:v>752.66657852646347</c:v>
                </c:pt>
                <c:pt idx="948">
                  <c:v>752.66657852646347</c:v>
                </c:pt>
                <c:pt idx="949">
                  <c:v>752.66657852646347</c:v>
                </c:pt>
                <c:pt idx="950">
                  <c:v>752.66657852646347</c:v>
                </c:pt>
                <c:pt idx="951">
                  <c:v>752.66657852646347</c:v>
                </c:pt>
                <c:pt idx="952">
                  <c:v>752.66657852646347</c:v>
                </c:pt>
                <c:pt idx="953">
                  <c:v>752.66657852646347</c:v>
                </c:pt>
                <c:pt idx="954">
                  <c:v>752.66657852646347</c:v>
                </c:pt>
                <c:pt idx="955">
                  <c:v>752.66657852646347</c:v>
                </c:pt>
                <c:pt idx="956">
                  <c:v>752.66657852646347</c:v>
                </c:pt>
                <c:pt idx="957">
                  <c:v>752.66657852646347</c:v>
                </c:pt>
                <c:pt idx="958">
                  <c:v>752.66657852646347</c:v>
                </c:pt>
                <c:pt idx="959">
                  <c:v>752.66657852646347</c:v>
                </c:pt>
                <c:pt idx="960">
                  <c:v>752.66657852646347</c:v>
                </c:pt>
                <c:pt idx="961">
                  <c:v>752.66657852646347</c:v>
                </c:pt>
                <c:pt idx="962">
                  <c:v>752.66657852646347</c:v>
                </c:pt>
                <c:pt idx="963">
                  <c:v>752.66657852646347</c:v>
                </c:pt>
                <c:pt idx="964">
                  <c:v>752.66657852646347</c:v>
                </c:pt>
                <c:pt idx="965">
                  <c:v>752.66657852646347</c:v>
                </c:pt>
                <c:pt idx="966">
                  <c:v>752.66657852646347</c:v>
                </c:pt>
                <c:pt idx="967">
                  <c:v>752.66657852646347</c:v>
                </c:pt>
                <c:pt idx="968">
                  <c:v>752.66657852646347</c:v>
                </c:pt>
                <c:pt idx="969">
                  <c:v>752.66657852646347</c:v>
                </c:pt>
                <c:pt idx="970">
                  <c:v>752.66657852646347</c:v>
                </c:pt>
                <c:pt idx="971">
                  <c:v>752.66657852646347</c:v>
                </c:pt>
                <c:pt idx="972">
                  <c:v>752.66657852646347</c:v>
                </c:pt>
                <c:pt idx="973">
                  <c:v>752.66657852646347</c:v>
                </c:pt>
                <c:pt idx="974">
                  <c:v>752.66657852646347</c:v>
                </c:pt>
                <c:pt idx="975">
                  <c:v>752.66657852646347</c:v>
                </c:pt>
                <c:pt idx="976">
                  <c:v>752.66657852646347</c:v>
                </c:pt>
                <c:pt idx="977">
                  <c:v>752.66657852646347</c:v>
                </c:pt>
                <c:pt idx="978">
                  <c:v>752.66657852646347</c:v>
                </c:pt>
                <c:pt idx="979">
                  <c:v>752.66657852646347</c:v>
                </c:pt>
                <c:pt idx="980">
                  <c:v>752.66657852646347</c:v>
                </c:pt>
                <c:pt idx="981">
                  <c:v>752.66657852646347</c:v>
                </c:pt>
                <c:pt idx="982">
                  <c:v>752.66657852646347</c:v>
                </c:pt>
                <c:pt idx="983">
                  <c:v>752.66657852646347</c:v>
                </c:pt>
                <c:pt idx="984">
                  <c:v>752.66657852646347</c:v>
                </c:pt>
                <c:pt idx="985">
                  <c:v>752.66657852646347</c:v>
                </c:pt>
                <c:pt idx="986">
                  <c:v>752.66657852646347</c:v>
                </c:pt>
                <c:pt idx="987">
                  <c:v>752.66657852646347</c:v>
                </c:pt>
                <c:pt idx="988">
                  <c:v>752.66657852646347</c:v>
                </c:pt>
                <c:pt idx="989">
                  <c:v>752.66657852646347</c:v>
                </c:pt>
                <c:pt idx="990">
                  <c:v>752.66657852646347</c:v>
                </c:pt>
                <c:pt idx="991">
                  <c:v>752.66657852646347</c:v>
                </c:pt>
                <c:pt idx="992">
                  <c:v>752.66657852646347</c:v>
                </c:pt>
                <c:pt idx="993">
                  <c:v>752.66657852646347</c:v>
                </c:pt>
                <c:pt idx="994">
                  <c:v>752.66657852646347</c:v>
                </c:pt>
                <c:pt idx="995">
                  <c:v>752.66657852646347</c:v>
                </c:pt>
                <c:pt idx="996">
                  <c:v>752.66657852646347</c:v>
                </c:pt>
                <c:pt idx="997">
                  <c:v>752.66657852646347</c:v>
                </c:pt>
                <c:pt idx="998">
                  <c:v>752.66657852646347</c:v>
                </c:pt>
                <c:pt idx="999">
                  <c:v>752.66657852646347</c:v>
                </c:pt>
                <c:pt idx="1000">
                  <c:v>752.66657852646347</c:v>
                </c:pt>
              </c:numCache>
            </c:numRef>
          </c:xVal>
          <c:yVal>
            <c:numRef>
              <c:f>Calculs!$K$4:$K$1004</c:f>
              <c:numCache>
                <c:formatCode>0.00</c:formatCode>
                <c:ptCount val="1001"/>
                <c:pt idx="0">
                  <c:v>0</c:v>
                </c:pt>
                <c:pt idx="1">
                  <c:v>8.5362973376848007E-4</c:v>
                </c:pt>
                <c:pt idx="2">
                  <c:v>7.1153196733686657E-3</c:v>
                </c:pt>
                <c:pt idx="3">
                  <c:v>2.4741076289051072E-2</c:v>
                </c:pt>
                <c:pt idx="4">
                  <c:v>5.5750400355070215E-2</c:v>
                </c:pt>
                <c:pt idx="5">
                  <c:v>9.9671310482699629E-2</c:v>
                </c:pt>
                <c:pt idx="6">
                  <c:v>0.15617487531505267</c:v>
                </c:pt>
                <c:pt idx="7">
                  <c:v>0.22521979584798907</c:v>
                </c:pt>
                <c:pt idx="8">
                  <c:v>0.30690881139101645</c:v>
                </c:pt>
                <c:pt idx="9">
                  <c:v>0.40134471521081583</c:v>
                </c:pt>
                <c:pt idx="10">
                  <c:v>0.50863035256452005</c:v>
                </c:pt>
                <c:pt idx="11">
                  <c:v>0.62885365531421877</c:v>
                </c:pt>
                <c:pt idx="12">
                  <c:v>0.76207263619449916</c:v>
                </c:pt>
                <c:pt idx="13">
                  <c:v>0.90833029070777282</c:v>
                </c:pt>
                <c:pt idx="14">
                  <c:v>1.0676695396398714</c:v>
                </c:pt>
                <c:pt idx="15">
                  <c:v>1.2401332276207448</c:v>
                </c:pt>
                <c:pt idx="16">
                  <c:v>1.4257641216804489</c:v>
                </c:pt>
                <c:pt idx="17">
                  <c:v>1.624604909800522</c:v>
                </c:pt>
                <c:pt idx="18">
                  <c:v>1.8366981994608562</c:v>
                </c:pt>
                <c:pt idx="19">
                  <c:v>2.0620865161821653</c:v>
                </c:pt>
                <c:pt idx="20">
                  <c:v>2.3008123020641547</c:v>
                </c:pt>
                <c:pt idx="21">
                  <c:v>2.5529119082900285</c:v>
                </c:pt>
                <c:pt idx="22">
                  <c:v>2.818409571758242</c:v>
                </c:pt>
                <c:pt idx="23">
                  <c:v>3.0973233967435685</c:v>
                </c:pt>
                <c:pt idx="24">
                  <c:v>3.3896713527289624</c:v>
                </c:pt>
                <c:pt idx="25">
                  <c:v>3.6954712735399182</c:v>
                </c:pt>
                <c:pt idx="26">
                  <c:v>4.0147408564833347</c:v>
                </c:pt>
                <c:pt idx="27">
                  <c:v>4.3474828604072346</c:v>
                </c:pt>
                <c:pt idx="28">
                  <c:v>4.6936992859488962</c:v>
                </c:pt>
                <c:pt idx="29">
                  <c:v>5.0534061840644444</c:v>
                </c:pt>
                <c:pt idx="30">
                  <c:v>5.4266194920657096</c:v>
                </c:pt>
                <c:pt idx="31">
                  <c:v>5.8133550412910751</c:v>
                </c:pt>
                <c:pt idx="32">
                  <c:v>6.2136285540324065</c:v>
                </c:pt>
                <c:pt idx="33">
                  <c:v>6.6274556406828786</c:v>
                </c:pt>
                <c:pt idx="34">
                  <c:v>7.054851797078876</c:v>
                </c:pt>
                <c:pt idx="35">
                  <c:v>7.4958324020132281</c:v>
                </c:pt>
                <c:pt idx="36">
                  <c:v>7.9504127149004171</c:v>
                </c:pt>
                <c:pt idx="37">
                  <c:v>8.4186078735771677</c:v>
                </c:pt>
                <c:pt idx="38">
                  <c:v>8.9004328922241562</c:v>
                </c:pt>
                <c:pt idx="39">
                  <c:v>9.3959026593965138</c:v>
                </c:pt>
                <c:pt idx="40">
                  <c:v>9.9050319361524277</c:v>
                </c:pt>
                <c:pt idx="41">
                  <c:v>10.427830680627427</c:v>
                </c:pt>
                <c:pt idx="42">
                  <c:v>10.964299362025443</c:v>
                </c:pt>
                <c:pt idx="43">
                  <c:v>11.514433617831806</c:v>
                </c:pt>
                <c:pt idx="44">
                  <c:v>12.078228922033382</c:v>
                </c:pt>
                <c:pt idx="45">
                  <c:v>12.655680584176769</c:v>
                </c:pt>
                <c:pt idx="46">
                  <c:v>13.246783748494158</c:v>
                </c:pt>
                <c:pt idx="47">
                  <c:v>13.851533393091776</c:v>
                </c:pt>
                <c:pt idx="48">
                  <c:v>14.469924329196385</c:v>
                </c:pt>
                <c:pt idx="49">
                  <c:v>15.101951200455776</c:v>
                </c:pt>
                <c:pt idx="50">
                  <c:v>15.747608482289669</c:v>
                </c:pt>
                <c:pt idx="51">
                  <c:v>16.406890481287753</c:v>
                </c:pt>
                <c:pt idx="52">
                  <c:v>17.07979133465199</c:v>
                </c:pt>
                <c:pt idx="53">
                  <c:v>17.766305009680529</c:v>
                </c:pt>
                <c:pt idx="54">
                  <c:v>18.466425303290894</c:v>
                </c:pt>
                <c:pt idx="55">
                  <c:v>19.180145841580288</c:v>
                </c:pt>
                <c:pt idx="56">
                  <c:v>19.907460079421096</c:v>
                </c:pt>
                <c:pt idx="57">
                  <c:v>20.648361300089796</c:v>
                </c:pt>
                <c:pt idx="58">
                  <c:v>21.402842614927696</c:v>
                </c:pt>
                <c:pt idx="59">
                  <c:v>22.170896963032042</c:v>
                </c:pt>
                <c:pt idx="60">
                  <c:v>22.952517110976146</c:v>
                </c:pt>
                <c:pt idx="61">
                  <c:v>23.747695652557322</c:v>
                </c:pt>
                <c:pt idx="62">
                  <c:v>24.556425008571505</c:v>
                </c:pt>
                <c:pt idx="63">
                  <c:v>25.378697426613538</c:v>
                </c:pt>
                <c:pt idx="64">
                  <c:v>26.214504980902163</c:v>
                </c:pt>
                <c:pt idx="65">
                  <c:v>27.063839572128849</c:v>
                </c:pt>
                <c:pt idx="66">
                  <c:v>27.926692927329682</c:v>
                </c:pt>
                <c:pt idx="67">
                  <c:v>28.803056599779513</c:v>
                </c:pt>
                <c:pt idx="68">
                  <c:v>29.69292196890774</c:v>
                </c:pt>
                <c:pt idx="69">
                  <c:v>30.596280240235039</c:v>
                </c:pt>
                <c:pt idx="70">
                  <c:v>31.513122445330492</c:v>
                </c:pt>
                <c:pt idx="71">
                  <c:v>32.443439441788499</c:v>
                </c:pt>
                <c:pt idx="72">
                  <c:v>33.387221913225027</c:v>
                </c:pt>
                <c:pt idx="73">
                  <c:v>34.344460369292698</c:v>
                </c:pt>
                <c:pt idx="74">
                  <c:v>35.315145145714197</c:v>
                </c:pt>
                <c:pt idx="75">
                  <c:v>36.299266404333721</c:v>
                </c:pt>
                <c:pt idx="76">
                  <c:v>37.296814133185919</c:v>
                </c:pt>
                <c:pt idx="77">
                  <c:v>38.307778146582073</c:v>
                </c:pt>
                <c:pt idx="78">
                  <c:v>39.332148085213106</c:v>
                </c:pt>
                <c:pt idx="79">
                  <c:v>40.369913416269121</c:v>
                </c:pt>
                <c:pt idx="80">
                  <c:v>41.421063433575135</c:v>
                </c:pt>
                <c:pt idx="81">
                  <c:v>42.485582507566889</c:v>
                </c:pt>
                <c:pt idx="82">
                  <c:v>43.56344532660502</c:v>
                </c:pt>
                <c:pt idx="83">
                  <c:v>44.654621636989376</c:v>
                </c:pt>
                <c:pt idx="84">
                  <c:v>45.759080992055154</c:v>
                </c:pt>
                <c:pt idx="85">
                  <c:v>46.876792753165411</c:v>
                </c:pt>
                <c:pt idx="86">
                  <c:v>48.007726090720148</c:v>
                </c:pt>
                <c:pt idx="87">
                  <c:v>49.151849985181528</c:v>
                </c:pt>
                <c:pt idx="88">
                  <c:v>50.309133228114938</c:v>
                </c:pt>
                <c:pt idx="89">
                  <c:v>51.479544423245436</c:v>
                </c:pt>
                <c:pt idx="90">
                  <c:v>52.663051987529329</c:v>
                </c:pt>
                <c:pt idx="91">
                  <c:v>53.859622052598276</c:v>
                </c:pt>
                <c:pt idx="92">
                  <c:v>55.06921636273961</c:v>
                </c:pt>
                <c:pt idx="93">
                  <c:v>56.29179437178113</c:v>
                </c:pt>
                <c:pt idx="94">
                  <c:v>57.527315343657705</c:v>
                </c:pt>
                <c:pt idx="95">
                  <c:v>58.775738353932859</c:v>
                </c:pt>
                <c:pt idx="96">
                  <c:v>60.037022291333429</c:v>
                </c:pt>
                <c:pt idx="97">
                  <c:v>61.311125859296908</c:v>
                </c:pt>
                <c:pt idx="98">
                  <c:v>62.598007577531149</c:v>
                </c:pt>
                <c:pt idx="99">
                  <c:v>63.897625783586037</c:v>
                </c:pt>
                <c:pt idx="100">
                  <c:v>65.20993863443681</c:v>
                </c:pt>
                <c:pt idx="101">
                  <c:v>66.534903772097863</c:v>
                </c:pt>
                <c:pt idx="102">
                  <c:v>67.872477988752877</c:v>
                </c:pt>
                <c:pt idx="103">
                  <c:v>69.222617563849738</c:v>
                </c:pt>
                <c:pt idx="104">
                  <c:v>70.585278601731517</c:v>
                </c:pt>
                <c:pt idx="105">
                  <c:v>71.96041703333529</c:v>
                </c:pt>
                <c:pt idx="106">
                  <c:v>73.347988617900512</c:v>
                </c:pt>
                <c:pt idx="107">
                  <c:v>74.74794894468674</c:v>
                </c:pt>
                <c:pt idx="108">
                  <c:v>76.160253434700209</c:v>
                </c:pt>
                <c:pt idx="109">
                  <c:v>77.584857342429103</c:v>
                </c:pt>
                <c:pt idx="110">
                  <c:v>79.021715757587089</c:v>
                </c:pt>
                <c:pt idx="111">
                  <c:v>80.470787476893676</c:v>
                </c:pt>
                <c:pt idx="112">
                  <c:v>81.932038880854947</c:v>
                </c:pt>
                <c:pt idx="113">
                  <c:v>83.405440069974247</c:v>
                </c:pt>
                <c:pt idx="114">
                  <c:v>84.890960995638821</c:v>
                </c:pt>
                <c:pt idx="115">
                  <c:v>86.388571461224188</c:v>
                </c:pt>
                <c:pt idx="116">
                  <c:v>87.898241123206645</c:v>
                </c:pt>
                <c:pt idx="117">
                  <c:v>89.419939492283717</c:v>
                </c:pt>
                <c:pt idx="118">
                  <c:v>90.953635934502358</c:v>
                </c:pt>
                <c:pt idx="119">
                  <c:v>92.49929967239477</c:v>
                </c:pt>
                <c:pt idx="120">
                  <c:v>94.056899786121619</c:v>
                </c:pt>
                <c:pt idx="121">
                  <c:v>95.62639879291406</c:v>
                </c:pt>
                <c:pt idx="122">
                  <c:v>97.207746219243745</c:v>
                </c:pt>
                <c:pt idx="123">
                  <c:v>98.800885018233615</c:v>
                </c:pt>
                <c:pt idx="124">
                  <c:v>100.40575799493134</c:v>
                </c:pt>
                <c:pt idx="125">
                  <c:v>102.02230780863876</c:v>
                </c:pt>
                <c:pt idx="126">
                  <c:v>103.65047697524352</c:v>
                </c:pt>
                <c:pt idx="127">
                  <c:v>105.29020786955257</c:v>
                </c:pt>
                <c:pt idx="128">
                  <c:v>106.94144272762713</c:v>
                </c:pt>
                <c:pt idx="129">
                  <c:v>108.60412364911889</c:v>
                </c:pt>
                <c:pt idx="130">
                  <c:v>110.27819259960705</c:v>
                </c:pt>
                <c:pt idx="131">
                  <c:v>111.96358973098575</c:v>
                </c:pt>
                <c:pt idx="132">
                  <c:v>113.66025170030164</c:v>
                </c:pt>
                <c:pt idx="133">
                  <c:v>115.36811335326696</c:v>
                </c:pt>
                <c:pt idx="134">
                  <c:v>117.08710940948531</c:v>
                </c:pt>
                <c:pt idx="135">
                  <c:v>118.81717446511318</c:v>
                </c:pt>
                <c:pt idx="136">
                  <c:v>120.55824299551861</c:v>
                </c:pt>
                <c:pt idx="137">
                  <c:v>122.31024935793619</c:v>
                </c:pt>
                <c:pt idx="138">
                  <c:v>124.07312779411836</c:v>
                </c:pt>
                <c:pt idx="139">
                  <c:v>125.84681243298267</c:v>
                </c:pt>
                <c:pt idx="140">
                  <c:v>127.63123729325434</c:v>
                </c:pt>
                <c:pt idx="141">
                  <c:v>129.42631616708738</c:v>
                </c:pt>
                <c:pt idx="142">
                  <c:v>131.23192248986732</c:v>
                </c:pt>
                <c:pt idx="143">
                  <c:v>133.04790946129859</c:v>
                </c:pt>
                <c:pt idx="144">
                  <c:v>134.87413018270107</c:v>
                </c:pt>
                <c:pt idx="145">
                  <c:v>136.71043766440508</c:v>
                </c:pt>
                <c:pt idx="146">
                  <c:v>138.5566848330927</c:v>
                </c:pt>
                <c:pt idx="147">
                  <c:v>140.41272453908397</c:v>
                </c:pt>
                <c:pt idx="148">
                  <c:v>142.27840956356698</c:v>
                </c:pt>
                <c:pt idx="149">
                  <c:v>144.15359262577081</c:v>
                </c:pt>
                <c:pt idx="150">
                  <c:v>146.03812639008029</c:v>
                </c:pt>
                <c:pt idx="151">
                  <c:v>147.93186347309157</c:v>
                </c:pt>
                <c:pt idx="152">
                  <c:v>149.83465645060741</c:v>
                </c:pt>
                <c:pt idx="153">
                  <c:v>151.74635786457168</c:v>
                </c:pt>
                <c:pt idx="154">
                  <c:v>153.66682022994144</c:v>
                </c:pt>
                <c:pt idx="155">
                  <c:v>155.59589604149645</c:v>
                </c:pt>
                <c:pt idx="156">
                  <c:v>157.53334245018902</c:v>
                </c:pt>
                <c:pt idx="157">
                  <c:v>159.47872593632346</c:v>
                </c:pt>
                <c:pt idx="158">
                  <c:v>161.43151775391553</c:v>
                </c:pt>
                <c:pt idx="159">
                  <c:v>163.39118940109606</c:v>
                </c:pt>
                <c:pt idx="160">
                  <c:v>165.35721267219233</c:v>
                </c:pt>
                <c:pt idx="161">
                  <c:v>167.32893849894631</c:v>
                </c:pt>
                <c:pt idx="162">
                  <c:v>169.30547587766767</c:v>
                </c:pt>
                <c:pt idx="163">
                  <c:v>171.285824979296</c:v>
                </c:pt>
                <c:pt idx="164">
                  <c:v>173.26901021518046</c:v>
                </c:pt>
                <c:pt idx="165">
                  <c:v>175.25418459288832</c:v>
                </c:pt>
                <c:pt idx="166">
                  <c:v>177.24073390224805</c:v>
                </c:pt>
                <c:pt idx="167">
                  <c:v>179.22807262414912</c:v>
                </c:pt>
                <c:pt idx="168">
                  <c:v>181.21550379623585</c:v>
                </c:pt>
                <c:pt idx="169">
                  <c:v>183.20212549595109</c:v>
                </c:pt>
                <c:pt idx="170">
                  <c:v>185.18680126870393</c:v>
                </c:pt>
                <c:pt idx="171">
                  <c:v>187.16873622594892</c:v>
                </c:pt>
                <c:pt idx="172">
                  <c:v>189.14773346761575</c:v>
                </c:pt>
                <c:pt idx="173">
                  <c:v>191.12379913813902</c:v>
                </c:pt>
                <c:pt idx="174">
                  <c:v>193.09693935847289</c:v>
                </c:pt>
                <c:pt idx="175">
                  <c:v>195.06716022620986</c:v>
                </c:pt>
                <c:pt idx="176">
                  <c:v>197.0344678156988</c:v>
                </c:pt>
                <c:pt idx="177">
                  <c:v>198.99886817816218</c:v>
                </c:pt>
                <c:pt idx="178">
                  <c:v>200.96036734181257</c:v>
                </c:pt>
                <c:pt idx="179">
                  <c:v>202.91897131196842</c:v>
                </c:pt>
                <c:pt idx="180">
                  <c:v>204.87468607116912</c:v>
                </c:pt>
                <c:pt idx="181">
                  <c:v>206.82751757928926</c:v>
                </c:pt>
                <c:pt idx="182">
                  <c:v>208.77747177365219</c:v>
                </c:pt>
                <c:pt idx="183">
                  <c:v>210.72455456914298</c:v>
                </c:pt>
                <c:pt idx="184">
                  <c:v>212.66877185832041</c:v>
                </c:pt>
                <c:pt idx="185">
                  <c:v>214.61012951152858</c:v>
                </c:pt>
                <c:pt idx="186">
                  <c:v>216.54863337700749</c:v>
                </c:pt>
                <c:pt idx="187">
                  <c:v>218.48428928100319</c:v>
                </c:pt>
                <c:pt idx="188">
                  <c:v>220.41710302787709</c:v>
                </c:pt>
                <c:pt idx="189">
                  <c:v>222.34708040021457</c:v>
                </c:pt>
                <c:pt idx="190">
                  <c:v>224.27422715893303</c:v>
                </c:pt>
                <c:pt idx="191">
                  <c:v>226.19854904338919</c:v>
                </c:pt>
                <c:pt idx="192">
                  <c:v>228.12005177148566</c:v>
                </c:pt>
                <c:pt idx="193">
                  <c:v>230.03874103977697</c:v>
                </c:pt>
                <c:pt idx="194">
                  <c:v>231.95462252357481</c:v>
                </c:pt>
                <c:pt idx="195">
                  <c:v>233.86770187705275</c:v>
                </c:pt>
                <c:pt idx="196">
                  <c:v>235.77798473335019</c:v>
                </c:pt>
                <c:pt idx="197">
                  <c:v>237.68547670467572</c:v>
                </c:pt>
                <c:pt idx="198">
                  <c:v>239.59018338240983</c:v>
                </c:pt>
                <c:pt idx="199">
                  <c:v>241.49211033720701</c:v>
                </c:pt>
                <c:pt idx="200">
                  <c:v>243.39126311909712</c:v>
                </c:pt>
                <c:pt idx="201">
                  <c:v>262.2306397345053</c:v>
                </c:pt>
                <c:pt idx="202">
                  <c:v>280.79615497650013</c:v>
                </c:pt>
                <c:pt idx="203">
                  <c:v>299.09316382791025</c:v>
                </c:pt>
                <c:pt idx="204">
                  <c:v>317.12682792575907</c:v>
                </c:pt>
                <c:pt idx="205">
                  <c:v>334.90212468450591</c:v>
                </c:pt>
                <c:pt idx="206">
                  <c:v>352.42385587996802</c:v>
                </c:pt>
                <c:pt idx="207">
                  <c:v>369.69665573190565</c:v>
                </c:pt>
                <c:pt idx="208">
                  <c:v>386.72499852015369</c:v>
                </c:pt>
                <c:pt idx="209">
                  <c:v>403.5132057663717</c:v>
                </c:pt>
                <c:pt idx="210">
                  <c:v>420.06545301092888</c:v>
                </c:pt>
                <c:pt idx="211">
                  <c:v>436.38577621211664</c:v>
                </c:pt>
                <c:pt idx="212">
                  <c:v>452.47807779276411</c:v>
                </c:pt>
                <c:pt idx="213">
                  <c:v>468.3461323574021</c:v>
                </c:pt>
                <c:pt idx="214">
                  <c:v>483.99359210135992</c:v>
                </c:pt>
                <c:pt idx="215">
                  <c:v>499.42399193156928</c:v>
                </c:pt>
                <c:pt idx="216">
                  <c:v>514.64075431737808</c:v>
                </c:pt>
                <c:pt idx="217">
                  <c:v>529.64719388832827</c:v>
                </c:pt>
                <c:pt idx="218">
                  <c:v>544.44652179461752</c:v>
                </c:pt>
                <c:pt idx="219">
                  <c:v>559.04184984483095</c:v>
                </c:pt>
                <c:pt idx="220">
                  <c:v>573.43619443448881</c:v>
                </c:pt>
                <c:pt idx="221">
                  <c:v>587.63248027799932</c:v>
                </c:pt>
                <c:pt idx="222">
                  <c:v>601.63354395572753</c:v>
                </c:pt>
                <c:pt idx="223">
                  <c:v>615.44213728707894</c:v>
                </c:pt>
                <c:pt idx="224">
                  <c:v>629.06093053975292</c:v>
                </c:pt>
                <c:pt idx="225">
                  <c:v>642.4925154846303</c:v>
                </c:pt>
                <c:pt idx="226">
                  <c:v>655.73940830512629</c:v>
                </c:pt>
                <c:pt idx="227">
                  <c:v>668.80405236925048</c:v>
                </c:pt>
                <c:pt idx="228">
                  <c:v>681.68882087207567</c:v>
                </c:pt>
                <c:pt idx="229">
                  <c:v>694.39601935581277</c:v>
                </c:pt>
                <c:pt idx="230">
                  <c:v>706.92788811422645</c:v>
                </c:pt>
                <c:pt idx="231">
                  <c:v>719.28660448769256</c:v>
                </c:pt>
                <c:pt idx="232">
                  <c:v>731.47428505480184</c:v>
                </c:pt>
                <c:pt idx="233">
                  <c:v>743.49298772604163</c:v>
                </c:pt>
                <c:pt idx="234">
                  <c:v>755.3447137447431</c:v>
                </c:pt>
                <c:pt idx="235">
                  <c:v>767.03140960016253</c:v>
                </c:pt>
                <c:pt idx="236">
                  <c:v>778.554968857267</c:v>
                </c:pt>
                <c:pt idx="237">
                  <c:v>789.91723390751804</c:v>
                </c:pt>
                <c:pt idx="238">
                  <c:v>801.11999764468828</c:v>
                </c:pt>
                <c:pt idx="239">
                  <c:v>812.16500506950752</c:v>
                </c:pt>
                <c:pt idx="240">
                  <c:v>823.05395482670815</c:v>
                </c:pt>
                <c:pt idx="241">
                  <c:v>833.78850067783401</c:v>
                </c:pt>
                <c:pt idx="242">
                  <c:v>844.37025291297846</c:v>
                </c:pt>
                <c:pt idx="243">
                  <c:v>854.80077970443767</c:v>
                </c:pt>
                <c:pt idx="244">
                  <c:v>865.08160840509311</c:v>
                </c:pt>
                <c:pt idx="245">
                  <c:v>875.21422679417958</c:v>
                </c:pt>
                <c:pt idx="246">
                  <c:v>885.20008427294454</c:v>
                </c:pt>
                <c:pt idx="247">
                  <c:v>895.04059301256552</c:v>
                </c:pt>
                <c:pt idx="248">
                  <c:v>904.73712905656282</c:v>
                </c:pt>
                <c:pt idx="249">
                  <c:v>914.29103337981996</c:v>
                </c:pt>
                <c:pt idx="250">
                  <c:v>923.70361290621202</c:v>
                </c:pt>
                <c:pt idx="251">
                  <c:v>932.97614148673199</c:v>
                </c:pt>
                <c:pt idx="252">
                  <c:v>942.10986083990645</c:v>
                </c:pt>
                <c:pt idx="253">
                  <c:v>951.10598145619394</c:v>
                </c:pt>
                <c:pt idx="254">
                  <c:v>959.96568346797426</c:v>
                </c:pt>
                <c:pt idx="255">
                  <c:v>968.69011748664809</c:v>
                </c:pt>
                <c:pt idx="256">
                  <c:v>977.28040540829249</c:v>
                </c:pt>
                <c:pt idx="257">
                  <c:v>985.73764118924032</c:v>
                </c:pt>
                <c:pt idx="258">
                  <c:v>994.06289159288212</c:v>
                </c:pt>
                <c:pt idx="259">
                  <c:v>1002.2571969089254</c:v>
                </c:pt>
                <c:pt idx="260">
                  <c:v>1010.3215716462822</c:v>
                </c:pt>
                <c:pt idx="261">
                  <c:v>1018.2570052006981</c:v>
                </c:pt>
                <c:pt idx="262">
                  <c:v>1026.0644624981815</c:v>
                </c:pt>
                <c:pt idx="263">
                  <c:v>1033.7448846152397</c:v>
                </c:pt>
                <c:pt idx="264">
                  <c:v>1041.299189376879</c:v>
                </c:pt>
                <c:pt idx="265">
                  <c:v>1048.7282719332816</c:v>
                </c:pt>
                <c:pt idx="266">
                  <c:v>1056.0330053160262</c:v>
                </c:pt>
                <c:pt idx="267">
                  <c:v>1063.2142409746807</c:v>
                </c:pt>
                <c:pt idx="268">
                  <c:v>1070.2728092945545</c:v>
                </c:pt>
                <c:pt idx="269">
                  <c:v>1077.2095200963638</c:v>
                </c:pt>
                <c:pt idx="270">
                  <c:v>1084.025163118527</c:v>
                </c:pt>
                <c:pt idx="271">
                  <c:v>1090.7205084827742</c:v>
                </c:pt>
                <c:pt idx="272">
                  <c:v>1097.2963071437284</c:v>
                </c:pt>
                <c:pt idx="273">
                  <c:v>1103.7532913230802</c:v>
                </c:pt>
                <c:pt idx="274">
                  <c:v>1110.0921749289594</c:v>
                </c:pt>
                <c:pt idx="275">
                  <c:v>1116.3136539610712</c:v>
                </c:pt>
                <c:pt idx="276">
                  <c:v>1122.4184069021517</c:v>
                </c:pt>
                <c:pt idx="277">
                  <c:v>1128.4070950962644</c:v>
                </c:pt>
                <c:pt idx="278">
                  <c:v>1134.2803631144461</c:v>
                </c:pt>
                <c:pt idx="279">
                  <c:v>1140.0388391081865</c:v>
                </c:pt>
                <c:pt idx="280">
                  <c:v>1145.6831351512083</c:v>
                </c:pt>
                <c:pt idx="281">
                  <c:v>1151.2138475699992</c:v>
                </c:pt>
                <c:pt idx="282">
                  <c:v>1156.631557263529</c:v>
                </c:pt>
                <c:pt idx="283">
                  <c:v>1161.9368300125707</c:v>
                </c:pt>
                <c:pt idx="284">
                  <c:v>1167.1302167790332</c:v>
                </c:pt>
                <c:pt idx="285">
                  <c:v>1172.2122539956981</c:v>
                </c:pt>
                <c:pt idx="286">
                  <c:v>1177.1834638467451</c:v>
                </c:pt>
                <c:pt idx="287">
                  <c:v>1182.0443545394385</c:v>
                </c:pt>
                <c:pt idx="288">
                  <c:v>1186.7954205673407</c:v>
                </c:pt>
                <c:pt idx="289">
                  <c:v>1191.4371429654111</c:v>
                </c:pt>
                <c:pt idx="290">
                  <c:v>1195.9699895573426</c:v>
                </c:pt>
                <c:pt idx="291">
                  <c:v>1200.3944151954856</c:v>
                </c:pt>
                <c:pt idx="292">
                  <c:v>1204.7108619937057</c:v>
                </c:pt>
                <c:pt idx="293">
                  <c:v>1208.91975955352</c:v>
                </c:pt>
                <c:pt idx="294">
                  <c:v>1213.0215251838597</c:v>
                </c:pt>
                <c:pt idx="295">
                  <c:v>1217.0165641148085</c:v>
                </c:pt>
                <c:pt idx="296">
                  <c:v>1220.9052697056704</c:v>
                </c:pt>
                <c:pt idx="297">
                  <c:v>1224.6880236477305</c:v>
                </c:pt>
                <c:pt idx="298">
                  <c:v>1228.3651961620794</c:v>
                </c:pt>
                <c:pt idx="299">
                  <c:v>1231.937146192887</c:v>
                </c:pt>
                <c:pt idx="300">
                  <c:v>1235.4042215965239</c:v>
                </c:pt>
                <c:pt idx="301">
                  <c:v>1238.7667593269505</c:v>
                </c:pt>
                <c:pt idx="302">
                  <c:v>1242.0250856178143</c:v>
                </c:pt>
                <c:pt idx="303">
                  <c:v>1245.179516161724</c:v>
                </c:pt>
                <c:pt idx="304">
                  <c:v>1248.230356287198</c:v>
                </c:pt>
                <c:pt idx="305">
                  <c:v>1251.1779011338215</c:v>
                </c:pt>
                <c:pt idx="306">
                  <c:v>1254.0224358261869</c:v>
                </c:pt>
                <c:pt idx="307">
                  <c:v>1256.7642356472377</c:v>
                </c:pt>
                <c:pt idx="308">
                  <c:v>1259.4035662116889</c:v>
                </c:pt>
                <c:pt idx="309">
                  <c:v>1261.9406836402547</c:v>
                </c:pt>
                <c:pt idx="310">
                  <c:v>1264.375834735476</c:v>
                </c:pt>
                <c:pt idx="311">
                  <c:v>1266.7092571600165</c:v>
                </c:pt>
                <c:pt idx="312">
                  <c:v>1268.9411796183663</c:v>
                </c:pt>
                <c:pt idx="313">
                  <c:v>1271.0718220429778</c:v>
                </c:pt>
                <c:pt idx="314">
                  <c:v>1273.1013957859457</c:v>
                </c:pt>
                <c:pt idx="315">
                  <c:v>1275.0301038174291</c:v>
                </c:pt>
                <c:pt idx="316">
                  <c:v>1276.8581409321084</c:v>
                </c:pt>
                <c:pt idx="317">
                  <c:v>1278.5856939650546</c:v>
                </c:pt>
                <c:pt idx="318">
                  <c:v>1280.2129420184717</c:v>
                </c:pt>
                <c:pt idx="319">
                  <c:v>1281.7400567008453</c:v>
                </c:pt>
                <c:pt idx="320">
                  <c:v>1283.1672023800782</c:v>
                </c:pt>
                <c:pt idx="321">
                  <c:v>1284.4945364522234</c:v>
                </c:pt>
                <c:pt idx="322">
                  <c:v>1285.7222096274181</c:v>
                </c:pt>
                <c:pt idx="323">
                  <c:v>1286.8503662345613</c:v>
                </c:pt>
                <c:pt idx="324">
                  <c:v>1287.879144546177</c:v>
                </c:pt>
                <c:pt idx="325">
                  <c:v>1288.8086771247224</c:v>
                </c:pt>
                <c:pt idx="326">
                  <c:v>1289.639091191352</c:v>
                </c:pt>
                <c:pt idx="327">
                  <c:v>1290.3705090178137</c:v>
                </c:pt>
                <c:pt idx="328">
                  <c:v>1291.0030483417327</c:v>
                </c:pt>
                <c:pt idx="329">
                  <c:v>1291.5368228050368</c:v>
                </c:pt>
                <c:pt idx="330">
                  <c:v>1291.9719424147013</c:v>
                </c:pt>
                <c:pt idx="331">
                  <c:v>1292.308514024355</c:v>
                </c:pt>
                <c:pt idx="332">
                  <c:v>1292.5466418346316</c:v>
                </c:pt>
                <c:pt idx="333">
                  <c:v>1292.6864279094841</c:v>
                </c:pt>
                <c:pt idx="334">
                  <c:v>1292.7279727050611</c:v>
                </c:pt>
                <c:pt idx="335">
                  <c:v>1292.6713756072002</c:v>
                </c:pt>
                <c:pt idx="336">
                  <c:v>1292.5167354731714</c:v>
                </c:pt>
                <c:pt idx="337">
                  <c:v>1292.2641511730274</c:v>
                </c:pt>
                <c:pt idx="338">
                  <c:v>1291.9137221258143</c:v>
                </c:pt>
                <c:pt idx="339">
                  <c:v>1291.4655488259698</c:v>
                </c:pt>
                <c:pt idx="340">
                  <c:v>1290.9197333554855</c:v>
                </c:pt>
                <c:pt idx="341">
                  <c:v>1290.2763798778146</c:v>
                </c:pt>
                <c:pt idx="342">
                  <c:v>1289.5355951100291</c:v>
                </c:pt>
                <c:pt idx="343">
                  <c:v>1288.6974887703493</c:v>
                </c:pt>
                <c:pt idx="344">
                  <c:v>1287.7621739988265</c:v>
                </c:pt>
                <c:pt idx="345">
                  <c:v>1286.7297677496306</c:v>
                </c:pt>
                <c:pt idx="346">
                  <c:v>1285.6003911540365</c:v>
                </c:pt>
                <c:pt idx="347">
                  <c:v>1284.3741698537931</c:v>
                </c:pt>
                <c:pt idx="348">
                  <c:v>1283.0512343050759</c:v>
                </c:pt>
                <c:pt idx="349">
                  <c:v>1281.6317200536569</c:v>
                </c:pt>
                <c:pt idx="350">
                  <c:v>1280.1157679822722</c:v>
                </c:pt>
                <c:pt idx="351">
                  <c:v>1278.503524531432</c:v>
                </c:pt>
                <c:pt idx="352">
                  <c:v>1276.7951418950954</c:v>
                </c:pt>
                <c:pt idx="353">
                  <c:v>1274.990778192752</c:v>
                </c:pt>
                <c:pt idx="354">
                  <c:v>1273.0905976195049</c:v>
                </c:pt>
                <c:pt idx="355">
                  <c:v>1271.0947705757594</c:v>
                </c:pt>
                <c:pt idx="356">
                  <c:v>1269.0034737780916</c:v>
                </c:pt>
                <c:pt idx="357">
                  <c:v>1266.8168903528158</c:v>
                </c:pt>
                <c:pt idx="358">
                  <c:v>1264.5352099136956</c:v>
                </c:pt>
                <c:pt idx="359">
                  <c:v>1262.1586286251531</c:v>
                </c:pt>
                <c:pt idx="360">
                  <c:v>1259.6873492522375</c:v>
                </c:pt>
                <c:pt idx="361">
                  <c:v>1257.1215811985157</c:v>
                </c:pt>
                <c:pt idx="362">
                  <c:v>1254.461540532955</c:v>
                </c:pt>
                <c:pt idx="363">
                  <c:v>1251.7074500067672</c:v>
                </c:pt>
                <c:pt idx="364">
                  <c:v>1248.8595390611013</c:v>
                </c:pt>
                <c:pt idx="365">
                  <c:v>1245.9180438263827</c:v>
                </c:pt>
                <c:pt idx="366">
                  <c:v>1242.8832071140255</c:v>
                </c:pt>
                <c:pt idx="367">
                  <c:v>1239.7552784011643</c:v>
                </c:pt>
                <c:pt idx="368">
                  <c:v>1236.5345138089995</c:v>
                </c:pt>
                <c:pt idx="369">
                  <c:v>1233.2211760752768</c:v>
                </c:pt>
                <c:pt idx="370">
                  <c:v>1229.8155345213834</c:v>
                </c:pt>
                <c:pt idx="371">
                  <c:v>1226.3178650144828</c:v>
                </c:pt>
                <c:pt idx="372">
                  <c:v>1222.7284499250784</c:v>
                </c:pt>
                <c:pt idx="373">
                  <c:v>1219.0475780803504</c:v>
                </c:pt>
                <c:pt idx="374">
                  <c:v>1215.2755447135801</c:v>
                </c:pt>
                <c:pt idx="375">
                  <c:v>1211.4126514099482</c:v>
                </c:pt>
                <c:pt idx="376">
                  <c:v>1207.4592060489606</c:v>
                </c:pt>
                <c:pt idx="377">
                  <c:v>1203.4155227437384</c:v>
                </c:pt>
                <c:pt idx="378">
                  <c:v>1199.2819217773842</c:v>
                </c:pt>
                <c:pt idx="379">
                  <c:v>1195.0587295366186</c:v>
                </c:pt>
                <c:pt idx="380">
                  <c:v>1190.7462784428651</c:v>
                </c:pt>
                <c:pt idx="381">
                  <c:v>1186.3449068809493</c:v>
                </c:pt>
                <c:pt idx="382">
                  <c:v>1181.8549591255594</c:v>
                </c:pt>
                <c:pt idx="383">
                  <c:v>1177.2767852656111</c:v>
                </c:pt>
                <c:pt idx="384">
                  <c:v>1172.6107411266446</c:v>
                </c:pt>
                <c:pt idx="385">
                  <c:v>1167.8571881913742</c:v>
                </c:pt>
                <c:pt idx="386">
                  <c:v>1163.0164935185044</c:v>
                </c:pt>
                <c:pt idx="387">
                  <c:v>1158.0890296599164</c:v>
                </c:pt>
                <c:pt idx="388">
                  <c:v>1153.0751745763264</c:v>
                </c:pt>
                <c:pt idx="389">
                  <c:v>1147.975311551507</c:v>
                </c:pt>
                <c:pt idx="390">
                  <c:v>1142.7898291051636</c:v>
                </c:pt>
                <c:pt idx="391">
                  <c:v>1137.5191209045463</c:v>
                </c:pt>
                <c:pt idx="392">
                  <c:v>1132.1635856748819</c:v>
                </c:pt>
                <c:pt idx="393">
                  <c:v>1126.7236271086992</c:v>
                </c:pt>
                <c:pt idx="394">
                  <c:v>1121.1996537741229</c:v>
                </c:pt>
                <c:pt idx="395">
                  <c:v>1115.5920790222069</c:v>
                </c:pt>
                <c:pt idx="396">
                  <c:v>1109.9013208933734</c:v>
                </c:pt>
                <c:pt idx="397">
                  <c:v>1104.1278020230257</c:v>
                </c:pt>
                <c:pt idx="398">
                  <c:v>1098.2719495463957</c:v>
                </c:pt>
                <c:pt idx="399">
                  <c:v>1092.3341950026895</c:v>
                </c:pt>
                <c:pt idx="400">
                  <c:v>1086.3149742385888</c:v>
                </c:pt>
                <c:pt idx="401">
                  <c:v>1080.2147273111673</c:v>
                </c:pt>
                <c:pt idx="402">
                  <c:v>1074.0338983902782</c:v>
                </c:pt>
                <c:pt idx="403">
                  <c:v>1067.7729356604666</c:v>
                </c:pt>
                <c:pt idx="404">
                  <c:v>1061.4322912224616</c:v>
                </c:pt>
                <c:pt idx="405">
                  <c:v>1055.0124209942987</c:v>
                </c:pt>
                <c:pt idx="406">
                  <c:v>1048.5137846121247</c:v>
                </c:pt>
                <c:pt idx="407">
                  <c:v>1041.9368453307345</c:v>
                </c:pt>
                <c:pt idx="408">
                  <c:v>1035.2820699238878</c:v>
                </c:pt>
                <c:pt idx="409">
                  <c:v>1028.5499285844539</c:v>
                </c:pt>
                <c:pt idx="410">
                  <c:v>1021.7408948244316</c:v>
                </c:pt>
                <c:pt idx="411">
                  <c:v>1014.8554453748876</c:v>
                </c:pt>
                <c:pt idx="412">
                  <c:v>1007.8940600858617</c:v>
                </c:pt>
                <c:pt idx="413">
                  <c:v>1000.8572218262786</c:v>
                </c:pt>
                <c:pt idx="414">
                  <c:v>993.7454163839119</c:v>
                </c:pt>
                <c:pt idx="415">
                  <c:v>986.55913236544041</c:v>
                </c:pt>
                <c:pt idx="416">
                  <c:v>979.29886109663948</c:v>
                </c:pt>
                <c:pt idx="417">
                  <c:v>971.96509652274551</c:v>
                </c:pt>
                <c:pt idx="418">
                  <c:v>964.55833510903437</c:v>
                </c:pt>
                <c:pt idx="419">
                  <c:v>957.07907574165222</c:v>
                </c:pt>
                <c:pt idx="420">
                  <c:v>949.52781962873485</c:v>
                </c:pt>
                <c:pt idx="421">
                  <c:v>941.90507020185441</c:v>
                </c:pt>
                <c:pt idx="422">
                  <c:v>934.211333017828</c:v>
                </c:pt>
                <c:pt idx="423">
                  <c:v>926.44711566092337</c:v>
                </c:pt>
                <c:pt idx="424">
                  <c:v>918.61292764549694</c:v>
                </c:pt>
                <c:pt idx="425">
                  <c:v>910.70928031909648</c:v>
                </c:pt>
                <c:pt idx="426">
                  <c:v>902.73668676606212</c:v>
                </c:pt>
                <c:pt idx="427">
                  <c:v>894.69566171165673</c:v>
                </c:pt>
                <c:pt idx="428">
                  <c:v>886.58672142675744</c:v>
                </c:pt>
                <c:pt idx="429">
                  <c:v>878.41038363313783</c:v>
                </c:pt>
                <c:pt idx="430">
                  <c:v>870.16716740937045</c:v>
                </c:pt>
                <c:pt idx="431">
                  <c:v>861.85759309737853</c:v>
                </c:pt>
                <c:pt idx="432">
                  <c:v>853.48218220966453</c:v>
                </c:pt>
                <c:pt idx="433">
                  <c:v>845.04145733724204</c:v>
                </c:pt>
                <c:pt idx="434">
                  <c:v>836.53594205829768</c:v>
                </c:pt>
                <c:pt idx="435">
                  <c:v>827.96616084760853</c:v>
                </c:pt>
                <c:pt idx="436">
                  <c:v>819.33263898673886</c:v>
                </c:pt>
                <c:pt idx="437">
                  <c:v>810.63590247504021</c:v>
                </c:pt>
                <c:pt idx="438">
                  <c:v>801.87647794147836</c:v>
                </c:pt>
                <c:pt idx="439">
                  <c:v>793.05489255730834</c:v>
                </c:pt>
                <c:pt idx="440">
                  <c:v>784.17167394961928</c:v>
                </c:pt>
                <c:pt idx="441">
                  <c:v>775.22735011576981</c:v>
                </c:pt>
                <c:pt idx="442">
                  <c:v>766.22244933873276</c:v>
                </c:pt>
                <c:pt idx="443">
                  <c:v>757.15750010336978</c:v>
                </c:pt>
                <c:pt idx="444">
                  <c:v>748.03303101365202</c:v>
                </c:pt>
                <c:pt idx="445">
                  <c:v>738.8495707108458</c:v>
                </c:pt>
                <c:pt idx="446">
                  <c:v>729.60764779267902</c:v>
                </c:pt>
                <c:pt idx="447">
                  <c:v>720.30779073350436</c:v>
                </c:pt>
                <c:pt idx="448">
                  <c:v>710.95052780547394</c:v>
                </c:pt>
                <c:pt idx="449">
                  <c:v>701.53638700074055</c:v>
                </c:pt>
                <c:pt idx="450">
                  <c:v>692.06589595469814</c:v>
                </c:pt>
                <c:pt idx="451">
                  <c:v>682.53958187027411</c:v>
                </c:pt>
                <c:pt idx="452">
                  <c:v>672.95797144328674</c:v>
                </c:pt>
                <c:pt idx="453">
                  <c:v>663.32159078887764</c:v>
                </c:pt>
                <c:pt idx="454">
                  <c:v>653.63096536903015</c:v>
                </c:pt>
                <c:pt idx="455">
                  <c:v>643.88661992118409</c:v>
                </c:pt>
                <c:pt idx="456">
                  <c:v>634.08907838795517</c:v>
                </c:pt>
                <c:pt idx="457">
                  <c:v>624.23886384796822</c:v>
                </c:pt>
                <c:pt idx="458">
                  <c:v>614.33649844781098</c:v>
                </c:pt>
                <c:pt idx="459">
                  <c:v>604.38250333511667</c:v>
                </c:pt>
                <c:pt idx="460">
                  <c:v>594.37739859278065</c:v>
                </c:pt>
                <c:pt idx="461">
                  <c:v>584.32170317431746</c:v>
                </c:pt>
                <c:pt idx="462">
                  <c:v>574.21593484036293</c:v>
                </c:pt>
                <c:pt idx="463">
                  <c:v>564.0606100963264</c:v>
                </c:pt>
                <c:pt idx="464">
                  <c:v>553.85624413119558</c:v>
                </c:pt>
                <c:pt idx="465">
                  <c:v>543.60335075749867</c:v>
                </c:pt>
                <c:pt idx="466">
                  <c:v>533.30244235242469</c:v>
                </c:pt>
                <c:pt idx="467">
                  <c:v>522.95402980010556</c:v>
                </c:pt>
                <c:pt idx="468">
                  <c:v>512.55862243505987</c:v>
                </c:pt>
                <c:pt idx="469">
                  <c:v>502.1167279867999</c:v>
                </c:pt>
                <c:pt idx="470">
                  <c:v>491.62885252560164</c:v>
                </c:pt>
                <c:pt idx="471">
                  <c:v>481.09550040943793</c:v>
                </c:pt>
                <c:pt idx="472">
                  <c:v>470.51717423207316</c:v>
                </c:pt>
                <c:pt idx="473">
                  <c:v>459.89437477231871</c:v>
                </c:pt>
                <c:pt idx="474">
                  <c:v>449.22760094444669</c:v>
                </c:pt>
                <c:pt idx="475">
                  <c:v>438.51734974975977</c:v>
                </c:pt>
                <c:pt idx="476">
                  <c:v>427.76411622931408</c:v>
                </c:pt>
                <c:pt idx="477">
                  <c:v>416.96839341779173</c:v>
                </c:pt>
                <c:pt idx="478">
                  <c:v>406.13067229851907</c:v>
                </c:pt>
                <c:pt idx="479">
                  <c:v>395.25144175962618</c:v>
                </c:pt>
                <c:pt idx="480">
                  <c:v>384.33118855134308</c:v>
                </c:pt>
                <c:pt idx="481">
                  <c:v>373.37039724442718</c:v>
                </c:pt>
                <c:pt idx="482">
                  <c:v>362.36955018971651</c:v>
                </c:pt>
                <c:pt idx="483">
                  <c:v>351.32912747880221</c:v>
                </c:pt>
                <c:pt idx="484">
                  <c:v>340.24960690581457</c:v>
                </c:pt>
                <c:pt idx="485">
                  <c:v>329.13146393031531</c:v>
                </c:pt>
                <c:pt idx="486">
                  <c:v>317.97517164128885</c:v>
                </c:pt>
                <c:pt idx="487">
                  <c:v>306.78120072222538</c:v>
                </c:pt>
                <c:pt idx="488">
                  <c:v>295.5500194172875</c:v>
                </c:pt>
                <c:pt idx="489">
                  <c:v>284.28209349855257</c:v>
                </c:pt>
                <c:pt idx="490">
                  <c:v>272.97788623432177</c:v>
                </c:pt>
                <c:pt idx="491">
                  <c:v>261.63785835848756</c:v>
                </c:pt>
                <c:pt idx="492">
                  <c:v>250.26246804094984</c:v>
                </c:pt>
                <c:pt idx="493">
                  <c:v>238.85217085907217</c:v>
                </c:pt>
                <c:pt idx="494">
                  <c:v>227.40741977016754</c:v>
                </c:pt>
                <c:pt idx="495">
                  <c:v>215.92866508500433</c:v>
                </c:pt>
                <c:pt idx="496">
                  <c:v>204.41635444232207</c:v>
                </c:pt>
                <c:pt idx="497">
                  <c:v>192.87093278434671</c:v>
                </c:pt>
                <c:pt idx="498">
                  <c:v>181.29284233329457</c:v>
                </c:pt>
                <c:pt idx="499">
                  <c:v>169.68252256885438</c:v>
                </c:pt>
                <c:pt idx="500">
                  <c:v>158.04041020663624</c:v>
                </c:pt>
                <c:pt idx="501">
                  <c:v>146.36693917757626</c:v>
                </c:pt>
                <c:pt idx="502">
                  <c:v>134.66254060828561</c:v>
                </c:pt>
                <c:pt idx="503">
                  <c:v>122.92764280233227</c:v>
                </c:pt>
                <c:pt idx="504">
                  <c:v>111.16267122244388</c:v>
                </c:pt>
                <c:pt idx="505">
                  <c:v>99.368048473619723</c:v>
                </c:pt>
                <c:pt idx="506">
                  <c:v>87.544194287139959</c:v>
                </c:pt>
                <c:pt idx="507">
                  <c:v>75.691525505459879</c:v>
                </c:pt>
                <c:pt idx="508">
                  <c:v>63.810456067977078</c:v>
                </c:pt>
                <c:pt idx="509">
                  <c:v>51.901396997659013</c:v>
                </c:pt>
                <c:pt idx="510">
                  <c:v>39.964756388518701</c:v>
                </c:pt>
                <c:pt idx="511">
                  <c:v>28.000939393925925</c:v>
                </c:pt>
                <c:pt idx="512">
                  <c:v>16.010348215741377</c:v>
                </c:pt>
                <c:pt idx="513">
                  <c:v>3.9933820942610705</c:v>
                </c:pt>
                <c:pt idx="514">
                  <c:v>-8.049562701041701</c:v>
                </c:pt>
                <c:pt idx="515">
                  <c:v>-8.0616185491731951</c:v>
                </c:pt>
                <c:pt idx="516">
                  <c:v>-8.0736744226939798</c:v>
                </c:pt>
                <c:pt idx="517">
                  <c:v>-8.085730321603668</c:v>
                </c:pt>
                <c:pt idx="518">
                  <c:v>-8.0977862459018706</c:v>
                </c:pt>
                <c:pt idx="519">
                  <c:v>-8.1098421955881985</c:v>
                </c:pt>
                <c:pt idx="520">
                  <c:v>-8.1218981706622664</c:v>
                </c:pt>
                <c:pt idx="521">
                  <c:v>-8.1339541711236834</c:v>
                </c:pt>
                <c:pt idx="522">
                  <c:v>-8.146010196972064</c:v>
                </c:pt>
                <c:pt idx="523">
                  <c:v>-8.1580662482070192</c:v>
                </c:pt>
                <c:pt idx="524">
                  <c:v>-8.1701223248281618</c:v>
                </c:pt>
                <c:pt idx="525">
                  <c:v>-8.1821784268351028</c:v>
                </c:pt>
                <c:pt idx="526">
                  <c:v>-8.1942345542274548</c:v>
                </c:pt>
                <c:pt idx="527">
                  <c:v>-8.206290707004829</c:v>
                </c:pt>
                <c:pt idx="528">
                  <c:v>-8.218346885166838</c:v>
                </c:pt>
                <c:pt idx="529">
                  <c:v>-8.2304030887130946</c:v>
                </c:pt>
                <c:pt idx="530">
                  <c:v>-8.2424593176432097</c:v>
                </c:pt>
                <c:pt idx="531">
                  <c:v>-8.2545155719567962</c:v>
                </c:pt>
                <c:pt idx="532">
                  <c:v>-8.2665718516534668</c:v>
                </c:pt>
                <c:pt idx="533">
                  <c:v>-8.2786281567328324</c:v>
                </c:pt>
                <c:pt idx="534">
                  <c:v>-8.2906844871945058</c:v>
                </c:pt>
                <c:pt idx="535">
                  <c:v>-8.302740843038098</c:v>
                </c:pt>
                <c:pt idx="536">
                  <c:v>-8.3147972242632218</c:v>
                </c:pt>
                <c:pt idx="537">
                  <c:v>-8.3268536308694898</c:v>
                </c:pt>
                <c:pt idx="538">
                  <c:v>-8.3389100628565132</c:v>
                </c:pt>
                <c:pt idx="539">
                  <c:v>-8.3509665202239045</c:v>
                </c:pt>
                <c:pt idx="540">
                  <c:v>-8.3630230029712767</c:v>
                </c:pt>
                <c:pt idx="541">
                  <c:v>-8.3750795110982406</c:v>
                </c:pt>
                <c:pt idx="542">
                  <c:v>-8.387136044604409</c:v>
                </c:pt>
                <c:pt idx="543">
                  <c:v>-8.3991926034893947</c:v>
                </c:pt>
                <c:pt idx="544">
                  <c:v>-8.4112491877528086</c:v>
                </c:pt>
                <c:pt idx="545">
                  <c:v>-8.4233057973942635</c:v>
                </c:pt>
                <c:pt idx="546">
                  <c:v>-8.4353624324133705</c:v>
                </c:pt>
                <c:pt idx="547">
                  <c:v>-8.4474190928097421</c:v>
                </c:pt>
                <c:pt idx="548">
                  <c:v>-8.4594757785829913</c:v>
                </c:pt>
                <c:pt idx="549">
                  <c:v>-8.4715324897327289</c:v>
                </c:pt>
                <c:pt idx="550">
                  <c:v>-8.4835892262585677</c:v>
                </c:pt>
                <c:pt idx="551">
                  <c:v>-8.4956459881601205</c:v>
                </c:pt>
                <c:pt idx="552">
                  <c:v>-8.5077027754369983</c:v>
                </c:pt>
                <c:pt idx="553">
                  <c:v>-8.5197595880888137</c:v>
                </c:pt>
                <c:pt idx="554">
                  <c:v>-8.5318164261151797</c:v>
                </c:pt>
                <c:pt idx="555">
                  <c:v>-8.543873289515707</c:v>
                </c:pt>
                <c:pt idx="556">
                  <c:v>-8.5559301782900086</c:v>
                </c:pt>
                <c:pt idx="557">
                  <c:v>-8.5679870924376971</c:v>
                </c:pt>
                <c:pt idx="558">
                  <c:v>-8.5800440319583835</c:v>
                </c:pt>
                <c:pt idx="559">
                  <c:v>-8.5921009968516806</c:v>
                </c:pt>
                <c:pt idx="560">
                  <c:v>-8.6041579871172011</c:v>
                </c:pt>
                <c:pt idx="561">
                  <c:v>-8.6162150027545561</c:v>
                </c:pt>
                <c:pt idx="562">
                  <c:v>-8.6282720437633582</c:v>
                </c:pt>
                <c:pt idx="563">
                  <c:v>-8.6403291101432185</c:v>
                </c:pt>
                <c:pt idx="564">
                  <c:v>-8.6523862018937514</c:v>
                </c:pt>
                <c:pt idx="565">
                  <c:v>-8.664443319014568</c:v>
                </c:pt>
                <c:pt idx="566">
                  <c:v>-8.6765004615052792</c:v>
                </c:pt>
                <c:pt idx="567">
                  <c:v>-8.6885576293654996</c:v>
                </c:pt>
                <c:pt idx="568">
                  <c:v>-8.7006148225948401</c:v>
                </c:pt>
                <c:pt idx="569">
                  <c:v>-8.7126720411929117</c:v>
                </c:pt>
                <c:pt idx="570">
                  <c:v>-8.724729285159329</c:v>
                </c:pt>
                <c:pt idx="571">
                  <c:v>-8.7367865544937029</c:v>
                </c:pt>
                <c:pt idx="572">
                  <c:v>-8.7488438491956462</c:v>
                </c:pt>
                <c:pt idx="573">
                  <c:v>-8.7609011692647698</c:v>
                </c:pt>
                <c:pt idx="574">
                  <c:v>-8.7729585147006865</c:v>
                </c:pt>
                <c:pt idx="575">
                  <c:v>-8.7850158855030092</c:v>
                </c:pt>
                <c:pt idx="576">
                  <c:v>-8.7970732816713486</c:v>
                </c:pt>
                <c:pt idx="577">
                  <c:v>-8.8091307032053194</c:v>
                </c:pt>
                <c:pt idx="578">
                  <c:v>-8.8211881501045326</c:v>
                </c:pt>
                <c:pt idx="579">
                  <c:v>-8.8332456223685991</c:v>
                </c:pt>
                <c:pt idx="580">
                  <c:v>-8.8453031199971317</c:v>
                </c:pt>
                <c:pt idx="581">
                  <c:v>-8.8573606429897431</c:v>
                </c:pt>
                <c:pt idx="582">
                  <c:v>-8.8694181913460461</c:v>
                </c:pt>
                <c:pt idx="583">
                  <c:v>-8.8814757650656535</c:v>
                </c:pt>
                <c:pt idx="584">
                  <c:v>-8.8935333641481762</c:v>
                </c:pt>
                <c:pt idx="585">
                  <c:v>-8.905590988593227</c:v>
                </c:pt>
                <c:pt idx="586">
                  <c:v>-8.9176486384004168</c:v>
                </c:pt>
                <c:pt idx="587">
                  <c:v>-8.9297063135693584</c:v>
                </c:pt>
                <c:pt idx="588">
                  <c:v>-8.9417640140996646</c:v>
                </c:pt>
                <c:pt idx="589">
                  <c:v>-8.9538217399909481</c:v>
                </c:pt>
                <c:pt idx="590">
                  <c:v>-8.9658794912428199</c:v>
                </c:pt>
                <c:pt idx="591">
                  <c:v>-8.9779372678548945</c:v>
                </c:pt>
                <c:pt idx="592">
                  <c:v>-8.9899950698267812</c:v>
                </c:pt>
                <c:pt idx="593">
                  <c:v>-9.0020528971580944</c:v>
                </c:pt>
                <c:pt idx="594">
                  <c:v>-9.0141107498484452</c:v>
                </c:pt>
                <c:pt idx="595">
                  <c:v>-9.0261686278974462</c:v>
                </c:pt>
                <c:pt idx="596">
                  <c:v>-9.0382265313047103</c:v>
                </c:pt>
                <c:pt idx="597">
                  <c:v>-9.0502844600698484</c:v>
                </c:pt>
                <c:pt idx="598">
                  <c:v>-9.0623424141924751</c:v>
                </c:pt>
                <c:pt idx="599">
                  <c:v>-9.0744003936722013</c:v>
                </c:pt>
                <c:pt idx="600">
                  <c:v>-9.086458398508638</c:v>
                </c:pt>
                <c:pt idx="601">
                  <c:v>-9.0985164287013998</c:v>
                </c:pt>
                <c:pt idx="602">
                  <c:v>-9.1105744842500975</c:v>
                </c:pt>
                <c:pt idx="603">
                  <c:v>-9.1226325651543441</c:v>
                </c:pt>
                <c:pt idx="604">
                  <c:v>-9.1346906714137504</c:v>
                </c:pt>
                <c:pt idx="605">
                  <c:v>-9.1467488030279309</c:v>
                </c:pt>
                <c:pt idx="606">
                  <c:v>-9.1588069599964967</c:v>
                </c:pt>
                <c:pt idx="607">
                  <c:v>-9.1708651423190588</c:v>
                </c:pt>
                <c:pt idx="608">
                  <c:v>-9.1829233499952316</c:v>
                </c:pt>
                <c:pt idx="609">
                  <c:v>-9.1949815830246262</c:v>
                </c:pt>
                <c:pt idx="610">
                  <c:v>-9.2070398414068553</c:v>
                </c:pt>
                <c:pt idx="611">
                  <c:v>-9.2190981251415316</c:v>
                </c:pt>
                <c:pt idx="612">
                  <c:v>-9.2311564342282679</c:v>
                </c:pt>
                <c:pt idx="613">
                  <c:v>-9.2432147686666752</c:v>
                </c:pt>
                <c:pt idx="614">
                  <c:v>-9.2552731284563663</c:v>
                </c:pt>
                <c:pt idx="615">
                  <c:v>-9.2673315135969538</c:v>
                </c:pt>
                <c:pt idx="616">
                  <c:v>-9.2793899240880506</c:v>
                </c:pt>
                <c:pt idx="617">
                  <c:v>-9.2914483599292677</c:v>
                </c:pt>
                <c:pt idx="618">
                  <c:v>-9.3035068211202177</c:v>
                </c:pt>
                <c:pt idx="619">
                  <c:v>-9.3155653076605134</c:v>
                </c:pt>
                <c:pt idx="620">
                  <c:v>-9.3276238195497676</c:v>
                </c:pt>
                <c:pt idx="621">
                  <c:v>-9.3396823567875913</c:v>
                </c:pt>
                <c:pt idx="622">
                  <c:v>-9.351740919373599</c:v>
                </c:pt>
                <c:pt idx="623">
                  <c:v>-9.3637995073074016</c:v>
                </c:pt>
                <c:pt idx="624">
                  <c:v>-9.3758581205886102</c:v>
                </c:pt>
                <c:pt idx="625">
                  <c:v>-9.3879167592168393</c:v>
                </c:pt>
                <c:pt idx="626">
                  <c:v>-9.3999754231916999</c:v>
                </c:pt>
                <c:pt idx="627">
                  <c:v>-9.4120341125128046</c:v>
                </c:pt>
                <c:pt idx="628">
                  <c:v>-9.4240928271797664</c:v>
                </c:pt>
                <c:pt idx="629">
                  <c:v>-9.4361515671921978</c:v>
                </c:pt>
                <c:pt idx="630">
                  <c:v>-9.44821033254971</c:v>
                </c:pt>
                <c:pt idx="631">
                  <c:v>-9.4602691232519174</c:v>
                </c:pt>
                <c:pt idx="632">
                  <c:v>-9.472327939298431</c:v>
                </c:pt>
                <c:pt idx="633">
                  <c:v>-9.4843867806888618</c:v>
                </c:pt>
                <c:pt idx="634">
                  <c:v>-9.4964456474228243</c:v>
                </c:pt>
                <c:pt idx="635">
                  <c:v>-9.5085045394999295</c:v>
                </c:pt>
                <c:pt idx="636">
                  <c:v>-9.5205634569197901</c:v>
                </c:pt>
                <c:pt idx="637">
                  <c:v>-9.532622399682019</c:v>
                </c:pt>
                <c:pt idx="638">
                  <c:v>-9.5446813677862288</c:v>
                </c:pt>
                <c:pt idx="639">
                  <c:v>-9.5567403612320323</c:v>
                </c:pt>
                <c:pt idx="640">
                  <c:v>-9.5687993800190405</c:v>
                </c:pt>
                <c:pt idx="641">
                  <c:v>-9.5808584241468662</c:v>
                </c:pt>
                <c:pt idx="642">
                  <c:v>-9.592917493615122</c:v>
                </c:pt>
                <c:pt idx="643">
                  <c:v>-9.6049765884234208</c:v>
                </c:pt>
                <c:pt idx="644">
                  <c:v>-9.6170357085713754</c:v>
                </c:pt>
                <c:pt idx="645">
                  <c:v>-9.6290948540585966</c:v>
                </c:pt>
                <c:pt idx="646">
                  <c:v>-9.6411540248846972</c:v>
                </c:pt>
                <c:pt idx="647">
                  <c:v>-9.65321322104929</c:v>
                </c:pt>
                <c:pt idx="648">
                  <c:v>-9.6652724425519878</c:v>
                </c:pt>
                <c:pt idx="649">
                  <c:v>-9.6773316893924033</c:v>
                </c:pt>
                <c:pt idx="650">
                  <c:v>-9.6893909615701475</c:v>
                </c:pt>
                <c:pt idx="651">
                  <c:v>-9.701450259084833</c:v>
                </c:pt>
                <c:pt idx="652">
                  <c:v>-9.7135095819360746</c:v>
                </c:pt>
                <c:pt idx="653">
                  <c:v>-9.7255689301234831</c:v>
                </c:pt>
                <c:pt idx="654">
                  <c:v>-9.7376283036466695</c:v>
                </c:pt>
                <c:pt idx="655">
                  <c:v>-9.7496877025052484</c:v>
                </c:pt>
                <c:pt idx="656">
                  <c:v>-9.7617471266988307</c:v>
                </c:pt>
                <c:pt idx="657">
                  <c:v>-9.7738065762270292</c:v>
                </c:pt>
                <c:pt idx="658">
                  <c:v>-9.7858660510894584</c:v>
                </c:pt>
                <c:pt idx="659">
                  <c:v>-9.7979255512857275</c:v>
                </c:pt>
                <c:pt idx="660">
                  <c:v>-9.8099850768154511</c:v>
                </c:pt>
                <c:pt idx="661">
                  <c:v>-9.8220446276782418</c:v>
                </c:pt>
                <c:pt idx="662">
                  <c:v>-9.8341042038737108</c:v>
                </c:pt>
                <c:pt idx="663">
                  <c:v>-9.8461638054014706</c:v>
                </c:pt>
                <c:pt idx="664">
                  <c:v>-9.8582234322611342</c:v>
                </c:pt>
                <c:pt idx="665">
                  <c:v>-9.8702830844523142</c:v>
                </c:pt>
                <c:pt idx="666">
                  <c:v>-9.8823427619746234</c:v>
                </c:pt>
                <c:pt idx="667">
                  <c:v>-9.8944024648276745</c:v>
                </c:pt>
                <c:pt idx="668">
                  <c:v>-9.9064621930110786</c:v>
                </c:pt>
                <c:pt idx="669">
                  <c:v>-9.9185219465244483</c:v>
                </c:pt>
                <c:pt idx="670">
                  <c:v>-9.9305817253673982</c:v>
                </c:pt>
                <c:pt idx="671">
                  <c:v>-9.9426415295395394</c:v>
                </c:pt>
                <c:pt idx="672">
                  <c:v>-9.9547013590404827</c:v>
                </c:pt>
                <c:pt idx="673">
                  <c:v>-9.9667612138698427</c:v>
                </c:pt>
                <c:pt idx="674">
                  <c:v>-9.9788210940272322</c:v>
                </c:pt>
                <c:pt idx="675">
                  <c:v>-9.9908809995122621</c:v>
                </c:pt>
                <c:pt idx="676">
                  <c:v>-10.002940930324545</c:v>
                </c:pt>
                <c:pt idx="677">
                  <c:v>-10.015000886463696</c:v>
                </c:pt>
                <c:pt idx="678">
                  <c:v>-10.027060867929325</c:v>
                </c:pt>
                <c:pt idx="679">
                  <c:v>-10.039120874721045</c:v>
                </c:pt>
                <c:pt idx="680">
                  <c:v>-10.051180906838468</c:v>
                </c:pt>
                <c:pt idx="681">
                  <c:v>-10.063240964281208</c:v>
                </c:pt>
                <c:pt idx="682">
                  <c:v>-10.075301047048876</c:v>
                </c:pt>
                <c:pt idx="683">
                  <c:v>-10.087361155141087</c:v>
                </c:pt>
                <c:pt idx="684">
                  <c:v>-10.099421288557451</c:v>
                </c:pt>
                <c:pt idx="685">
                  <c:v>-10.111481447297582</c:v>
                </c:pt>
                <c:pt idx="686">
                  <c:v>-10.123541631361091</c:v>
                </c:pt>
                <c:pt idx="687">
                  <c:v>-10.135601840747592</c:v>
                </c:pt>
                <c:pt idx="688">
                  <c:v>-10.147662075456697</c:v>
                </c:pt>
                <c:pt idx="689">
                  <c:v>-10.159722335488018</c:v>
                </c:pt>
                <c:pt idx="690">
                  <c:v>-10.171782620841169</c:v>
                </c:pt>
                <c:pt idx="691">
                  <c:v>-10.183842931515761</c:v>
                </c:pt>
                <c:pt idx="692">
                  <c:v>-10.195903267511406</c:v>
                </c:pt>
                <c:pt idx="693">
                  <c:v>-10.20796362882772</c:v>
                </c:pt>
                <c:pt idx="694">
                  <c:v>-10.220024015464313</c:v>
                </c:pt>
                <c:pt idx="695">
                  <c:v>-10.232084427420798</c:v>
                </c:pt>
                <c:pt idx="696">
                  <c:v>-10.244144864696786</c:v>
                </c:pt>
                <c:pt idx="697">
                  <c:v>-10.256205327291891</c:v>
                </c:pt>
                <c:pt idx="698">
                  <c:v>-10.268265815205726</c:v>
                </c:pt>
                <c:pt idx="699">
                  <c:v>-10.280326328437903</c:v>
                </c:pt>
                <c:pt idx="700">
                  <c:v>-10.292386866988036</c:v>
                </c:pt>
                <c:pt idx="701">
                  <c:v>-10.304447430855735</c:v>
                </c:pt>
                <c:pt idx="702">
                  <c:v>-10.316508020040613</c:v>
                </c:pt>
                <c:pt idx="703">
                  <c:v>-10.328568634542284</c:v>
                </c:pt>
                <c:pt idx="704">
                  <c:v>-10.340629274360362</c:v>
                </c:pt>
                <c:pt idx="705">
                  <c:v>-10.352689939494457</c:v>
                </c:pt>
                <c:pt idx="706">
                  <c:v>-10.364750629944181</c:v>
                </c:pt>
                <c:pt idx="707">
                  <c:v>-10.376811345709148</c:v>
                </c:pt>
                <c:pt idx="708">
                  <c:v>-10.388872086788972</c:v>
                </c:pt>
                <c:pt idx="709">
                  <c:v>-10.400932853183262</c:v>
                </c:pt>
                <c:pt idx="710">
                  <c:v>-10.412993644891634</c:v>
                </c:pt>
                <c:pt idx="711">
                  <c:v>-10.425054461913698</c:v>
                </c:pt>
                <c:pt idx="712">
                  <c:v>-10.437115304249069</c:v>
                </c:pt>
                <c:pt idx="713">
                  <c:v>-10.449176171897358</c:v>
                </c:pt>
                <c:pt idx="714">
                  <c:v>-10.461237064858178</c:v>
                </c:pt>
                <c:pt idx="715">
                  <c:v>-10.473297983131141</c:v>
                </c:pt>
                <c:pt idx="716">
                  <c:v>-10.485358926715863</c:v>
                </c:pt>
                <c:pt idx="717">
                  <c:v>-10.497419895611953</c:v>
                </c:pt>
                <c:pt idx="718">
                  <c:v>-10.509480889819024</c:v>
                </c:pt>
                <c:pt idx="719">
                  <c:v>-10.521541909336689</c:v>
                </c:pt>
                <c:pt idx="720">
                  <c:v>-10.533602954164561</c:v>
                </c:pt>
                <c:pt idx="721">
                  <c:v>-10.545664024302253</c:v>
                </c:pt>
                <c:pt idx="722">
                  <c:v>-10.557725119749376</c:v>
                </c:pt>
                <c:pt idx="723">
                  <c:v>-10.569786240505545</c:v>
                </c:pt>
                <c:pt idx="724">
                  <c:v>-10.581847386570372</c:v>
                </c:pt>
                <c:pt idx="725">
                  <c:v>-10.593908557943468</c:v>
                </c:pt>
                <c:pt idx="726">
                  <c:v>-10.605969754624448</c:v>
                </c:pt>
                <c:pt idx="727">
                  <c:v>-10.618030976612923</c:v>
                </c:pt>
                <c:pt idx="728">
                  <c:v>-10.630092223908505</c:v>
                </c:pt>
                <c:pt idx="729">
                  <c:v>-10.64215349651081</c:v>
                </c:pt>
                <c:pt idx="730">
                  <c:v>-10.654214794419447</c:v>
                </c:pt>
                <c:pt idx="731">
                  <c:v>-10.66627611763403</c:v>
                </c:pt>
                <c:pt idx="732">
                  <c:v>-10.678337466154172</c:v>
                </c:pt>
                <c:pt idx="733">
                  <c:v>-10.690398839979485</c:v>
                </c:pt>
                <c:pt idx="734">
                  <c:v>-10.702460239109582</c:v>
                </c:pt>
                <c:pt idx="735">
                  <c:v>-10.714521663544076</c:v>
                </c:pt>
                <c:pt idx="736">
                  <c:v>-10.72658311328258</c:v>
                </c:pt>
                <c:pt idx="737">
                  <c:v>-10.738644588324705</c:v>
                </c:pt>
                <c:pt idx="738">
                  <c:v>-10.750706088670066</c:v>
                </c:pt>
                <c:pt idx="739">
                  <c:v>-10.762767614318275</c:v>
                </c:pt>
                <c:pt idx="740">
                  <c:v>-10.774829165268944</c:v>
                </c:pt>
                <c:pt idx="741">
                  <c:v>-10.786890741521685</c:v>
                </c:pt>
                <c:pt idx="742">
                  <c:v>-10.798952343076111</c:v>
                </c:pt>
                <c:pt idx="743">
                  <c:v>-10.811013969931837</c:v>
                </c:pt>
                <c:pt idx="744">
                  <c:v>-10.823075622088474</c:v>
                </c:pt>
                <c:pt idx="745">
                  <c:v>-10.835137299545634</c:v>
                </c:pt>
                <c:pt idx="746">
                  <c:v>-10.847199002302931</c:v>
                </c:pt>
                <c:pt idx="747">
                  <c:v>-10.859260730359978</c:v>
                </c:pt>
                <c:pt idx="748">
                  <c:v>-10.871322483716385</c:v>
                </c:pt>
                <c:pt idx="749">
                  <c:v>-10.883384262371768</c:v>
                </c:pt>
                <c:pt idx="750">
                  <c:v>-10.895446066325738</c:v>
                </c:pt>
                <c:pt idx="751">
                  <c:v>-10.907507895577908</c:v>
                </c:pt>
                <c:pt idx="752">
                  <c:v>-10.91956975012789</c:v>
                </c:pt>
                <c:pt idx="753">
                  <c:v>-10.931631629975298</c:v>
                </c:pt>
                <c:pt idx="754">
                  <c:v>-10.943693535119744</c:v>
                </c:pt>
                <c:pt idx="755">
                  <c:v>-10.955755465560841</c:v>
                </c:pt>
                <c:pt idx="756">
                  <c:v>-10.967817421298204</c:v>
                </c:pt>
                <c:pt idx="757">
                  <c:v>-10.979879402331441</c:v>
                </c:pt>
                <c:pt idx="758">
                  <c:v>-10.991941408660169</c:v>
                </c:pt>
                <c:pt idx="759">
                  <c:v>-11.004003440283999</c:v>
                </c:pt>
                <c:pt idx="760">
                  <c:v>-11.016065497202543</c:v>
                </c:pt>
                <c:pt idx="761">
                  <c:v>-11.028127579415415</c:v>
                </c:pt>
                <c:pt idx="762">
                  <c:v>-11.040189686922227</c:v>
                </c:pt>
                <c:pt idx="763">
                  <c:v>-11.052251819722592</c:v>
                </c:pt>
                <c:pt idx="764">
                  <c:v>-11.064313977816123</c:v>
                </c:pt>
                <c:pt idx="765">
                  <c:v>-11.076376161202433</c:v>
                </c:pt>
                <c:pt idx="766">
                  <c:v>-11.088438369881134</c:v>
                </c:pt>
                <c:pt idx="767">
                  <c:v>-11.100500603851838</c:v>
                </c:pt>
                <c:pt idx="768">
                  <c:v>-11.11256286311416</c:v>
                </c:pt>
                <c:pt idx="769">
                  <c:v>-11.124625147667711</c:v>
                </c:pt>
                <c:pt idx="770">
                  <c:v>-11.136687457512105</c:v>
                </c:pt>
                <c:pt idx="771">
                  <c:v>-11.148749792646955</c:v>
                </c:pt>
                <c:pt idx="772">
                  <c:v>-11.160812153071872</c:v>
                </c:pt>
                <c:pt idx="773">
                  <c:v>-11.17287453878647</c:v>
                </c:pt>
                <c:pt idx="774">
                  <c:v>-11.184936949790362</c:v>
                </c:pt>
                <c:pt idx="775">
                  <c:v>-11.19699938608316</c:v>
                </c:pt>
                <c:pt idx="776">
                  <c:v>-11.209061847664477</c:v>
                </c:pt>
                <c:pt idx="777">
                  <c:v>-11.221124334533927</c:v>
                </c:pt>
                <c:pt idx="778">
                  <c:v>-11.233186846691122</c:v>
                </c:pt>
                <c:pt idx="779">
                  <c:v>-11.245249384135676</c:v>
                </c:pt>
                <c:pt idx="780">
                  <c:v>-11.257311946867198</c:v>
                </c:pt>
                <c:pt idx="781">
                  <c:v>-11.269374534885303</c:v>
                </c:pt>
                <c:pt idx="782">
                  <c:v>-11.281437148189605</c:v>
                </c:pt>
                <c:pt idx="783">
                  <c:v>-11.293499786779716</c:v>
                </c:pt>
                <c:pt idx="784">
                  <c:v>-11.305562450655248</c:v>
                </c:pt>
                <c:pt idx="785">
                  <c:v>-11.317625139815815</c:v>
                </c:pt>
                <c:pt idx="786">
                  <c:v>-11.32968785426103</c:v>
                </c:pt>
                <c:pt idx="787">
                  <c:v>-11.341750593990506</c:v>
                </c:pt>
                <c:pt idx="788">
                  <c:v>-11.353813359003855</c:v>
                </c:pt>
                <c:pt idx="789">
                  <c:v>-11.365876149300689</c:v>
                </c:pt>
                <c:pt idx="790">
                  <c:v>-11.377938964880622</c:v>
                </c:pt>
                <c:pt idx="791">
                  <c:v>-11.390001805743267</c:v>
                </c:pt>
                <c:pt idx="792">
                  <c:v>-11.402064671888237</c:v>
                </c:pt>
                <c:pt idx="793">
                  <c:v>-11.414127563315143</c:v>
                </c:pt>
                <c:pt idx="794">
                  <c:v>-11.4261904800236</c:v>
                </c:pt>
                <c:pt idx="795">
                  <c:v>-11.43825342201322</c:v>
                </c:pt>
                <c:pt idx="796">
                  <c:v>-11.450316389283616</c:v>
                </c:pt>
                <c:pt idx="797">
                  <c:v>-11.462379381834401</c:v>
                </c:pt>
                <c:pt idx="798">
                  <c:v>-11.474442399665188</c:v>
                </c:pt>
                <c:pt idx="799">
                  <c:v>-11.486505442775588</c:v>
                </c:pt>
                <c:pt idx="800">
                  <c:v>-11.498568511165216</c:v>
                </c:pt>
                <c:pt idx="801">
                  <c:v>-11.510631604833684</c:v>
                </c:pt>
                <c:pt idx="802">
                  <c:v>-11.522694723780605</c:v>
                </c:pt>
                <c:pt idx="803">
                  <c:v>-11.534757868005592</c:v>
                </c:pt>
                <c:pt idx="804">
                  <c:v>-11.546821037508259</c:v>
                </c:pt>
                <c:pt idx="805">
                  <c:v>-11.558884232288218</c:v>
                </c:pt>
                <c:pt idx="806">
                  <c:v>-11.570947452345081</c:v>
                </c:pt>
                <c:pt idx="807">
                  <c:v>-11.583010697678462</c:v>
                </c:pt>
                <c:pt idx="808">
                  <c:v>-11.595073968287974</c:v>
                </c:pt>
                <c:pt idx="809">
                  <c:v>-11.607137264173229</c:v>
                </c:pt>
                <c:pt idx="810">
                  <c:v>-11.619200585333839</c:v>
                </c:pt>
                <c:pt idx="811">
                  <c:v>-11.63126393176942</c:v>
                </c:pt>
                <c:pt idx="812">
                  <c:v>-11.643327303479582</c:v>
                </c:pt>
                <c:pt idx="813">
                  <c:v>-11.65539070046394</c:v>
                </c:pt>
                <c:pt idx="814">
                  <c:v>-11.667454122722106</c:v>
                </c:pt>
                <c:pt idx="815">
                  <c:v>-11.679517570253692</c:v>
                </c:pt>
                <c:pt idx="816">
                  <c:v>-11.691581043058312</c:v>
                </c:pt>
                <c:pt idx="817">
                  <c:v>-11.703644541135578</c:v>
                </c:pt>
                <c:pt idx="818">
                  <c:v>-11.715708064485105</c:v>
                </c:pt>
                <c:pt idx="819">
                  <c:v>-11.727771613106503</c:v>
                </c:pt>
                <c:pt idx="820">
                  <c:v>-11.739835186999388</c:v>
                </c:pt>
                <c:pt idx="821">
                  <c:v>-11.751898786163371</c:v>
                </c:pt>
                <c:pt idx="822">
                  <c:v>-11.763962410598065</c:v>
                </c:pt>
                <c:pt idx="823">
                  <c:v>-11.776026060303083</c:v>
                </c:pt>
                <c:pt idx="824">
                  <c:v>-11.788089735278039</c:v>
                </c:pt>
                <c:pt idx="825">
                  <c:v>-11.800153435522544</c:v>
                </c:pt>
                <c:pt idx="826">
                  <c:v>-11.812217161036214</c:v>
                </c:pt>
                <c:pt idx="827">
                  <c:v>-11.82428091181866</c:v>
                </c:pt>
                <c:pt idx="828">
                  <c:v>-11.836344687869493</c:v>
                </c:pt>
                <c:pt idx="829">
                  <c:v>-11.84840848918833</c:v>
                </c:pt>
                <c:pt idx="830">
                  <c:v>-11.860472315774782</c:v>
                </c:pt>
                <c:pt idx="831">
                  <c:v>-11.872536167628461</c:v>
                </c:pt>
                <c:pt idx="832">
                  <c:v>-11.88460004474898</c:v>
                </c:pt>
                <c:pt idx="833">
                  <c:v>-11.896663947135954</c:v>
                </c:pt>
                <c:pt idx="834">
                  <c:v>-11.908727874788996</c:v>
                </c:pt>
                <c:pt idx="835">
                  <c:v>-11.920791827707717</c:v>
                </c:pt>
                <c:pt idx="836">
                  <c:v>-11.93285580589173</c:v>
                </c:pt>
                <c:pt idx="837">
                  <c:v>-11.94491980934065</c:v>
                </c:pt>
                <c:pt idx="838">
                  <c:v>-11.956983838054088</c:v>
                </c:pt>
                <c:pt idx="839">
                  <c:v>-11.969047892031657</c:v>
                </c:pt>
                <c:pt idx="840">
                  <c:v>-11.981111971272972</c:v>
                </c:pt>
                <c:pt idx="841">
                  <c:v>-11.993176075777644</c:v>
                </c:pt>
                <c:pt idx="842">
                  <c:v>-12.005240205545288</c:v>
                </c:pt>
                <c:pt idx="843">
                  <c:v>-12.017304360575515</c:v>
                </c:pt>
                <c:pt idx="844">
                  <c:v>-12.029368540867939</c:v>
                </c:pt>
                <c:pt idx="845">
                  <c:v>-12.041432746422172</c:v>
                </c:pt>
                <c:pt idx="846">
                  <c:v>-12.053496977237829</c:v>
                </c:pt>
                <c:pt idx="847">
                  <c:v>-12.065561233314522</c:v>
                </c:pt>
                <c:pt idx="848">
                  <c:v>-12.077625514651864</c:v>
                </c:pt>
                <c:pt idx="849">
                  <c:v>-12.089689821249467</c:v>
                </c:pt>
                <c:pt idx="850">
                  <c:v>-12.101754153106944</c:v>
                </c:pt>
                <c:pt idx="851">
                  <c:v>-12.11381851022391</c:v>
                </c:pt>
                <c:pt idx="852">
                  <c:v>-12.125882892599977</c:v>
                </c:pt>
                <c:pt idx="853">
                  <c:v>-12.137947300234757</c:v>
                </c:pt>
                <c:pt idx="854">
                  <c:v>-12.150011733127863</c:v>
                </c:pt>
                <c:pt idx="855">
                  <c:v>-12.162076191278912</c:v>
                </c:pt>
                <c:pt idx="856">
                  <c:v>-12.174140674687512</c:v>
                </c:pt>
                <c:pt idx="857">
                  <c:v>-12.186205183353279</c:v>
                </c:pt>
                <c:pt idx="858">
                  <c:v>-12.198269717275824</c:v>
                </c:pt>
                <c:pt idx="859">
                  <c:v>-12.210334276454763</c:v>
                </c:pt>
                <c:pt idx="860">
                  <c:v>-12.222398860889706</c:v>
                </c:pt>
                <c:pt idx="861">
                  <c:v>-12.234463470580268</c:v>
                </c:pt>
                <c:pt idx="862">
                  <c:v>-12.24652810552606</c:v>
                </c:pt>
                <c:pt idx="863">
                  <c:v>-12.258592765726698</c:v>
                </c:pt>
                <c:pt idx="864">
                  <c:v>-12.270657451181792</c:v>
                </c:pt>
                <c:pt idx="865">
                  <c:v>-12.282722161890957</c:v>
                </c:pt>
                <c:pt idx="866">
                  <c:v>-12.294786897853806</c:v>
                </c:pt>
                <c:pt idx="867">
                  <c:v>-12.306851659069951</c:v>
                </c:pt>
                <c:pt idx="868">
                  <c:v>-12.318916445539006</c:v>
                </c:pt>
                <c:pt idx="869">
                  <c:v>-12.330981257260584</c:v>
                </c:pt>
                <c:pt idx="870">
                  <c:v>-12.343046094234298</c:v>
                </c:pt>
                <c:pt idx="871">
                  <c:v>-12.355110956459761</c:v>
                </c:pt>
                <c:pt idx="872">
                  <c:v>-12.367175843936586</c:v>
                </c:pt>
                <c:pt idx="873">
                  <c:v>-12.379240756664386</c:v>
                </c:pt>
                <c:pt idx="874">
                  <c:v>-12.391305694642774</c:v>
                </c:pt>
                <c:pt idx="875">
                  <c:v>-12.403370657871365</c:v>
                </c:pt>
                <c:pt idx="876">
                  <c:v>-12.415435646349771</c:v>
                </c:pt>
                <c:pt idx="877">
                  <c:v>-12.427500660077603</c:v>
                </c:pt>
                <c:pt idx="878">
                  <c:v>-12.439565699054477</c:v>
                </c:pt>
                <c:pt idx="879">
                  <c:v>-12.451630763280003</c:v>
                </c:pt>
                <c:pt idx="880">
                  <c:v>-12.463695852753796</c:v>
                </c:pt>
                <c:pt idx="881">
                  <c:v>-12.47576096747547</c:v>
                </c:pt>
                <c:pt idx="882">
                  <c:v>-12.487826107444636</c:v>
                </c:pt>
                <c:pt idx="883">
                  <c:v>-12.499891272660909</c:v>
                </c:pt>
                <c:pt idx="884">
                  <c:v>-12.511956463123902</c:v>
                </c:pt>
                <c:pt idx="885">
                  <c:v>-12.524021678833225</c:v>
                </c:pt>
                <c:pt idx="886">
                  <c:v>-12.536086919788495</c:v>
                </c:pt>
                <c:pt idx="887">
                  <c:v>-12.548152185989323</c:v>
                </c:pt>
                <c:pt idx="888">
                  <c:v>-12.560217477435325</c:v>
                </c:pt>
                <c:pt idx="889">
                  <c:v>-12.57228279412611</c:v>
                </c:pt>
                <c:pt idx="890">
                  <c:v>-12.584348136061294</c:v>
                </c:pt>
                <c:pt idx="891">
                  <c:v>-12.596413503240489</c:v>
                </c:pt>
                <c:pt idx="892">
                  <c:v>-12.608478895663309</c:v>
                </c:pt>
                <c:pt idx="893">
                  <c:v>-12.620544313329367</c:v>
                </c:pt>
                <c:pt idx="894">
                  <c:v>-12.632609756238274</c:v>
                </c:pt>
                <c:pt idx="895">
                  <c:v>-12.644675224389646</c:v>
                </c:pt>
                <c:pt idx="896">
                  <c:v>-12.656740717783094</c:v>
                </c:pt>
                <c:pt idx="897">
                  <c:v>-12.668806236418234</c:v>
                </c:pt>
                <c:pt idx="898">
                  <c:v>-12.680871780294677</c:v>
                </c:pt>
                <c:pt idx="899">
                  <c:v>-12.692937349412036</c:v>
                </c:pt>
                <c:pt idx="900">
                  <c:v>-12.705002943769925</c:v>
                </c:pt>
                <c:pt idx="901">
                  <c:v>-12.717068563367956</c:v>
                </c:pt>
                <c:pt idx="902">
                  <c:v>-12.729134208205744</c:v>
                </c:pt>
                <c:pt idx="903">
                  <c:v>-12.741199878282902</c:v>
                </c:pt>
                <c:pt idx="904">
                  <c:v>-12.753265573599043</c:v>
                </c:pt>
                <c:pt idx="905">
                  <c:v>-12.765331294153778</c:v>
                </c:pt>
                <c:pt idx="906">
                  <c:v>-12.777397039946722</c:v>
                </c:pt>
                <c:pt idx="907">
                  <c:v>-12.789462810977488</c:v>
                </c:pt>
                <c:pt idx="908">
                  <c:v>-12.80152860724569</c:v>
                </c:pt>
                <c:pt idx="909">
                  <c:v>-12.813594428750939</c:v>
                </c:pt>
                <c:pt idx="910">
                  <c:v>-12.825660275492851</c:v>
                </c:pt>
                <c:pt idx="911">
                  <c:v>-12.837726147471036</c:v>
                </c:pt>
                <c:pt idx="912">
                  <c:v>-12.84979204468511</c:v>
                </c:pt>
                <c:pt idx="913">
                  <c:v>-12.861857967134686</c:v>
                </c:pt>
                <c:pt idx="914">
                  <c:v>-12.873923914819375</c:v>
                </c:pt>
                <c:pt idx="915">
                  <c:v>-12.885989887738793</c:v>
                </c:pt>
                <c:pt idx="916">
                  <c:v>-12.898055885892552</c:v>
                </c:pt>
                <c:pt idx="917">
                  <c:v>-12.910121909280264</c:v>
                </c:pt>
                <c:pt idx="918">
                  <c:v>-12.922187957901544</c:v>
                </c:pt>
                <c:pt idx="919">
                  <c:v>-12.934254031756003</c:v>
                </c:pt>
                <c:pt idx="920">
                  <c:v>-12.946320130843256</c:v>
                </c:pt>
                <c:pt idx="921">
                  <c:v>-12.958386255162917</c:v>
                </c:pt>
                <c:pt idx="922">
                  <c:v>-12.970452404714598</c:v>
                </c:pt>
                <c:pt idx="923">
                  <c:v>-12.982518579497912</c:v>
                </c:pt>
                <c:pt idx="924">
                  <c:v>-12.994584779512472</c:v>
                </c:pt>
                <c:pt idx="925">
                  <c:v>-13.006651004757893</c:v>
                </c:pt>
                <c:pt idx="926">
                  <c:v>-13.018717255233788</c:v>
                </c:pt>
                <c:pt idx="927">
                  <c:v>-13.030783530939768</c:v>
                </c:pt>
                <c:pt idx="928">
                  <c:v>-13.042849831875449</c:v>
                </c:pt>
                <c:pt idx="929">
                  <c:v>-13.054916158040442</c:v>
                </c:pt>
                <c:pt idx="930">
                  <c:v>-13.066982509434361</c:v>
                </c:pt>
                <c:pt idx="931">
                  <c:v>-13.079048886056819</c:v>
                </c:pt>
                <c:pt idx="932">
                  <c:v>-13.091115287907432</c:v>
                </c:pt>
                <c:pt idx="933">
                  <c:v>-13.103181714985809</c:v>
                </c:pt>
                <c:pt idx="934">
                  <c:v>-13.115248167291565</c:v>
                </c:pt>
                <c:pt idx="935">
                  <c:v>-13.127314644824315</c:v>
                </c:pt>
                <c:pt idx="936">
                  <c:v>-13.13938114758367</c:v>
                </c:pt>
                <c:pt idx="937">
                  <c:v>-13.151447675569244</c:v>
                </c:pt>
                <c:pt idx="938">
                  <c:v>-13.163514228780651</c:v>
                </c:pt>
                <c:pt idx="939">
                  <c:v>-13.175580807217504</c:v>
                </c:pt>
                <c:pt idx="940">
                  <c:v>-13.187647410879414</c:v>
                </c:pt>
                <c:pt idx="941">
                  <c:v>-13.199714039765997</c:v>
                </c:pt>
                <c:pt idx="942">
                  <c:v>-13.211780693876866</c:v>
                </c:pt>
                <c:pt idx="943">
                  <c:v>-13.223847373211633</c:v>
                </c:pt>
                <c:pt idx="944">
                  <c:v>-13.235914077769912</c:v>
                </c:pt>
                <c:pt idx="945">
                  <c:v>-13.247980807551318</c:v>
                </c:pt>
                <c:pt idx="946">
                  <c:v>-13.260047562555462</c:v>
                </c:pt>
                <c:pt idx="947">
                  <c:v>-13.272114342781958</c:v>
                </c:pt>
                <c:pt idx="948">
                  <c:v>-13.284181148230418</c:v>
                </c:pt>
                <c:pt idx="949">
                  <c:v>-13.296247978900459</c:v>
                </c:pt>
                <c:pt idx="950">
                  <c:v>-13.308314834791691</c:v>
                </c:pt>
                <c:pt idx="951">
                  <c:v>-13.320381715903729</c:v>
                </c:pt>
                <c:pt idx="952">
                  <c:v>-13.332448622236186</c:v>
                </c:pt>
                <c:pt idx="953">
                  <c:v>-13.344515553788673</c:v>
                </c:pt>
                <c:pt idx="954">
                  <c:v>-13.356582510560807</c:v>
                </c:pt>
                <c:pt idx="955">
                  <c:v>-13.368649492552199</c:v>
                </c:pt>
                <c:pt idx="956">
                  <c:v>-13.380716499762464</c:v>
                </c:pt>
                <c:pt idx="957">
                  <c:v>-13.392783532191213</c:v>
                </c:pt>
                <c:pt idx="958">
                  <c:v>-13.404850589838061</c:v>
                </c:pt>
                <c:pt idx="959">
                  <c:v>-13.41691767270262</c:v>
                </c:pt>
                <c:pt idx="960">
                  <c:v>-13.428984780784505</c:v>
                </c:pt>
                <c:pt idx="961">
                  <c:v>-13.44105191408333</c:v>
                </c:pt>
                <c:pt idx="962">
                  <c:v>-13.453119072598707</c:v>
                </c:pt>
                <c:pt idx="963">
                  <c:v>-13.465186256330249</c:v>
                </c:pt>
                <c:pt idx="964">
                  <c:v>-13.477253465277569</c:v>
                </c:pt>
                <c:pt idx="965">
                  <c:v>-13.489320699440281</c:v>
                </c:pt>
                <c:pt idx="966">
                  <c:v>-13.501387958817999</c:v>
                </c:pt>
                <c:pt idx="967">
                  <c:v>-13.513455243410336</c:v>
                </c:pt>
                <c:pt idx="968">
                  <c:v>-13.525522553216906</c:v>
                </c:pt>
                <c:pt idx="969">
                  <c:v>-13.537589888237321</c:v>
                </c:pt>
                <c:pt idx="970">
                  <c:v>-13.549657248471194</c:v>
                </c:pt>
                <c:pt idx="971">
                  <c:v>-13.561724633918139</c:v>
                </c:pt>
                <c:pt idx="972">
                  <c:v>-13.57379204457777</c:v>
                </c:pt>
                <c:pt idx="973">
                  <c:v>-13.585859480449701</c:v>
                </c:pt>
                <c:pt idx="974">
                  <c:v>-13.597926941533544</c:v>
                </c:pt>
                <c:pt idx="975">
                  <c:v>-13.609994427828912</c:v>
                </c:pt>
                <c:pt idx="976">
                  <c:v>-13.622061939335421</c:v>
                </c:pt>
                <c:pt idx="977">
                  <c:v>-13.634129476052681</c:v>
                </c:pt>
                <c:pt idx="978">
                  <c:v>-13.646197037980309</c:v>
                </c:pt>
                <c:pt idx="979">
                  <c:v>-13.658264625117916</c:v>
                </c:pt>
                <c:pt idx="980">
                  <c:v>-13.670332237465116</c:v>
                </c:pt>
                <c:pt idx="981">
                  <c:v>-13.682399875021522</c:v>
                </c:pt>
                <c:pt idx="982">
                  <c:v>-13.694467537786748</c:v>
                </c:pt>
                <c:pt idx="983">
                  <c:v>-13.706535225760407</c:v>
                </c:pt>
                <c:pt idx="984">
                  <c:v>-13.718602938942112</c:v>
                </c:pt>
                <c:pt idx="985">
                  <c:v>-13.730670677331478</c:v>
                </c:pt>
                <c:pt idx="986">
                  <c:v>-13.742738440928116</c:v>
                </c:pt>
                <c:pt idx="987">
                  <c:v>-13.754806229731642</c:v>
                </c:pt>
                <c:pt idx="988">
                  <c:v>-13.766874043741668</c:v>
                </c:pt>
                <c:pt idx="989">
                  <c:v>-13.778941882957808</c:v>
                </c:pt>
                <c:pt idx="990">
                  <c:v>-13.791009747379675</c:v>
                </c:pt>
                <c:pt idx="991">
                  <c:v>-13.803077637006883</c:v>
                </c:pt>
                <c:pt idx="992">
                  <c:v>-13.815145551839045</c:v>
                </c:pt>
                <c:pt idx="993">
                  <c:v>-13.827213491875774</c:v>
                </c:pt>
                <c:pt idx="994">
                  <c:v>-13.839281457116684</c:v>
                </c:pt>
                <c:pt idx="995">
                  <c:v>-13.851349447561388</c:v>
                </c:pt>
                <c:pt idx="996">
                  <c:v>-13.863417463209499</c:v>
                </c:pt>
                <c:pt idx="997">
                  <c:v>-13.875485504060633</c:v>
                </c:pt>
                <c:pt idx="998">
                  <c:v>-13.887553570114401</c:v>
                </c:pt>
                <c:pt idx="999">
                  <c:v>-13.899621661370418</c:v>
                </c:pt>
                <c:pt idx="1000">
                  <c:v>-13.911689777828295</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92.653544680726185</c:v>
                </c:pt>
                <c:pt idx="1">
                  <c:v>92.653544680726185</c:v>
                </c:pt>
                <c:pt idx="2">
                  <c:v>92.653544680726185</c:v>
                </c:pt>
                <c:pt idx="3">
                  <c:v>103.96549662554528</c:v>
                </c:pt>
                <c:pt idx="4">
                  <c:v>92.653544680726185</c:v>
                </c:pt>
                <c:pt idx="5">
                  <c:v>81.341592735907085</c:v>
                </c:pt>
                <c:pt idx="6">
                  <c:v>92.653544680726185</c:v>
                </c:pt>
              </c:numCache>
            </c:numRef>
          </c:xVal>
          <c:yVal>
            <c:numRef>
              <c:f>Trajecto!$C$141:$C$147</c:f>
              <c:numCache>
                <c:formatCode>0</c:formatCode>
                <c:ptCount val="7"/>
                <c:pt idx="0">
                  <c:v>452.47807779276411</c:v>
                </c:pt>
                <c:pt idx="1">
                  <c:v>113.11951944819103</c:v>
                </c:pt>
                <c:pt idx="2">
                  <c:v>0</c:v>
                </c:pt>
                <c:pt idx="3">
                  <c:v>22.623903889638207</c:v>
                </c:pt>
                <c:pt idx="4">
                  <c:v>0</c:v>
                </c:pt>
                <c:pt idx="5">
                  <c:v>22.623903889638207</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1.505064790725383E-4</c:v>
                </c:pt>
                <c:pt idx="2">
                  <c:v>1.2545449922823654E-3</c:v>
                </c:pt>
                <c:pt idx="3">
                  <c:v>4.3622687666181083E-3</c:v>
                </c:pt>
                <c:pt idx="4">
                  <c:v>9.8297528431573206E-3</c:v>
                </c:pt>
                <c:pt idx="5">
                  <c:v>1.7573778240174146E-2</c:v>
                </c:pt>
                <c:pt idx="6">
                  <c:v>2.7536348320136232E-2</c:v>
                </c:pt>
                <c:pt idx="7">
                  <c:v>3.9710181305885717E-2</c:v>
                </c:pt>
                <c:pt idx="8">
                  <c:v>5.4113392016685219E-2</c:v>
                </c:pt>
                <c:pt idx="9">
                  <c:v>7.076410478413328E-2</c:v>
                </c:pt>
                <c:pt idx="10">
                  <c:v>8.9680453105361976E-2</c:v>
                </c:pt>
                <c:pt idx="11">
                  <c:v>0.11087794097094134</c:v>
                </c:pt>
                <c:pt idx="12">
                  <c:v>0.13436679707888818</c:v>
                </c:pt>
                <c:pt idx="13">
                  <c:v>0.16015460231224812</c:v>
                </c:pt>
                <c:pt idx="14">
                  <c:v>0.1882489243787705</c:v>
                </c:pt>
                <c:pt idx="15">
                  <c:v>0.2186573175571172</c:v>
                </c:pt>
                <c:pt idx="16">
                  <c:v>0.25138732244224049</c:v>
                </c:pt>
                <c:pt idx="17">
                  <c:v>0.2864464656899483</c:v>
                </c:pt>
                <c:pt idx="18">
                  <c:v>0.32384225976067454</c:v>
                </c:pt>
                <c:pt idx="19">
                  <c:v>0.36358220266247326</c:v>
                </c:pt>
                <c:pt idx="20">
                  <c:v>0.40567377769325502</c:v>
                </c:pt>
                <c:pt idx="21">
                  <c:v>0.45012339420908398</c:v>
                </c:pt>
                <c:pt idx="22">
                  <c:v>0.49693532559382914</c:v>
                </c:pt>
                <c:pt idx="23">
                  <c:v>0.54611276393577868</c:v>
                </c:pt>
                <c:pt idx="24">
                  <c:v>0.59765887755545377</c:v>
                </c:pt>
                <c:pt idx="25">
                  <c:v>0.65157681085297181</c:v>
                </c:pt>
                <c:pt idx="26">
                  <c:v>0.70786968415620388</c:v>
                </c:pt>
                <c:pt idx="27">
                  <c:v>0.76662453468691538</c:v>
                </c:pt>
                <c:pt idx="28">
                  <c:v>0.82793188637560577</c:v>
                </c:pt>
                <c:pt idx="29">
                  <c:v>0.89180175185756427</c:v>
                </c:pt>
                <c:pt idx="30">
                  <c:v>0.95824395163887366</c:v>
                </c:pt>
                <c:pt idx="31">
                  <c:v>1.0272680674814565</c:v>
                </c:pt>
                <c:pt idx="32">
                  <c:v>1.0988834565354715</c:v>
                </c:pt>
                <c:pt idx="33">
                  <c:v>1.1730992640650333</c:v>
                </c:pt>
                <c:pt idx="34">
                  <c:v>1.2499244349461038</c:v>
                </c:pt>
                <c:pt idx="35">
                  <c:v>1.3293677240878332</c:v>
                </c:pt>
                <c:pt idx="36">
                  <c:v>1.4114377059060146</c:v>
                </c:pt>
                <c:pt idx="37">
                  <c:v>1.4961427829586458</c:v>
                </c:pt>
                <c:pt idx="38">
                  <c:v>1.5834911938380867</c:v>
                </c:pt>
                <c:pt idx="39">
                  <c:v>1.6734910204013471</c:v>
                </c:pt>
                <c:pt idx="40">
                  <c:v>1.7661501944091702</c:v>
                </c:pt>
                <c:pt idx="41">
                  <c:v>1.8614756522569784</c:v>
                </c:pt>
                <c:pt idx="42">
                  <c:v>1.9594724825964904</c:v>
                </c:pt>
                <c:pt idx="43">
                  <c:v>2.0601447742047396</c:v>
                </c:pt>
                <c:pt idx="44">
                  <c:v>2.1634964704127149</c:v>
                </c:pt>
                <c:pt idx="45">
                  <c:v>2.2695313741787473</c:v>
                </c:pt>
                <c:pt idx="46">
                  <c:v>2.3782531528051036</c:v>
                </c:pt>
                <c:pt idx="47">
                  <c:v>2.4896653423306474</c:v>
                </c:pt>
                <c:pt idx="48">
                  <c:v>2.6037713516287408</c:v>
                </c:pt>
                <c:pt idx="49">
                  <c:v>2.7205744662363731</c:v>
                </c:pt>
                <c:pt idx="50">
                  <c:v>2.8400778519377097</c:v>
                </c:pt>
                <c:pt idx="51">
                  <c:v>2.9622845581228252</c:v>
                </c:pt>
                <c:pt idx="52">
                  <c:v>3.0871975209402529</c:v>
                </c:pt>
                <c:pt idx="53">
                  <c:v>3.2148195662601049</c:v>
                </c:pt>
                <c:pt idx="54">
                  <c:v>3.3451534124628699</c:v>
                </c:pt>
                <c:pt idx="55">
                  <c:v>3.478201673067526</c:v>
                </c:pt>
                <c:pt idx="56">
                  <c:v>3.6139668592113248</c:v>
                </c:pt>
                <c:pt idx="57">
                  <c:v>3.7524513819924428</c:v>
                </c:pt>
                <c:pt idx="58">
                  <c:v>3.8936575546856771</c:v>
                </c:pt>
                <c:pt idx="59">
                  <c:v>4.0375875948404536</c:v>
                </c:pt>
                <c:pt idx="60">
                  <c:v>4.1842436262695912</c:v>
                </c:pt>
                <c:pt idx="61">
                  <c:v>4.3336276809365444</c:v>
                </c:pt>
                <c:pt idx="62">
                  <c:v>4.4857417007481795</c:v>
                </c:pt>
                <c:pt idx="63">
                  <c:v>4.6405875392595588</c:v>
                </c:pt>
                <c:pt idx="64">
                  <c:v>4.7981669632966693</c:v>
                </c:pt>
                <c:pt idx="65">
                  <c:v>4.9584816545025525</c:v>
                </c:pt>
                <c:pt idx="66">
                  <c:v>5.1215332108118607</c:v>
                </c:pt>
                <c:pt idx="67">
                  <c:v>5.2873231478584648</c:v>
                </c:pt>
                <c:pt idx="68">
                  <c:v>5.4558529003203917</c:v>
                </c:pt>
                <c:pt idx="69">
                  <c:v>5.6271238232060314</c:v>
                </c:pt>
                <c:pt idx="70">
                  <c:v>5.8011371930852746</c:v>
                </c:pt>
                <c:pt idx="71">
                  <c:v>5.9778942092689551</c:v>
                </c:pt>
                <c:pt idx="72">
                  <c:v>6.1573959949397405</c:v>
                </c:pt>
                <c:pt idx="73">
                  <c:v>6.3396435982373793</c:v>
                </c:pt>
                <c:pt idx="74">
                  <c:v>6.5246379933010088</c:v>
                </c:pt>
                <c:pt idx="75">
                  <c:v>6.7123800812710526</c:v>
                </c:pt>
                <c:pt idx="76">
                  <c:v>6.9028706912530362</c:v>
                </c:pt>
                <c:pt idx="77">
                  <c:v>7.0961105812455205</c:v>
                </c:pt>
                <c:pt idx="78">
                  <c:v>7.2921004390341855</c:v>
                </c:pt>
                <c:pt idx="79">
                  <c:v>7.4908408830539717</c:v>
                </c:pt>
                <c:pt idx="80">
                  <c:v>7.6923324632210575</c:v>
                </c:pt>
                <c:pt idx="81">
                  <c:v>7.8965747507710287</c:v>
                </c:pt>
                <c:pt idx="82">
                  <c:v>8.1035654239128885</c:v>
                </c:pt>
                <c:pt idx="83">
                  <c:v>8.3133011742979406</c:v>
                </c:pt>
                <c:pt idx="84">
                  <c:v>8.5257786177664343</c:v>
                </c:pt>
                <c:pt idx="85">
                  <c:v>8.7409942953382647</c:v>
                </c:pt>
                <c:pt idx="86">
                  <c:v>8.9589446741767969</c:v>
                </c:pt>
                <c:pt idx="87">
                  <c:v>9.1796261485272552</c:v>
                </c:pt>
                <c:pt idx="88">
                  <c:v>9.4030350406310141</c:v>
                </c:pt>
                <c:pt idx="89">
                  <c:v>9.6291676016170733</c:v>
                </c:pt>
                <c:pt idx="90">
                  <c:v>9.8580200123718864</c:v>
                </c:pt>
                <c:pt idx="91">
                  <c:v>10.089587978218857</c:v>
                </c:pt>
                <c:pt idx="92">
                  <c:v>10.323866321915242</c:v>
                </c:pt>
                <c:pt idx="93">
                  <c:v>10.560849388584765</c:v>
                </c:pt>
                <c:pt idx="94">
                  <c:v>10.800531452356772</c:v>
                </c:pt>
                <c:pt idx="95">
                  <c:v>11.042906717264351</c:v>
                </c:pt>
                <c:pt idx="96">
                  <c:v>11.287969318124794</c:v>
                </c:pt>
                <c:pt idx="97">
                  <c:v>11.535713321403227</c:v>
                </c:pt>
                <c:pt idx="98">
                  <c:v>11.78613272606025</c:v>
                </c:pt>
                <c:pt idx="99">
                  <c:v>12.039221464384326</c:v>
                </c:pt>
                <c:pt idx="100">
                  <c:v>12.294973402809642</c:v>
                </c:pt>
                <c:pt idx="101">
                  <c:v>12.553382277217798</c:v>
                </c:pt>
                <c:pt idx="102">
                  <c:v>12.814441627985467</c:v>
                </c:pt>
                <c:pt idx="103">
                  <c:v>13.078144865977171</c:v>
                </c:pt>
                <c:pt idx="104">
                  <c:v>13.344485338776018</c:v>
                </c:pt>
                <c:pt idx="105">
                  <c:v>13.613456331456618</c:v>
                </c:pt>
                <c:pt idx="106">
                  <c:v>13.885051067346767</c:v>
                </c:pt>
                <c:pt idx="107">
                  <c:v>14.159262708778391</c:v>
                </c:pt>
                <c:pt idx="108">
                  <c:v>14.436084357828205</c:v>
                </c:pt>
                <c:pt idx="109">
                  <c:v>14.715509057048532</c:v>
                </c:pt>
                <c:pt idx="110">
                  <c:v>14.99752979018867</c:v>
                </c:pt>
                <c:pt idx="111">
                  <c:v>15.282140242757759</c:v>
                </c:pt>
                <c:pt idx="112">
                  <c:v>15.569335565092029</c:v>
                </c:pt>
                <c:pt idx="113">
                  <c:v>15.859111616096238</c:v>
                </c:pt>
                <c:pt idx="114">
                  <c:v>16.151464204367887</c:v>
                </c:pt>
                <c:pt idx="115">
                  <c:v>16.446389088685578</c:v>
                </c:pt>
                <c:pt idx="116">
                  <c:v>16.743881978491935</c:v>
                </c:pt>
                <c:pt idx="117">
                  <c:v>17.043938534371367</c:v>
                </c:pt>
                <c:pt idx="118">
                  <c:v>17.346554368522838</c:v>
                </c:pt>
                <c:pt idx="119">
                  <c:v>17.651725045227874</c:v>
                </c:pt>
                <c:pt idx="120">
                  <c:v>17.959446081313992</c:v>
                </c:pt>
                <c:pt idx="121">
                  <c:v>18.269711677538243</c:v>
                </c:pt>
                <c:pt idx="122">
                  <c:v>18.582513446162856</c:v>
                </c:pt>
                <c:pt idx="123">
                  <c:v>18.897841676283846</c:v>
                </c:pt>
                <c:pt idx="124">
                  <c:v>19.215686603115095</c:v>
                </c:pt>
                <c:pt idx="125">
                  <c:v>19.536038408741305</c:v>
                </c:pt>
                <c:pt idx="126">
                  <c:v>19.858887222864343</c:v>
                </c:pt>
                <c:pt idx="127">
                  <c:v>20.184223123543152</c:v>
                </c:pt>
                <c:pt idx="128">
                  <c:v>20.51203613792741</c:v>
                </c:pt>
                <c:pt idx="129">
                  <c:v>20.842316242985117</c:v>
                </c:pt>
                <c:pt idx="130">
                  <c:v>21.175053366224251</c:v>
                </c:pt>
                <c:pt idx="131">
                  <c:v>21.510237052007856</c:v>
                </c:pt>
                <c:pt idx="132">
                  <c:v>21.847856126974566</c:v>
                </c:pt>
                <c:pt idx="133">
                  <c:v>22.187899034223683</c:v>
                </c:pt>
                <c:pt idx="134">
                  <c:v>22.530354168425465</c:v>
                </c:pt>
                <c:pt idx="135">
                  <c:v>22.875209876598184</c:v>
                </c:pt>
                <c:pt idx="136">
                  <c:v>23.222454458879184</c:v>
                </c:pt>
                <c:pt idx="137">
                  <c:v>23.572076169290092</c:v>
                </c:pt>
                <c:pt idx="138">
                  <c:v>23.924063216496258</c:v>
                </c:pt>
                <c:pt idx="139">
                  <c:v>24.27840376456054</c:v>
                </c:pt>
                <c:pt idx="140">
                  <c:v>24.635085933691542</c:v>
                </c:pt>
                <c:pt idx="141">
                  <c:v>24.99409377837107</c:v>
                </c:pt>
                <c:pt idx="142">
                  <c:v>25.355403256151362</c:v>
                </c:pt>
                <c:pt idx="143">
                  <c:v>25.71898624221916</c:v>
                </c:pt>
                <c:pt idx="144">
                  <c:v>26.084814553852546</c:v>
                </c:pt>
                <c:pt idx="145">
                  <c:v>26.452859952281489</c:v>
                </c:pt>
                <c:pt idx="146">
                  <c:v>26.823094144528415</c:v>
                </c:pt>
                <c:pt idx="147">
                  <c:v>27.19548878522895</c:v>
                </c:pt>
                <c:pt idx="148">
                  <c:v>27.570015478432893</c:v>
                </c:pt>
                <c:pt idx="149">
                  <c:v>27.946645779385559</c:v>
                </c:pt>
                <c:pt idx="150">
                  <c:v>28.325351196289539</c:v>
                </c:pt>
                <c:pt idx="151">
                  <c:v>28.706103192046992</c:v>
                </c:pt>
                <c:pt idx="152">
                  <c:v>29.0888731859825</c:v>
                </c:pt>
                <c:pt idx="153">
                  <c:v>29.473632555546576</c:v>
                </c:pt>
                <c:pt idx="154">
                  <c:v>29.860352637999863</c:v>
                </c:pt>
                <c:pt idx="155">
                  <c:v>30.249004732078081</c:v>
                </c:pt>
                <c:pt idx="156">
                  <c:v>30.639540888503397</c:v>
                </c:pt>
                <c:pt idx="157">
                  <c:v>31.031874670776261</c:v>
                </c:pt>
                <c:pt idx="158">
                  <c:v>31.425900351044245</c:v>
                </c:pt>
                <c:pt idx="159">
                  <c:v>31.821512140587089</c:v>
                </c:pt>
                <c:pt idx="160">
                  <c:v>32.218604201152523</c:v>
                </c:pt>
                <c:pt idx="161">
                  <c:v>32.617046168316612</c:v>
                </c:pt>
                <c:pt idx="162">
                  <c:v>33.016658655705356</c:v>
                </c:pt>
                <c:pt idx="163">
                  <c:v>33.417240101493206</c:v>
                </c:pt>
                <c:pt idx="164">
                  <c:v>33.81859364604788</c:v>
                </c:pt>
                <c:pt idx="165">
                  <c:v>34.22054826433137</c:v>
                </c:pt>
                <c:pt idx="166">
                  <c:v>34.622979895020372</c:v>
                </c:pt>
                <c:pt idx="167">
                  <c:v>35.025770155885837</c:v>
                </c:pt>
                <c:pt idx="168">
                  <c:v>35.428777963689711</c:v>
                </c:pt>
                <c:pt idx="169">
                  <c:v>35.831820526468682</c:v>
                </c:pt>
                <c:pt idx="170">
                  <c:v>36.234667296624089</c:v>
                </c:pt>
                <c:pt idx="171">
                  <c:v>36.637156851745587</c:v>
                </c:pt>
                <c:pt idx="172">
                  <c:v>37.039249038922399</c:v>
                </c:pt>
                <c:pt idx="173">
                  <c:v>37.440944909601484</c:v>
                </c:pt>
                <c:pt idx="174">
                  <c:v>37.842245511306224</c:v>
                </c:pt>
                <c:pt idx="175">
                  <c:v>38.243151887656381</c:v>
                </c:pt>
                <c:pt idx="176">
                  <c:v>38.643665078387954</c:v>
                </c:pt>
                <c:pt idx="177">
                  <c:v>39.043786119372918</c:v>
                </c:pt>
                <c:pt idx="178">
                  <c:v>39.443516042638805</c:v>
                </c:pt>
                <c:pt idx="179">
                  <c:v>39.842855876388178</c:v>
                </c:pt>
                <c:pt idx="180">
                  <c:v>40.241806645017981</c:v>
                </c:pt>
                <c:pt idx="181">
                  <c:v>40.640369369138782</c:v>
                </c:pt>
                <c:pt idx="182">
                  <c:v>41.038545065593851</c:v>
                </c:pt>
                <c:pt idx="183">
                  <c:v>41.43633474747817</c:v>
                </c:pt>
                <c:pt idx="184">
                  <c:v>41.833739424157287</c:v>
                </c:pt>
                <c:pt idx="185">
                  <c:v>42.230760101286052</c:v>
                </c:pt>
                <c:pt idx="186">
                  <c:v>42.627397780827259</c:v>
                </c:pt>
                <c:pt idx="187">
                  <c:v>43.023653461070154</c:v>
                </c:pt>
                <c:pt idx="188">
                  <c:v>43.419528136648836</c:v>
                </c:pt>
                <c:pt idx="189">
                  <c:v>43.815022798560506</c:v>
                </c:pt>
                <c:pt idx="190">
                  <c:v>44.210138434183676</c:v>
                </c:pt>
                <c:pt idx="191">
                  <c:v>44.604876027296179</c:v>
                </c:pt>
                <c:pt idx="192">
                  <c:v>44.999236558093138</c:v>
                </c:pt>
                <c:pt idx="193">
                  <c:v>45.393221003204772</c:v>
                </c:pt>
                <c:pt idx="194">
                  <c:v>45.786830335714114</c:v>
                </c:pt>
                <c:pt idx="195">
                  <c:v>46.180065525174633</c:v>
                </c:pt>
                <c:pt idx="196">
                  <c:v>46.572927537627706</c:v>
                </c:pt>
                <c:pt idx="197">
                  <c:v>46.96541733562001</c:v>
                </c:pt>
                <c:pt idx="198">
                  <c:v>47.357535878220823</c:v>
                </c:pt>
                <c:pt idx="199">
                  <c:v>47.74928412103916</c:v>
                </c:pt>
                <c:pt idx="200">
                  <c:v>48.140663016240865</c:v>
                </c:pt>
                <c:pt idx="201">
                  <c:v>52.034211338214348</c:v>
                </c:pt>
                <c:pt idx="202">
                  <c:v>55.891435700014554</c:v>
                </c:pt>
                <c:pt idx="203">
                  <c:v>59.713256707488398</c:v>
                </c:pt>
                <c:pt idx="204">
                  <c:v>63.500562666364004</c:v>
                </c:pt>
                <c:pt idx="205">
                  <c:v>67.25421111949538</c:v>
                </c:pt>
                <c:pt idx="206">
                  <c:v>70.975030293339145</c:v>
                </c:pt>
                <c:pt idx="207">
                  <c:v>74.663820460057821</c:v>
                </c:pt>
                <c:pt idx="208">
                  <c:v>78.321355221122573</c:v>
                </c:pt>
                <c:pt idx="209">
                  <c:v>81.948382717814752</c:v>
                </c:pt>
                <c:pt idx="210">
                  <c:v>85.545626773595515</c:v>
                </c:pt>
                <c:pt idx="211">
                  <c:v>89.113787972921216</c:v>
                </c:pt>
                <c:pt idx="212">
                  <c:v>92.653544680726185</c:v>
                </c:pt>
                <c:pt idx="213">
                  <c:v>96.165554006469279</c:v>
                </c:pt>
                <c:pt idx="214">
                  <c:v>99.650452716344063</c:v>
                </c:pt>
                <c:pt idx="215">
                  <c:v>103.10885809698151</c:v>
                </c:pt>
                <c:pt idx="216">
                  <c:v>106.54136877372629</c:v>
                </c:pt>
                <c:pt idx="217">
                  <c:v>109.94856548634064</c:v>
                </c:pt>
                <c:pt idx="218">
                  <c:v>113.33101182478183</c:v>
                </c:pt>
                <c:pt idx="219">
                  <c:v>116.6892549275086</c:v>
                </c:pt>
                <c:pt idx="220">
                  <c:v>120.0238261445966</c:v>
                </c:pt>
                <c:pt idx="221">
                  <c:v>123.33524166778176</c:v>
                </c:pt>
                <c:pt idx="222">
                  <c:v>126.62400312940268</c:v>
                </c:pt>
                <c:pt idx="223">
                  <c:v>129.89059817207638</c:v>
                </c:pt>
                <c:pt idx="224">
                  <c:v>133.13550099081624</c:v>
                </c:pt>
                <c:pt idx="225">
                  <c:v>136.3591728491852</c:v>
                </c:pt>
                <c:pt idx="226">
                  <c:v>139.56206257096986</c:v>
                </c:pt>
                <c:pt idx="227">
                  <c:v>142.74460700876256</c:v>
                </c:pt>
                <c:pt idx="228">
                  <c:v>145.90723149074717</c:v>
                </c:pt>
                <c:pt idx="229">
                  <c:v>149.05035024689931</c:v>
                </c:pt>
                <c:pt idx="230">
                  <c:v>152.17436681573386</c:v>
                </c:pt>
                <c:pt idx="231">
                  <c:v>155.27967443265982</c:v>
                </c:pt>
                <c:pt idx="232">
                  <c:v>158.36665640093506</c:v>
                </c:pt>
                <c:pt idx="233">
                  <c:v>161.43568644615135</c:v>
                </c:pt>
                <c:pt idx="234">
                  <c:v>164.48712905512181</c:v>
                </c:pt>
                <c:pt idx="235">
                  <c:v>167.52133979998874</c:v>
                </c:pt>
                <c:pt idx="236">
                  <c:v>170.5386656483202</c:v>
                </c:pt>
                <c:pt idx="237">
                  <c:v>173.53944525991636</c:v>
                </c:pt>
                <c:pt idx="238">
                  <c:v>176.52400927100342</c:v>
                </c:pt>
                <c:pt idx="239">
                  <c:v>179.49268056645215</c:v>
                </c:pt>
                <c:pt idx="240">
                  <c:v>182.44577454062079</c:v>
                </c:pt>
                <c:pt idx="241">
                  <c:v>185.38359934738565</c:v>
                </c:pt>
                <c:pt idx="242">
                  <c:v>188.30645613989111</c:v>
                </c:pt>
                <c:pt idx="243">
                  <c:v>191.21463930051854</c:v>
                </c:pt>
                <c:pt idx="244">
                  <c:v>194.10843666154597</c:v>
                </c:pt>
                <c:pt idx="245">
                  <c:v>196.98812971694241</c:v>
                </c:pt>
                <c:pt idx="246">
                  <c:v>199.85399382571612</c:v>
                </c:pt>
                <c:pt idx="247">
                  <c:v>202.70629840721185</c:v>
                </c:pt>
                <c:pt idx="248">
                  <c:v>205.54530712873029</c:v>
                </c:pt>
                <c:pt idx="249">
                  <c:v>208.3712780858219</c:v>
                </c:pt>
                <c:pt idx="250">
                  <c:v>211.18446397558759</c:v>
                </c:pt>
                <c:pt idx="251">
                  <c:v>213.98511226330049</c:v>
                </c:pt>
                <c:pt idx="252">
                  <c:v>216.77346534264544</c:v>
                </c:pt>
                <c:pt idx="253">
                  <c:v>219.54976068985678</c:v>
                </c:pt>
                <c:pt idx="254">
                  <c:v>222.31423101201958</c:v>
                </c:pt>
                <c:pt idx="255">
                  <c:v>225.06710438978456</c:v>
                </c:pt>
                <c:pt idx="256">
                  <c:v>227.80860441473379</c:v>
                </c:pt>
                <c:pt idx="257">
                  <c:v>230.538950321621</c:v>
                </c:pt>
                <c:pt idx="258">
                  <c:v>233.25835711569792</c:v>
                </c:pt>
                <c:pt idx="259">
                  <c:v>235.9670356953269</c:v>
                </c:pt>
                <c:pt idx="260">
                  <c:v>238.66519297006872</c:v>
                </c:pt>
                <c:pt idx="261">
                  <c:v>241.35303197442391</c:v>
                </c:pt>
                <c:pt idx="262">
                  <c:v>244.03075197739648</c:v>
                </c:pt>
                <c:pt idx="263">
                  <c:v>246.69854858803888</c:v>
                </c:pt>
                <c:pt idx="264">
                  <c:v>249.35661385712851</c:v>
                </c:pt>
                <c:pt idx="265">
                  <c:v>252.0051363751169</c:v>
                </c:pt>
                <c:pt idx="266">
                  <c:v>254.64430136648505</c:v>
                </c:pt>
                <c:pt idx="267">
                  <c:v>257.27429078062988</c:v>
                </c:pt>
                <c:pt idx="268">
                  <c:v>259.89528337939942</c:v>
                </c:pt>
                <c:pt idx="269">
                  <c:v>262.50745482138706</c:v>
                </c:pt>
                <c:pt idx="270">
                  <c:v>265.1109777430878</c:v>
                </c:pt>
                <c:pt idx="271">
                  <c:v>267.70602183701271</c:v>
                </c:pt>
                <c:pt idx="272">
                  <c:v>270.29275392685116</c:v>
                </c:pt>
                <c:pt idx="273">
                  <c:v>272.87133803976343</c:v>
                </c:pt>
                <c:pt idx="274">
                  <c:v>275.44193547588037</c:v>
                </c:pt>
                <c:pt idx="275">
                  <c:v>278.00470487508028</c:v>
                </c:pt>
                <c:pt idx="276">
                  <c:v>280.55980228110673</c:v>
                </c:pt>
                <c:pt idx="277">
                  <c:v>283.10738120308474</c:v>
                </c:pt>
                <c:pt idx="278">
                  <c:v>285.64759267448756</c:v>
                </c:pt>
                <c:pt idx="279">
                  <c:v>288.18058530959854</c:v>
                </c:pt>
                <c:pt idx="280">
                  <c:v>290.70650535750758</c:v>
                </c:pt>
                <c:pt idx="281">
                  <c:v>293.22549675367486</c:v>
                </c:pt>
                <c:pt idx="282">
                  <c:v>295.73770116908844</c:v>
                </c:pt>
                <c:pt idx="283">
                  <c:v>298.24325805703523</c:v>
                </c:pt>
                <c:pt idx="284">
                  <c:v>300.74230469749915</c:v>
                </c:pt>
                <c:pt idx="285">
                  <c:v>303.23497623919235</c:v>
                </c:pt>
                <c:pt idx="286">
                  <c:v>305.72140573921888</c:v>
                </c:pt>
                <c:pt idx="287">
                  <c:v>308.2017242003634</c:v>
                </c:pt>
                <c:pt idx="288">
                  <c:v>310.67606060598808</c:v>
                </c:pt>
                <c:pt idx="289">
                  <c:v>313.14454195251528</c:v>
                </c:pt>
                <c:pt idx="290">
                  <c:v>315.60729327946285</c:v>
                </c:pt>
                <c:pt idx="291">
                  <c:v>318.06443769699212</c:v>
                </c:pt>
                <c:pt idx="292">
                  <c:v>320.51609641091801</c:v>
                </c:pt>
                <c:pt idx="293">
                  <c:v>322.96238874512164</c:v>
                </c:pt>
                <c:pt idx="294">
                  <c:v>325.40343216129548</c:v>
                </c:pt>
                <c:pt idx="295">
                  <c:v>327.83934227594045</c:v>
                </c:pt>
                <c:pt idx="296">
                  <c:v>330.27023287452261</c:v>
                </c:pt>
                <c:pt idx="297">
                  <c:v>332.69621592268538</c:v>
                </c:pt>
                <c:pt idx="298">
                  <c:v>335.11740157440141</c:v>
                </c:pt>
                <c:pt idx="299">
                  <c:v>337.53389817693369</c:v>
                </c:pt>
                <c:pt idx="300">
                  <c:v>339.94581227246357</c:v>
                </c:pt>
                <c:pt idx="301">
                  <c:v>342.35324859622847</c:v>
                </c:pt>
                <c:pt idx="302">
                  <c:v>344.75631007099793</c:v>
                </c:pt>
                <c:pt idx="303">
                  <c:v>347.15509779770213</c:v>
                </c:pt>
                <c:pt idx="304">
                  <c:v>349.54971104201366</c:v>
                </c:pt>
                <c:pt idx="305">
                  <c:v>351.94024721666761</c:v>
                </c:pt>
                <c:pt idx="306">
                  <c:v>354.32680185929394</c:v>
                </c:pt>
                <c:pt idx="307">
                  <c:v>356.70946860552266</c:v>
                </c:pt>
                <c:pt idx="308">
                  <c:v>359.08833915711386</c:v>
                </c:pt>
                <c:pt idx="309">
                  <c:v>361.46350324485695</c:v>
                </c:pt>
                <c:pt idx="310">
                  <c:v>363.83504858598064</c:v>
                </c:pt>
                <c:pt idx="311">
                  <c:v>366.20306083581778</c:v>
                </c:pt>
                <c:pt idx="312">
                  <c:v>368.56762353347671</c:v>
                </c:pt>
                <c:pt idx="313">
                  <c:v>370.92881804128967</c:v>
                </c:pt>
                <c:pt idx="314">
                  <c:v>373.28672347783498</c:v>
                </c:pt>
                <c:pt idx="315">
                  <c:v>375.64141664437039</c:v>
                </c:pt>
                <c:pt idx="316">
                  <c:v>377.99297194457171</c:v>
                </c:pt>
                <c:pt idx="317">
                  <c:v>380.34146129754299</c:v>
                </c:pt>
                <c:pt idx="318">
                  <c:v>382.68695404416098</c:v>
                </c:pt>
                <c:pt idx="319">
                  <c:v>385.02951684693267</c:v>
                </c:pt>
                <c:pt idx="320">
                  <c:v>387.36921358369028</c:v>
                </c:pt>
                <c:pt idx="321">
                  <c:v>389.70610523561703</c:v>
                </c:pt>
                <c:pt idx="322">
                  <c:v>392.04024977029655</c:v>
                </c:pt>
                <c:pt idx="323">
                  <c:v>394.37170202070143</c:v>
                </c:pt>
                <c:pt idx="324">
                  <c:v>396.70051356128329</c:v>
                </c:pt>
                <c:pt idx="325">
                  <c:v>399.02673258258801</c:v>
                </c:pt>
                <c:pt idx="326">
                  <c:v>401.35040376608799</c:v>
                </c:pt>
                <c:pt idx="327">
                  <c:v>403.67156816118285</c:v>
                </c:pt>
                <c:pt idx="328">
                  <c:v>405.99026306655861</c:v>
                </c:pt>
                <c:pt idx="329">
                  <c:v>408.30652191828858</c:v>
                </c:pt>
                <c:pt idx="330">
                  <c:v>410.62037418719189</c:v>
                </c:pt>
                <c:pt idx="331">
                  <c:v>412.9318452880143</c:v>
                </c:pt>
                <c:pt idx="332">
                  <c:v>415.24095650294464</c:v>
                </c:pt>
                <c:pt idx="333">
                  <c:v>417.54772492181604</c:v>
                </c:pt>
                <c:pt idx="334">
                  <c:v>419.85216340106166</c:v>
                </c:pt>
                <c:pt idx="335">
                  <c:v>422.15428054310166</c:v>
                </c:pt>
                <c:pt idx="336">
                  <c:v>424.45408069734856</c:v>
                </c:pt>
                <c:pt idx="337">
                  <c:v>426.75156398345831</c:v>
                </c:pt>
                <c:pt idx="338">
                  <c:v>429.04672633685192</c:v>
                </c:pt>
                <c:pt idx="339">
                  <c:v>431.33955957593025</c:v>
                </c:pt>
                <c:pt idx="340">
                  <c:v>433.6300514898349</c:v>
                </c:pt>
                <c:pt idx="341">
                  <c:v>435.91818594510625</c:v>
                </c:pt>
                <c:pt idx="342">
                  <c:v>438.20394300918366</c:v>
                </c:pt>
                <c:pt idx="343">
                  <c:v>440.48729908839579</c:v>
                </c:pt>
                <c:pt idx="344">
                  <c:v>442.76822707791246</c:v>
                </c:pt>
                <c:pt idx="345">
                  <c:v>445.04669652106588</c:v>
                </c:pt>
                <c:pt idx="346">
                  <c:v>447.32267377549033</c:v>
                </c:pt>
                <c:pt idx="347">
                  <c:v>449.59612218365692</c:v>
                </c:pt>
                <c:pt idx="348">
                  <c:v>451.86700224557501</c:v>
                </c:pt>
                <c:pt idx="349">
                  <c:v>454.13527179167181</c:v>
                </c:pt>
                <c:pt idx="350">
                  <c:v>456.40088615412805</c:v>
                </c:pt>
                <c:pt idx="351">
                  <c:v>458.66379833522302</c:v>
                </c:pt>
                <c:pt idx="352">
                  <c:v>460.9239591715131</c:v>
                </c:pt>
                <c:pt idx="353">
                  <c:v>463.18131749292121</c:v>
                </c:pt>
                <c:pt idx="354">
                  <c:v>465.43582027604924</c:v>
                </c:pt>
                <c:pt idx="355">
                  <c:v>467.68741279122912</c:v>
                </c:pt>
                <c:pt idx="356">
                  <c:v>469.93603874300715</c:v>
                </c:pt>
                <c:pt idx="357">
                  <c:v>472.18164040390531</c:v>
                </c:pt>
                <c:pt idx="358">
                  <c:v>474.4241587414254</c:v>
                </c:pt>
                <c:pt idx="359">
                  <c:v>476.66353353836087</c:v>
                </c:pt>
                <c:pt idx="360">
                  <c:v>478.89970350655688</c:v>
                </c:pt>
                <c:pt idx="361">
                  <c:v>481.13260639431729</c:v>
                </c:pt>
                <c:pt idx="362">
                  <c:v>483.36217908769896</c:v>
                </c:pt>
                <c:pt idx="363">
                  <c:v>485.58835770596102</c:v>
                </c:pt>
                <c:pt idx="364">
                  <c:v>487.81107769145581</c:v>
                </c:pt>
                <c:pt idx="365">
                  <c:v>490.03027389425552</c:v>
                </c:pt>
                <c:pt idx="366">
                  <c:v>492.24588065181143</c:v>
                </c:pt>
                <c:pt idx="367">
                  <c:v>494.45783186393845</c:v>
                </c:pt>
                <c:pt idx="368">
                  <c:v>496.66606106341152</c:v>
                </c:pt>
                <c:pt idx="369">
                  <c:v>498.87050148244958</c:v>
                </c:pt>
                <c:pt idx="370">
                  <c:v>501.07108611535085</c:v>
                </c:pt>
                <c:pt idx="371">
                  <c:v>503.26774777753025</c:v>
                </c:pt>
                <c:pt idx="372">
                  <c:v>505.46041916119589</c:v>
                </c:pt>
                <c:pt idx="373">
                  <c:v>507.64903288788668</c:v>
                </c:pt>
                <c:pt idx="374">
                  <c:v>509.83352155807944</c:v>
                </c:pt>
                <c:pt idx="375">
                  <c:v>512.01381779806002</c:v>
                </c:pt>
                <c:pt idx="376">
                  <c:v>514.18985430423879</c:v>
                </c:pt>
                <c:pt idx="377">
                  <c:v>516.36156388507936</c:v>
                </c:pt>
                <c:pt idx="378">
                  <c:v>518.52887950079446</c:v>
                </c:pt>
                <c:pt idx="379">
                  <c:v>520.69173430095498</c:v>
                </c:pt>
                <c:pt idx="380">
                  <c:v>522.85006166014387</c:v>
                </c:pt>
                <c:pt idx="381">
                  <c:v>525.00379521177888</c:v>
                </c:pt>
                <c:pt idx="382">
                  <c:v>527.15286888021637</c:v>
                </c:pt>
                <c:pt idx="383">
                  <c:v>529.29721691124257</c:v>
                </c:pt>
                <c:pt idx="384">
                  <c:v>531.43677390104767</c:v>
                </c:pt>
                <c:pt idx="385">
                  <c:v>533.57147482377206</c:v>
                </c:pt>
                <c:pt idx="386">
                  <c:v>535.70125505770727</c:v>
                </c:pt>
                <c:pt idx="387">
                  <c:v>537.8260504102268</c:v>
                </c:pt>
                <c:pt idx="388">
                  <c:v>539.94579714151723</c:v>
                </c:pt>
                <c:pt idx="389">
                  <c:v>542.06043198717339</c:v>
                </c:pt>
                <c:pt idx="390">
                  <c:v>544.1698921797182</c:v>
                </c:pt>
                <c:pt idx="391">
                  <c:v>546.27411546910093</c:v>
                </c:pt>
                <c:pt idx="392">
                  <c:v>548.37304014222525</c:v>
                </c:pt>
                <c:pt idx="393">
                  <c:v>550.46660504155443</c:v>
                </c:pt>
                <c:pt idx="394">
                  <c:v>552.55474958283651</c:v>
                </c:pt>
                <c:pt idx="395">
                  <c:v>554.63741377199005</c:v>
                </c:pt>
                <c:pt idx="396">
                  <c:v>556.71453822118769</c:v>
                </c:pt>
                <c:pt idx="397">
                  <c:v>558.78606416417222</c:v>
                </c:pt>
                <c:pt idx="398">
                  <c:v>560.85193347083714</c:v>
                </c:pt>
                <c:pt idx="399">
                  <c:v>562.91208866110242</c:v>
                </c:pt>
                <c:pt idx="400">
                  <c:v>564.966472918112</c:v>
                </c:pt>
                <c:pt idx="401">
                  <c:v>567.01503010078011</c:v>
                </c:pt>
                <c:pt idx="402">
                  <c:v>569.05770475571035</c:v>
                </c:pt>
                <c:pt idx="403">
                  <c:v>571.09444212850985</c:v>
                </c:pt>
                <c:pt idx="404">
                  <c:v>573.12518817452053</c:v>
                </c:pt>
                <c:pt idx="405">
                  <c:v>575.14988956898605</c:v>
                </c:pt>
                <c:pt idx="406">
                  <c:v>577.16849371667456</c:v>
                </c:pt>
                <c:pt idx="407">
                  <c:v>579.18094876097393</c:v>
                </c:pt>
                <c:pt idx="408">
                  <c:v>581.18720359247584</c:v>
                </c:pt>
                <c:pt idx="409">
                  <c:v>583.18720785706546</c:v>
                </c:pt>
                <c:pt idx="410">
                  <c:v>585.18091196352964</c:v>
                </c:pt>
                <c:pt idx="411">
                  <c:v>587.16826709069971</c:v>
                </c:pt>
                <c:pt idx="412">
                  <c:v>589.14922519414017</c:v>
                </c:pt>
                <c:pt idx="413">
                  <c:v>591.1237390123971</c:v>
                </c:pt>
                <c:pt idx="414">
                  <c:v>593.0917620728178</c:v>
                </c:pt>
                <c:pt idx="415">
                  <c:v>595.05324869695312</c:v>
                </c:pt>
                <c:pt idx="416">
                  <c:v>597.00815400555314</c:v>
                </c:pt>
                <c:pt idx="417">
                  <c:v>598.9564339231672</c:v>
                </c:pt>
                <c:pt idx="418">
                  <c:v>600.89804518235815</c:v>
                </c:pt>
                <c:pt idx="419">
                  <c:v>602.83294532753962</c:v>
                </c:pt>
                <c:pt idx="420">
                  <c:v>604.76109271844655</c:v>
                </c:pt>
                <c:pt idx="421">
                  <c:v>606.6824465332478</c:v>
                </c:pt>
                <c:pt idx="422">
                  <c:v>608.59696677130876</c:v>
                </c:pt>
                <c:pt idx="423">
                  <c:v>610.50461425561275</c:v>
                </c:pt>
                <c:pt idx="424">
                  <c:v>612.4053506348497</c:v>
                </c:pt>
                <c:pt idx="425">
                  <c:v>614.29913838517882</c:v>
                </c:pt>
                <c:pt idx="426">
                  <c:v>616.1859408116743</c:v>
                </c:pt>
                <c:pt idx="427">
                  <c:v>618.06572204945996</c:v>
                </c:pt>
                <c:pt idx="428">
                  <c:v>619.93844706454149</c:v>
                </c:pt>
                <c:pt idx="429">
                  <c:v>621.80408165434199</c:v>
                </c:pt>
                <c:pt idx="430">
                  <c:v>623.66259244794924</c:v>
                </c:pt>
                <c:pt idx="431">
                  <c:v>625.51394690607935</c:v>
                </c:pt>
                <c:pt idx="432">
                  <c:v>627.35811332076605</c:v>
                </c:pt>
                <c:pt idx="433">
                  <c:v>629.19506081477948</c:v>
                </c:pt>
                <c:pt idx="434">
                  <c:v>631.02475934078245</c:v>
                </c:pt>
                <c:pt idx="435">
                  <c:v>632.84717968023028</c:v>
                </c:pt>
                <c:pt idx="436">
                  <c:v>634.66229344201952</c:v>
                </c:pt>
                <c:pt idx="437">
                  <c:v>636.47007306089279</c:v>
                </c:pt>
                <c:pt idx="438">
                  <c:v>638.27049179560436</c:v>
                </c:pt>
                <c:pt idx="439">
                  <c:v>640.06352372685353</c:v>
                </c:pt>
                <c:pt idx="440">
                  <c:v>641.84914375499091</c:v>
                </c:pt>
                <c:pt idx="441">
                  <c:v>643.62732759750349</c:v>
                </c:pt>
                <c:pt idx="442">
                  <c:v>645.39805178628421</c:v>
                </c:pt>
                <c:pt idx="443">
                  <c:v>647.16129366469147</c:v>
                </c:pt>
                <c:pt idx="444">
                  <c:v>648.91703138440403</c:v>
                </c:pt>
                <c:pt idx="445">
                  <c:v>650.66524390207712</c:v>
                </c:pt>
                <c:pt idx="446">
                  <c:v>652.40591097580455</c:v>
                </c:pt>
                <c:pt idx="447">
                  <c:v>654.13901316139254</c:v>
                </c:pt>
                <c:pt idx="448">
                  <c:v>655.86453180845035</c:v>
                </c:pt>
                <c:pt idx="449">
                  <c:v>657.58244905630295</c:v>
                </c:pt>
                <c:pt idx="450">
                  <c:v>659.29274782973096</c:v>
                </c:pt>
                <c:pt idx="451">
                  <c:v>660.99541183454289</c:v>
                </c:pt>
                <c:pt idx="452">
                  <c:v>662.69042555298449</c:v>
                </c:pt>
                <c:pt idx="453">
                  <c:v>664.37777423899013</c:v>
                </c:pt>
                <c:pt idx="454">
                  <c:v>666.05744391328199</c:v>
                </c:pt>
                <c:pt idx="455">
                  <c:v>667.72942135832102</c:v>
                </c:pt>
                <c:pt idx="456">
                  <c:v>669.39369411311429</c:v>
                </c:pt>
                <c:pt idx="457">
                  <c:v>671.05025046788467</c:v>
                </c:pt>
                <c:pt idx="458">
                  <c:v>672.69907945860643</c:v>
                </c:pt>
                <c:pt idx="459">
                  <c:v>674.34017086141193</c:v>
                </c:pt>
                <c:pt idx="460">
                  <c:v>675.9735151868739</c:v>
                </c:pt>
                <c:pt idx="461">
                  <c:v>677.59910367416785</c:v>
                </c:pt>
                <c:pt idx="462">
                  <c:v>679.21692828511937</c:v>
                </c:pt>
                <c:pt idx="463">
                  <c:v>680.82698169813978</c:v>
                </c:pt>
                <c:pt idx="464">
                  <c:v>682.4292573020565</c:v>
                </c:pt>
                <c:pt idx="465">
                  <c:v>684.02374918984003</c:v>
                </c:pt>
                <c:pt idx="466">
                  <c:v>685.61045215223385</c:v>
                </c:pt>
                <c:pt idx="467">
                  <c:v>687.18936167129038</c:v>
                </c:pt>
                <c:pt idx="468">
                  <c:v>688.76047391381769</c:v>
                </c:pt>
                <c:pt idx="469">
                  <c:v>690.32378572474045</c:v>
                </c:pt>
                <c:pt idx="470">
                  <c:v>691.87929462038016</c:v>
                </c:pt>
                <c:pt idx="471">
                  <c:v>693.42699878165774</c:v>
                </c:pt>
                <c:pt idx="472">
                  <c:v>694.96689704722303</c:v>
                </c:pt>
                <c:pt idx="473">
                  <c:v>696.49898890651502</c:v>
                </c:pt>
                <c:pt idx="474">
                  <c:v>698.02327449275606</c:v>
                </c:pt>
                <c:pt idx="475">
                  <c:v>699.5397545758849</c:v>
                </c:pt>
                <c:pt idx="476">
                  <c:v>701.04843055543165</c:v>
                </c:pt>
                <c:pt idx="477">
                  <c:v>702.54930445333775</c:v>
                </c:pt>
                <c:pt idx="478">
                  <c:v>704.04237890672607</c:v>
                </c:pt>
                <c:pt idx="479">
                  <c:v>705.52765716062345</c:v>
                </c:pt>
                <c:pt idx="480">
                  <c:v>707.00514306063951</c:v>
                </c:pt>
                <c:pt idx="481">
                  <c:v>708.47484104560522</c:v>
                </c:pt>
                <c:pt idx="482">
                  <c:v>709.93675614017502</c:v>
                </c:pt>
                <c:pt idx="483">
                  <c:v>711.39089394739494</c:v>
                </c:pt>
                <c:pt idx="484">
                  <c:v>712.8372606412405</c:v>
                </c:pt>
                <c:pt idx="485">
                  <c:v>714.27586295912795</c:v>
                </c:pt>
                <c:pt idx="486">
                  <c:v>715.70670819440102</c:v>
                </c:pt>
                <c:pt idx="487">
                  <c:v>717.12980418879738</c:v>
                </c:pt>
                <c:pt idx="488">
                  <c:v>718.54515932489687</c:v>
                </c:pt>
                <c:pt idx="489">
                  <c:v>719.95278251855495</c:v>
                </c:pt>
                <c:pt idx="490">
                  <c:v>721.35268321132446</c:v>
                </c:pt>
                <c:pt idx="491">
                  <c:v>722.74487136286768</c:v>
                </c:pt>
                <c:pt idx="492">
                  <c:v>724.12935744336278</c:v>
                </c:pt>
                <c:pt idx="493">
                  <c:v>725.50615242590584</c:v>
                </c:pt>
                <c:pt idx="494">
                  <c:v>726.87526777891264</c:v>
                </c:pt>
                <c:pt idx="495">
                  <c:v>728.23671545852153</c:v>
                </c:pt>
                <c:pt idx="496">
                  <c:v>729.59050790100082</c:v>
                </c:pt>
                <c:pt idx="497">
                  <c:v>730.93665801516261</c:v>
                </c:pt>
                <c:pt idx="498">
                  <c:v>732.27517917478553</c:v>
                </c:pt>
                <c:pt idx="499">
                  <c:v>733.60608521104939</c:v>
                </c:pt>
                <c:pt idx="500">
                  <c:v>734.92939040498311</c:v>
                </c:pt>
                <c:pt idx="501">
                  <c:v>736.24510947992894</c:v>
                </c:pt>
                <c:pt idx="502">
                  <c:v>737.55325759402433</c:v>
                </c:pt>
                <c:pt idx="503">
                  <c:v>738.85385033270472</c:v>
                </c:pt>
                <c:pt idx="504">
                  <c:v>740.1469037012281</c:v>
                </c:pt>
                <c:pt idx="505">
                  <c:v>741.43243411722426</c:v>
                </c:pt>
                <c:pt idx="506">
                  <c:v>742.7104584032702</c:v>
                </c:pt>
                <c:pt idx="507">
                  <c:v>743.9809937794937</c:v>
                </c:pt>
                <c:pt idx="508">
                  <c:v>745.24405785620706</c:v>
                </c:pt>
                <c:pt idx="509">
                  <c:v>746.49966862657266</c:v>
                </c:pt>
                <c:pt idx="510">
                  <c:v>747.74784445930197</c:v>
                </c:pt>
                <c:pt idx="511">
                  <c:v>748.98860409138967</c:v>
                </c:pt>
                <c:pt idx="512">
                  <c:v>750.22196662088481</c:v>
                </c:pt>
                <c:pt idx="513">
                  <c:v>751.44795149970059</c:v>
                </c:pt>
                <c:pt idx="514">
                  <c:v>752.66657852646347</c:v>
                </c:pt>
                <c:pt idx="515">
                  <c:v>752.66657852646347</c:v>
                </c:pt>
                <c:pt idx="516">
                  <c:v>752.66657852646347</c:v>
                </c:pt>
                <c:pt idx="517">
                  <c:v>752.66657852646347</c:v>
                </c:pt>
                <c:pt idx="518">
                  <c:v>752.66657852646347</c:v>
                </c:pt>
                <c:pt idx="519">
                  <c:v>752.66657852646347</c:v>
                </c:pt>
                <c:pt idx="520">
                  <c:v>752.66657852646347</c:v>
                </c:pt>
                <c:pt idx="521">
                  <c:v>752.66657852646347</c:v>
                </c:pt>
                <c:pt idx="522">
                  <c:v>752.66657852646347</c:v>
                </c:pt>
                <c:pt idx="523">
                  <c:v>752.66657852646347</c:v>
                </c:pt>
                <c:pt idx="524">
                  <c:v>752.66657852646347</c:v>
                </c:pt>
                <c:pt idx="525">
                  <c:v>752.66657852646347</c:v>
                </c:pt>
                <c:pt idx="526">
                  <c:v>752.66657852646347</c:v>
                </c:pt>
                <c:pt idx="527">
                  <c:v>752.66657852646347</c:v>
                </c:pt>
                <c:pt idx="528">
                  <c:v>752.66657852646347</c:v>
                </c:pt>
                <c:pt idx="529">
                  <c:v>752.66657852646347</c:v>
                </c:pt>
                <c:pt idx="530">
                  <c:v>752.66657852646347</c:v>
                </c:pt>
                <c:pt idx="531">
                  <c:v>752.66657852646347</c:v>
                </c:pt>
                <c:pt idx="532">
                  <c:v>752.66657852646347</c:v>
                </c:pt>
                <c:pt idx="533">
                  <c:v>752.66657852646347</c:v>
                </c:pt>
                <c:pt idx="534">
                  <c:v>752.66657852646347</c:v>
                </c:pt>
                <c:pt idx="535">
                  <c:v>752.66657852646347</c:v>
                </c:pt>
                <c:pt idx="536">
                  <c:v>752.66657852646347</c:v>
                </c:pt>
                <c:pt idx="537">
                  <c:v>752.66657852646347</c:v>
                </c:pt>
                <c:pt idx="538">
                  <c:v>752.66657852646347</c:v>
                </c:pt>
                <c:pt idx="539">
                  <c:v>752.66657852646347</c:v>
                </c:pt>
                <c:pt idx="540">
                  <c:v>752.66657852646347</c:v>
                </c:pt>
                <c:pt idx="541">
                  <c:v>752.66657852646347</c:v>
                </c:pt>
                <c:pt idx="542">
                  <c:v>752.66657852646347</c:v>
                </c:pt>
                <c:pt idx="543">
                  <c:v>752.66657852646347</c:v>
                </c:pt>
                <c:pt idx="544">
                  <c:v>752.66657852646347</c:v>
                </c:pt>
                <c:pt idx="545">
                  <c:v>752.66657852646347</c:v>
                </c:pt>
                <c:pt idx="546">
                  <c:v>752.66657852646347</c:v>
                </c:pt>
                <c:pt idx="547">
                  <c:v>752.66657852646347</c:v>
                </c:pt>
                <c:pt idx="548">
                  <c:v>752.66657852646347</c:v>
                </c:pt>
                <c:pt idx="549">
                  <c:v>752.66657852646347</c:v>
                </c:pt>
                <c:pt idx="550">
                  <c:v>752.66657852646347</c:v>
                </c:pt>
                <c:pt idx="551">
                  <c:v>752.66657852646347</c:v>
                </c:pt>
                <c:pt idx="552">
                  <c:v>752.66657852646347</c:v>
                </c:pt>
                <c:pt idx="553">
                  <c:v>752.66657852646347</c:v>
                </c:pt>
                <c:pt idx="554">
                  <c:v>752.66657852646347</c:v>
                </c:pt>
                <c:pt idx="555">
                  <c:v>752.66657852646347</c:v>
                </c:pt>
                <c:pt idx="556">
                  <c:v>752.66657852646347</c:v>
                </c:pt>
                <c:pt idx="557">
                  <c:v>752.66657852646347</c:v>
                </c:pt>
                <c:pt idx="558">
                  <c:v>752.66657852646347</c:v>
                </c:pt>
                <c:pt idx="559">
                  <c:v>752.66657852646347</c:v>
                </c:pt>
                <c:pt idx="560">
                  <c:v>752.66657852646347</c:v>
                </c:pt>
                <c:pt idx="561">
                  <c:v>752.66657852646347</c:v>
                </c:pt>
                <c:pt idx="562">
                  <c:v>752.66657852646347</c:v>
                </c:pt>
                <c:pt idx="563">
                  <c:v>752.66657852646347</c:v>
                </c:pt>
                <c:pt idx="564">
                  <c:v>752.66657852646347</c:v>
                </c:pt>
                <c:pt idx="565">
                  <c:v>752.66657852646347</c:v>
                </c:pt>
                <c:pt idx="566">
                  <c:v>752.66657852646347</c:v>
                </c:pt>
                <c:pt idx="567">
                  <c:v>752.66657852646347</c:v>
                </c:pt>
                <c:pt idx="568">
                  <c:v>752.66657852646347</c:v>
                </c:pt>
                <c:pt idx="569">
                  <c:v>752.66657852646347</c:v>
                </c:pt>
                <c:pt idx="570">
                  <c:v>752.66657852646347</c:v>
                </c:pt>
                <c:pt idx="571">
                  <c:v>752.66657852646347</c:v>
                </c:pt>
                <c:pt idx="572">
                  <c:v>752.66657852646347</c:v>
                </c:pt>
                <c:pt idx="573">
                  <c:v>752.66657852646347</c:v>
                </c:pt>
                <c:pt idx="574">
                  <c:v>752.66657852646347</c:v>
                </c:pt>
                <c:pt idx="575">
                  <c:v>752.66657852646347</c:v>
                </c:pt>
                <c:pt idx="576">
                  <c:v>752.66657852646347</c:v>
                </c:pt>
                <c:pt idx="577">
                  <c:v>752.66657852646347</c:v>
                </c:pt>
                <c:pt idx="578">
                  <c:v>752.66657852646347</c:v>
                </c:pt>
                <c:pt idx="579">
                  <c:v>752.66657852646347</c:v>
                </c:pt>
                <c:pt idx="580">
                  <c:v>752.66657852646347</c:v>
                </c:pt>
                <c:pt idx="581">
                  <c:v>752.66657852646347</c:v>
                </c:pt>
                <c:pt idx="582">
                  <c:v>752.66657852646347</c:v>
                </c:pt>
                <c:pt idx="583">
                  <c:v>752.66657852646347</c:v>
                </c:pt>
                <c:pt idx="584">
                  <c:v>752.66657852646347</c:v>
                </c:pt>
                <c:pt idx="585">
                  <c:v>752.66657852646347</c:v>
                </c:pt>
                <c:pt idx="586">
                  <c:v>752.66657852646347</c:v>
                </c:pt>
                <c:pt idx="587">
                  <c:v>752.66657852646347</c:v>
                </c:pt>
                <c:pt idx="588">
                  <c:v>752.66657852646347</c:v>
                </c:pt>
                <c:pt idx="589">
                  <c:v>752.66657852646347</c:v>
                </c:pt>
                <c:pt idx="590">
                  <c:v>752.66657852646347</c:v>
                </c:pt>
                <c:pt idx="591">
                  <c:v>752.66657852646347</c:v>
                </c:pt>
                <c:pt idx="592">
                  <c:v>752.66657852646347</c:v>
                </c:pt>
                <c:pt idx="593">
                  <c:v>752.66657852646347</c:v>
                </c:pt>
                <c:pt idx="594">
                  <c:v>752.66657852646347</c:v>
                </c:pt>
                <c:pt idx="595">
                  <c:v>752.66657852646347</c:v>
                </c:pt>
                <c:pt idx="596">
                  <c:v>752.66657852646347</c:v>
                </c:pt>
                <c:pt idx="597">
                  <c:v>752.66657852646347</c:v>
                </c:pt>
                <c:pt idx="598">
                  <c:v>752.66657852646347</c:v>
                </c:pt>
                <c:pt idx="599">
                  <c:v>752.66657852646347</c:v>
                </c:pt>
                <c:pt idx="600">
                  <c:v>752.66657852646347</c:v>
                </c:pt>
                <c:pt idx="601">
                  <c:v>752.66657852646347</c:v>
                </c:pt>
                <c:pt idx="602">
                  <c:v>752.66657852646347</c:v>
                </c:pt>
                <c:pt idx="603">
                  <c:v>752.66657852646347</c:v>
                </c:pt>
                <c:pt idx="604">
                  <c:v>752.66657852646347</c:v>
                </c:pt>
                <c:pt idx="605">
                  <c:v>752.66657852646347</c:v>
                </c:pt>
                <c:pt idx="606">
                  <c:v>752.66657852646347</c:v>
                </c:pt>
                <c:pt idx="607">
                  <c:v>752.66657852646347</c:v>
                </c:pt>
                <c:pt idx="608">
                  <c:v>752.66657852646347</c:v>
                </c:pt>
                <c:pt idx="609">
                  <c:v>752.66657852646347</c:v>
                </c:pt>
                <c:pt idx="610">
                  <c:v>752.66657852646347</c:v>
                </c:pt>
                <c:pt idx="611">
                  <c:v>752.66657852646347</c:v>
                </c:pt>
                <c:pt idx="612">
                  <c:v>752.66657852646347</c:v>
                </c:pt>
                <c:pt idx="613">
                  <c:v>752.66657852646347</c:v>
                </c:pt>
                <c:pt idx="614">
                  <c:v>752.66657852646347</c:v>
                </c:pt>
                <c:pt idx="615">
                  <c:v>752.66657852646347</c:v>
                </c:pt>
                <c:pt idx="616">
                  <c:v>752.66657852646347</c:v>
                </c:pt>
                <c:pt idx="617">
                  <c:v>752.66657852646347</c:v>
                </c:pt>
                <c:pt idx="618">
                  <c:v>752.66657852646347</c:v>
                </c:pt>
                <c:pt idx="619">
                  <c:v>752.66657852646347</c:v>
                </c:pt>
                <c:pt idx="620">
                  <c:v>752.66657852646347</c:v>
                </c:pt>
                <c:pt idx="621">
                  <c:v>752.66657852646347</c:v>
                </c:pt>
                <c:pt idx="622">
                  <c:v>752.66657852646347</c:v>
                </c:pt>
                <c:pt idx="623">
                  <c:v>752.66657852646347</c:v>
                </c:pt>
                <c:pt idx="624">
                  <c:v>752.66657852646347</c:v>
                </c:pt>
                <c:pt idx="625">
                  <c:v>752.66657852646347</c:v>
                </c:pt>
                <c:pt idx="626">
                  <c:v>752.66657852646347</c:v>
                </c:pt>
                <c:pt idx="627">
                  <c:v>752.66657852646347</c:v>
                </c:pt>
                <c:pt idx="628">
                  <c:v>752.66657852646347</c:v>
                </c:pt>
                <c:pt idx="629">
                  <c:v>752.66657852646347</c:v>
                </c:pt>
                <c:pt idx="630">
                  <c:v>752.66657852646347</c:v>
                </c:pt>
                <c:pt idx="631">
                  <c:v>752.66657852646347</c:v>
                </c:pt>
                <c:pt idx="632">
                  <c:v>752.66657852646347</c:v>
                </c:pt>
                <c:pt idx="633">
                  <c:v>752.66657852646347</c:v>
                </c:pt>
                <c:pt idx="634">
                  <c:v>752.66657852646347</c:v>
                </c:pt>
                <c:pt idx="635">
                  <c:v>752.66657852646347</c:v>
                </c:pt>
                <c:pt idx="636">
                  <c:v>752.66657852646347</c:v>
                </c:pt>
                <c:pt idx="637">
                  <c:v>752.66657852646347</c:v>
                </c:pt>
                <c:pt idx="638">
                  <c:v>752.66657852646347</c:v>
                </c:pt>
                <c:pt idx="639">
                  <c:v>752.66657852646347</c:v>
                </c:pt>
                <c:pt idx="640">
                  <c:v>752.66657852646347</c:v>
                </c:pt>
                <c:pt idx="641">
                  <c:v>752.66657852646347</c:v>
                </c:pt>
                <c:pt idx="642">
                  <c:v>752.66657852646347</c:v>
                </c:pt>
                <c:pt idx="643">
                  <c:v>752.66657852646347</c:v>
                </c:pt>
                <c:pt idx="644">
                  <c:v>752.66657852646347</c:v>
                </c:pt>
                <c:pt idx="645">
                  <c:v>752.66657852646347</c:v>
                </c:pt>
                <c:pt idx="646">
                  <c:v>752.66657852646347</c:v>
                </c:pt>
                <c:pt idx="647">
                  <c:v>752.66657852646347</c:v>
                </c:pt>
                <c:pt idx="648">
                  <c:v>752.66657852646347</c:v>
                </c:pt>
                <c:pt idx="649">
                  <c:v>752.66657852646347</c:v>
                </c:pt>
                <c:pt idx="650">
                  <c:v>752.66657852646347</c:v>
                </c:pt>
                <c:pt idx="651">
                  <c:v>752.66657852646347</c:v>
                </c:pt>
                <c:pt idx="652">
                  <c:v>752.66657852646347</c:v>
                </c:pt>
                <c:pt idx="653">
                  <c:v>752.66657852646347</c:v>
                </c:pt>
                <c:pt idx="654">
                  <c:v>752.66657852646347</c:v>
                </c:pt>
                <c:pt idx="655">
                  <c:v>752.66657852646347</c:v>
                </c:pt>
                <c:pt idx="656">
                  <c:v>752.66657852646347</c:v>
                </c:pt>
                <c:pt idx="657">
                  <c:v>752.66657852646347</c:v>
                </c:pt>
                <c:pt idx="658">
                  <c:v>752.66657852646347</c:v>
                </c:pt>
                <c:pt idx="659">
                  <c:v>752.66657852646347</c:v>
                </c:pt>
                <c:pt idx="660">
                  <c:v>752.66657852646347</c:v>
                </c:pt>
                <c:pt idx="661">
                  <c:v>752.66657852646347</c:v>
                </c:pt>
                <c:pt idx="662">
                  <c:v>752.66657852646347</c:v>
                </c:pt>
                <c:pt idx="663">
                  <c:v>752.66657852646347</c:v>
                </c:pt>
                <c:pt idx="664">
                  <c:v>752.66657852646347</c:v>
                </c:pt>
                <c:pt idx="665">
                  <c:v>752.66657852646347</c:v>
                </c:pt>
                <c:pt idx="666">
                  <c:v>752.66657852646347</c:v>
                </c:pt>
                <c:pt idx="667">
                  <c:v>752.66657852646347</c:v>
                </c:pt>
                <c:pt idx="668">
                  <c:v>752.66657852646347</c:v>
                </c:pt>
                <c:pt idx="669">
                  <c:v>752.66657852646347</c:v>
                </c:pt>
                <c:pt idx="670">
                  <c:v>752.66657852646347</c:v>
                </c:pt>
                <c:pt idx="671">
                  <c:v>752.66657852646347</c:v>
                </c:pt>
                <c:pt idx="672">
                  <c:v>752.66657852646347</c:v>
                </c:pt>
                <c:pt idx="673">
                  <c:v>752.66657852646347</c:v>
                </c:pt>
                <c:pt idx="674">
                  <c:v>752.66657852646347</c:v>
                </c:pt>
                <c:pt idx="675">
                  <c:v>752.66657852646347</c:v>
                </c:pt>
                <c:pt idx="676">
                  <c:v>752.66657852646347</c:v>
                </c:pt>
                <c:pt idx="677">
                  <c:v>752.66657852646347</c:v>
                </c:pt>
                <c:pt idx="678">
                  <c:v>752.66657852646347</c:v>
                </c:pt>
                <c:pt idx="679">
                  <c:v>752.66657852646347</c:v>
                </c:pt>
                <c:pt idx="680">
                  <c:v>752.66657852646347</c:v>
                </c:pt>
                <c:pt idx="681">
                  <c:v>752.66657852646347</c:v>
                </c:pt>
                <c:pt idx="682">
                  <c:v>752.66657852646347</c:v>
                </c:pt>
                <c:pt idx="683">
                  <c:v>752.66657852646347</c:v>
                </c:pt>
                <c:pt idx="684">
                  <c:v>752.66657852646347</c:v>
                </c:pt>
                <c:pt idx="685">
                  <c:v>752.66657852646347</c:v>
                </c:pt>
                <c:pt idx="686">
                  <c:v>752.66657852646347</c:v>
                </c:pt>
                <c:pt idx="687">
                  <c:v>752.66657852646347</c:v>
                </c:pt>
                <c:pt idx="688">
                  <c:v>752.66657852646347</c:v>
                </c:pt>
                <c:pt idx="689">
                  <c:v>752.66657852646347</c:v>
                </c:pt>
                <c:pt idx="690">
                  <c:v>752.66657852646347</c:v>
                </c:pt>
                <c:pt idx="691">
                  <c:v>752.66657852646347</c:v>
                </c:pt>
                <c:pt idx="692">
                  <c:v>752.66657852646347</c:v>
                </c:pt>
                <c:pt idx="693">
                  <c:v>752.66657852646347</c:v>
                </c:pt>
                <c:pt idx="694">
                  <c:v>752.66657852646347</c:v>
                </c:pt>
                <c:pt idx="695">
                  <c:v>752.66657852646347</c:v>
                </c:pt>
                <c:pt idx="696">
                  <c:v>752.66657852646347</c:v>
                </c:pt>
                <c:pt idx="697">
                  <c:v>752.66657852646347</c:v>
                </c:pt>
                <c:pt idx="698">
                  <c:v>752.66657852646347</c:v>
                </c:pt>
                <c:pt idx="699">
                  <c:v>752.66657852646347</c:v>
                </c:pt>
                <c:pt idx="700">
                  <c:v>752.66657852646347</c:v>
                </c:pt>
                <c:pt idx="701">
                  <c:v>752.66657852646347</c:v>
                </c:pt>
                <c:pt idx="702">
                  <c:v>752.66657852646347</c:v>
                </c:pt>
                <c:pt idx="703">
                  <c:v>752.66657852646347</c:v>
                </c:pt>
                <c:pt idx="704">
                  <c:v>752.66657852646347</c:v>
                </c:pt>
                <c:pt idx="705">
                  <c:v>752.66657852646347</c:v>
                </c:pt>
                <c:pt idx="706">
                  <c:v>752.66657852646347</c:v>
                </c:pt>
                <c:pt idx="707">
                  <c:v>752.66657852646347</c:v>
                </c:pt>
                <c:pt idx="708">
                  <c:v>752.66657852646347</c:v>
                </c:pt>
                <c:pt idx="709">
                  <c:v>752.66657852646347</c:v>
                </c:pt>
                <c:pt idx="710">
                  <c:v>752.66657852646347</c:v>
                </c:pt>
                <c:pt idx="711">
                  <c:v>752.66657852646347</c:v>
                </c:pt>
                <c:pt idx="712">
                  <c:v>752.66657852646347</c:v>
                </c:pt>
                <c:pt idx="713">
                  <c:v>752.66657852646347</c:v>
                </c:pt>
                <c:pt idx="714">
                  <c:v>752.66657852646347</c:v>
                </c:pt>
                <c:pt idx="715">
                  <c:v>752.66657852646347</c:v>
                </c:pt>
                <c:pt idx="716">
                  <c:v>752.66657852646347</c:v>
                </c:pt>
                <c:pt idx="717">
                  <c:v>752.66657852646347</c:v>
                </c:pt>
                <c:pt idx="718">
                  <c:v>752.66657852646347</c:v>
                </c:pt>
                <c:pt idx="719">
                  <c:v>752.66657852646347</c:v>
                </c:pt>
                <c:pt idx="720">
                  <c:v>752.66657852646347</c:v>
                </c:pt>
                <c:pt idx="721">
                  <c:v>752.66657852646347</c:v>
                </c:pt>
                <c:pt idx="722">
                  <c:v>752.66657852646347</c:v>
                </c:pt>
                <c:pt idx="723">
                  <c:v>752.66657852646347</c:v>
                </c:pt>
                <c:pt idx="724">
                  <c:v>752.66657852646347</c:v>
                </c:pt>
                <c:pt idx="725">
                  <c:v>752.66657852646347</c:v>
                </c:pt>
                <c:pt idx="726">
                  <c:v>752.66657852646347</c:v>
                </c:pt>
                <c:pt idx="727">
                  <c:v>752.66657852646347</c:v>
                </c:pt>
                <c:pt idx="728">
                  <c:v>752.66657852646347</c:v>
                </c:pt>
                <c:pt idx="729">
                  <c:v>752.66657852646347</c:v>
                </c:pt>
                <c:pt idx="730">
                  <c:v>752.66657852646347</c:v>
                </c:pt>
                <c:pt idx="731">
                  <c:v>752.66657852646347</c:v>
                </c:pt>
                <c:pt idx="732">
                  <c:v>752.66657852646347</c:v>
                </c:pt>
                <c:pt idx="733">
                  <c:v>752.66657852646347</c:v>
                </c:pt>
                <c:pt idx="734">
                  <c:v>752.66657852646347</c:v>
                </c:pt>
                <c:pt idx="735">
                  <c:v>752.66657852646347</c:v>
                </c:pt>
                <c:pt idx="736">
                  <c:v>752.66657852646347</c:v>
                </c:pt>
                <c:pt idx="737">
                  <c:v>752.66657852646347</c:v>
                </c:pt>
                <c:pt idx="738">
                  <c:v>752.66657852646347</c:v>
                </c:pt>
                <c:pt idx="739">
                  <c:v>752.66657852646347</c:v>
                </c:pt>
                <c:pt idx="740">
                  <c:v>752.66657852646347</c:v>
                </c:pt>
                <c:pt idx="741">
                  <c:v>752.66657852646347</c:v>
                </c:pt>
                <c:pt idx="742">
                  <c:v>752.66657852646347</c:v>
                </c:pt>
                <c:pt idx="743">
                  <c:v>752.66657852646347</c:v>
                </c:pt>
                <c:pt idx="744">
                  <c:v>752.66657852646347</c:v>
                </c:pt>
                <c:pt idx="745">
                  <c:v>752.66657852646347</c:v>
                </c:pt>
                <c:pt idx="746">
                  <c:v>752.66657852646347</c:v>
                </c:pt>
                <c:pt idx="747">
                  <c:v>752.66657852646347</c:v>
                </c:pt>
                <c:pt idx="748">
                  <c:v>752.66657852646347</c:v>
                </c:pt>
                <c:pt idx="749">
                  <c:v>752.66657852646347</c:v>
                </c:pt>
                <c:pt idx="750">
                  <c:v>752.66657852646347</c:v>
                </c:pt>
                <c:pt idx="751">
                  <c:v>752.66657852646347</c:v>
                </c:pt>
                <c:pt idx="752">
                  <c:v>752.66657852646347</c:v>
                </c:pt>
                <c:pt idx="753">
                  <c:v>752.66657852646347</c:v>
                </c:pt>
                <c:pt idx="754">
                  <c:v>752.66657852646347</c:v>
                </c:pt>
                <c:pt idx="755">
                  <c:v>752.66657852646347</c:v>
                </c:pt>
                <c:pt idx="756">
                  <c:v>752.66657852646347</c:v>
                </c:pt>
                <c:pt idx="757">
                  <c:v>752.66657852646347</c:v>
                </c:pt>
                <c:pt idx="758">
                  <c:v>752.66657852646347</c:v>
                </c:pt>
                <c:pt idx="759">
                  <c:v>752.66657852646347</c:v>
                </c:pt>
                <c:pt idx="760">
                  <c:v>752.66657852646347</c:v>
                </c:pt>
                <c:pt idx="761">
                  <c:v>752.66657852646347</c:v>
                </c:pt>
                <c:pt idx="762">
                  <c:v>752.66657852646347</c:v>
                </c:pt>
                <c:pt idx="763">
                  <c:v>752.66657852646347</c:v>
                </c:pt>
                <c:pt idx="764">
                  <c:v>752.66657852646347</c:v>
                </c:pt>
                <c:pt idx="765">
                  <c:v>752.66657852646347</c:v>
                </c:pt>
                <c:pt idx="766">
                  <c:v>752.66657852646347</c:v>
                </c:pt>
                <c:pt idx="767">
                  <c:v>752.66657852646347</c:v>
                </c:pt>
                <c:pt idx="768">
                  <c:v>752.66657852646347</c:v>
                </c:pt>
                <c:pt idx="769">
                  <c:v>752.66657852646347</c:v>
                </c:pt>
                <c:pt idx="770">
                  <c:v>752.66657852646347</c:v>
                </c:pt>
                <c:pt idx="771">
                  <c:v>752.66657852646347</c:v>
                </c:pt>
                <c:pt idx="772">
                  <c:v>752.66657852646347</c:v>
                </c:pt>
                <c:pt idx="773">
                  <c:v>752.66657852646347</c:v>
                </c:pt>
                <c:pt idx="774">
                  <c:v>752.66657852646347</c:v>
                </c:pt>
                <c:pt idx="775">
                  <c:v>752.66657852646347</c:v>
                </c:pt>
                <c:pt idx="776">
                  <c:v>752.66657852646347</c:v>
                </c:pt>
                <c:pt idx="777">
                  <c:v>752.66657852646347</c:v>
                </c:pt>
                <c:pt idx="778">
                  <c:v>752.66657852646347</c:v>
                </c:pt>
                <c:pt idx="779">
                  <c:v>752.66657852646347</c:v>
                </c:pt>
                <c:pt idx="780">
                  <c:v>752.66657852646347</c:v>
                </c:pt>
                <c:pt idx="781">
                  <c:v>752.66657852646347</c:v>
                </c:pt>
                <c:pt idx="782">
                  <c:v>752.66657852646347</c:v>
                </c:pt>
                <c:pt idx="783">
                  <c:v>752.66657852646347</c:v>
                </c:pt>
                <c:pt idx="784">
                  <c:v>752.66657852646347</c:v>
                </c:pt>
                <c:pt idx="785">
                  <c:v>752.66657852646347</c:v>
                </c:pt>
                <c:pt idx="786">
                  <c:v>752.66657852646347</c:v>
                </c:pt>
                <c:pt idx="787">
                  <c:v>752.66657852646347</c:v>
                </c:pt>
                <c:pt idx="788">
                  <c:v>752.66657852646347</c:v>
                </c:pt>
                <c:pt idx="789">
                  <c:v>752.66657852646347</c:v>
                </c:pt>
                <c:pt idx="790">
                  <c:v>752.66657852646347</c:v>
                </c:pt>
                <c:pt idx="791">
                  <c:v>752.66657852646347</c:v>
                </c:pt>
                <c:pt idx="792">
                  <c:v>752.66657852646347</c:v>
                </c:pt>
                <c:pt idx="793">
                  <c:v>752.66657852646347</c:v>
                </c:pt>
                <c:pt idx="794">
                  <c:v>752.66657852646347</c:v>
                </c:pt>
                <c:pt idx="795">
                  <c:v>752.66657852646347</c:v>
                </c:pt>
                <c:pt idx="796">
                  <c:v>752.66657852646347</c:v>
                </c:pt>
                <c:pt idx="797">
                  <c:v>752.66657852646347</c:v>
                </c:pt>
                <c:pt idx="798">
                  <c:v>752.66657852646347</c:v>
                </c:pt>
                <c:pt idx="799">
                  <c:v>752.66657852646347</c:v>
                </c:pt>
                <c:pt idx="800">
                  <c:v>752.66657852646347</c:v>
                </c:pt>
                <c:pt idx="801">
                  <c:v>752.66657852646347</c:v>
                </c:pt>
                <c:pt idx="802">
                  <c:v>752.66657852646347</c:v>
                </c:pt>
                <c:pt idx="803">
                  <c:v>752.66657852646347</c:v>
                </c:pt>
                <c:pt idx="804">
                  <c:v>752.66657852646347</c:v>
                </c:pt>
                <c:pt idx="805">
                  <c:v>752.66657852646347</c:v>
                </c:pt>
                <c:pt idx="806">
                  <c:v>752.66657852646347</c:v>
                </c:pt>
                <c:pt idx="807">
                  <c:v>752.66657852646347</c:v>
                </c:pt>
                <c:pt idx="808">
                  <c:v>752.66657852646347</c:v>
                </c:pt>
                <c:pt idx="809">
                  <c:v>752.66657852646347</c:v>
                </c:pt>
                <c:pt idx="810">
                  <c:v>752.66657852646347</c:v>
                </c:pt>
                <c:pt idx="811">
                  <c:v>752.66657852646347</c:v>
                </c:pt>
                <c:pt idx="812">
                  <c:v>752.66657852646347</c:v>
                </c:pt>
                <c:pt idx="813">
                  <c:v>752.66657852646347</c:v>
                </c:pt>
                <c:pt idx="814">
                  <c:v>752.66657852646347</c:v>
                </c:pt>
                <c:pt idx="815">
                  <c:v>752.66657852646347</c:v>
                </c:pt>
                <c:pt idx="816">
                  <c:v>752.66657852646347</c:v>
                </c:pt>
                <c:pt idx="817">
                  <c:v>752.66657852646347</c:v>
                </c:pt>
                <c:pt idx="818">
                  <c:v>752.66657852646347</c:v>
                </c:pt>
                <c:pt idx="819">
                  <c:v>752.66657852646347</c:v>
                </c:pt>
                <c:pt idx="820">
                  <c:v>752.66657852646347</c:v>
                </c:pt>
                <c:pt idx="821">
                  <c:v>752.66657852646347</c:v>
                </c:pt>
                <c:pt idx="822">
                  <c:v>752.66657852646347</c:v>
                </c:pt>
                <c:pt idx="823">
                  <c:v>752.66657852646347</c:v>
                </c:pt>
                <c:pt idx="824">
                  <c:v>752.66657852646347</c:v>
                </c:pt>
                <c:pt idx="825">
                  <c:v>752.66657852646347</c:v>
                </c:pt>
                <c:pt idx="826">
                  <c:v>752.66657852646347</c:v>
                </c:pt>
                <c:pt idx="827">
                  <c:v>752.66657852646347</c:v>
                </c:pt>
                <c:pt idx="828">
                  <c:v>752.66657852646347</c:v>
                </c:pt>
                <c:pt idx="829">
                  <c:v>752.66657852646347</c:v>
                </c:pt>
                <c:pt idx="830">
                  <c:v>752.66657852646347</c:v>
                </c:pt>
                <c:pt idx="831">
                  <c:v>752.66657852646347</c:v>
                </c:pt>
                <c:pt idx="832">
                  <c:v>752.66657852646347</c:v>
                </c:pt>
                <c:pt idx="833">
                  <c:v>752.66657852646347</c:v>
                </c:pt>
                <c:pt idx="834">
                  <c:v>752.66657852646347</c:v>
                </c:pt>
                <c:pt idx="835">
                  <c:v>752.66657852646347</c:v>
                </c:pt>
                <c:pt idx="836">
                  <c:v>752.66657852646347</c:v>
                </c:pt>
                <c:pt idx="837">
                  <c:v>752.66657852646347</c:v>
                </c:pt>
                <c:pt idx="838">
                  <c:v>752.66657852646347</c:v>
                </c:pt>
                <c:pt idx="839">
                  <c:v>752.66657852646347</c:v>
                </c:pt>
                <c:pt idx="840">
                  <c:v>752.66657852646347</c:v>
                </c:pt>
                <c:pt idx="841">
                  <c:v>752.66657852646347</c:v>
                </c:pt>
                <c:pt idx="842">
                  <c:v>752.66657852646347</c:v>
                </c:pt>
                <c:pt idx="843">
                  <c:v>752.66657852646347</c:v>
                </c:pt>
                <c:pt idx="844">
                  <c:v>752.66657852646347</c:v>
                </c:pt>
                <c:pt idx="845">
                  <c:v>752.66657852646347</c:v>
                </c:pt>
                <c:pt idx="846">
                  <c:v>752.66657852646347</c:v>
                </c:pt>
                <c:pt idx="847">
                  <c:v>752.66657852646347</c:v>
                </c:pt>
                <c:pt idx="848">
                  <c:v>752.66657852646347</c:v>
                </c:pt>
                <c:pt idx="849">
                  <c:v>752.66657852646347</c:v>
                </c:pt>
                <c:pt idx="850">
                  <c:v>752.66657852646347</c:v>
                </c:pt>
                <c:pt idx="851">
                  <c:v>752.66657852646347</c:v>
                </c:pt>
                <c:pt idx="852">
                  <c:v>752.66657852646347</c:v>
                </c:pt>
                <c:pt idx="853">
                  <c:v>752.66657852646347</c:v>
                </c:pt>
                <c:pt idx="854">
                  <c:v>752.66657852646347</c:v>
                </c:pt>
                <c:pt idx="855">
                  <c:v>752.66657852646347</c:v>
                </c:pt>
                <c:pt idx="856">
                  <c:v>752.66657852646347</c:v>
                </c:pt>
                <c:pt idx="857">
                  <c:v>752.66657852646347</c:v>
                </c:pt>
                <c:pt idx="858">
                  <c:v>752.66657852646347</c:v>
                </c:pt>
                <c:pt idx="859">
                  <c:v>752.66657852646347</c:v>
                </c:pt>
                <c:pt idx="860">
                  <c:v>752.66657852646347</c:v>
                </c:pt>
                <c:pt idx="861">
                  <c:v>752.66657852646347</c:v>
                </c:pt>
                <c:pt idx="862">
                  <c:v>752.66657852646347</c:v>
                </c:pt>
                <c:pt idx="863">
                  <c:v>752.66657852646347</c:v>
                </c:pt>
                <c:pt idx="864">
                  <c:v>752.66657852646347</c:v>
                </c:pt>
                <c:pt idx="865">
                  <c:v>752.66657852646347</c:v>
                </c:pt>
                <c:pt idx="866">
                  <c:v>752.66657852646347</c:v>
                </c:pt>
                <c:pt idx="867">
                  <c:v>752.66657852646347</c:v>
                </c:pt>
                <c:pt idx="868">
                  <c:v>752.66657852646347</c:v>
                </c:pt>
                <c:pt idx="869">
                  <c:v>752.66657852646347</c:v>
                </c:pt>
                <c:pt idx="870">
                  <c:v>752.66657852646347</c:v>
                </c:pt>
                <c:pt idx="871">
                  <c:v>752.66657852646347</c:v>
                </c:pt>
                <c:pt idx="872">
                  <c:v>752.66657852646347</c:v>
                </c:pt>
                <c:pt idx="873">
                  <c:v>752.66657852646347</c:v>
                </c:pt>
                <c:pt idx="874">
                  <c:v>752.66657852646347</c:v>
                </c:pt>
                <c:pt idx="875">
                  <c:v>752.66657852646347</c:v>
                </c:pt>
                <c:pt idx="876">
                  <c:v>752.66657852646347</c:v>
                </c:pt>
                <c:pt idx="877">
                  <c:v>752.66657852646347</c:v>
                </c:pt>
                <c:pt idx="878">
                  <c:v>752.66657852646347</c:v>
                </c:pt>
                <c:pt idx="879">
                  <c:v>752.66657852646347</c:v>
                </c:pt>
                <c:pt idx="880">
                  <c:v>752.66657852646347</c:v>
                </c:pt>
                <c:pt idx="881">
                  <c:v>752.66657852646347</c:v>
                </c:pt>
                <c:pt idx="882">
                  <c:v>752.66657852646347</c:v>
                </c:pt>
                <c:pt idx="883">
                  <c:v>752.66657852646347</c:v>
                </c:pt>
                <c:pt idx="884">
                  <c:v>752.66657852646347</c:v>
                </c:pt>
                <c:pt idx="885">
                  <c:v>752.66657852646347</c:v>
                </c:pt>
                <c:pt idx="886">
                  <c:v>752.66657852646347</c:v>
                </c:pt>
                <c:pt idx="887">
                  <c:v>752.66657852646347</c:v>
                </c:pt>
                <c:pt idx="888">
                  <c:v>752.66657852646347</c:v>
                </c:pt>
                <c:pt idx="889">
                  <c:v>752.66657852646347</c:v>
                </c:pt>
                <c:pt idx="890">
                  <c:v>752.66657852646347</c:v>
                </c:pt>
                <c:pt idx="891">
                  <c:v>752.66657852646347</c:v>
                </c:pt>
                <c:pt idx="892">
                  <c:v>752.66657852646347</c:v>
                </c:pt>
                <c:pt idx="893">
                  <c:v>752.66657852646347</c:v>
                </c:pt>
                <c:pt idx="894">
                  <c:v>752.66657852646347</c:v>
                </c:pt>
                <c:pt idx="895">
                  <c:v>752.66657852646347</c:v>
                </c:pt>
                <c:pt idx="896">
                  <c:v>752.66657852646347</c:v>
                </c:pt>
                <c:pt idx="897">
                  <c:v>752.66657852646347</c:v>
                </c:pt>
                <c:pt idx="898">
                  <c:v>752.66657852646347</c:v>
                </c:pt>
                <c:pt idx="899">
                  <c:v>752.66657852646347</c:v>
                </c:pt>
                <c:pt idx="900">
                  <c:v>752.66657852646347</c:v>
                </c:pt>
                <c:pt idx="901">
                  <c:v>752.66657852646347</c:v>
                </c:pt>
                <c:pt idx="902">
                  <c:v>752.66657852646347</c:v>
                </c:pt>
                <c:pt idx="903">
                  <c:v>752.66657852646347</c:v>
                </c:pt>
                <c:pt idx="904">
                  <c:v>752.66657852646347</c:v>
                </c:pt>
                <c:pt idx="905">
                  <c:v>752.66657852646347</c:v>
                </c:pt>
                <c:pt idx="906">
                  <c:v>752.66657852646347</c:v>
                </c:pt>
                <c:pt idx="907">
                  <c:v>752.66657852646347</c:v>
                </c:pt>
                <c:pt idx="908">
                  <c:v>752.66657852646347</c:v>
                </c:pt>
                <c:pt idx="909">
                  <c:v>752.66657852646347</c:v>
                </c:pt>
                <c:pt idx="910">
                  <c:v>752.66657852646347</c:v>
                </c:pt>
                <c:pt idx="911">
                  <c:v>752.66657852646347</c:v>
                </c:pt>
                <c:pt idx="912">
                  <c:v>752.66657852646347</c:v>
                </c:pt>
                <c:pt idx="913">
                  <c:v>752.66657852646347</c:v>
                </c:pt>
                <c:pt idx="914">
                  <c:v>752.66657852646347</c:v>
                </c:pt>
                <c:pt idx="915">
                  <c:v>752.66657852646347</c:v>
                </c:pt>
                <c:pt idx="916">
                  <c:v>752.66657852646347</c:v>
                </c:pt>
                <c:pt idx="917">
                  <c:v>752.66657852646347</c:v>
                </c:pt>
                <c:pt idx="918">
                  <c:v>752.66657852646347</c:v>
                </c:pt>
                <c:pt idx="919">
                  <c:v>752.66657852646347</c:v>
                </c:pt>
                <c:pt idx="920">
                  <c:v>752.66657852646347</c:v>
                </c:pt>
                <c:pt idx="921">
                  <c:v>752.66657852646347</c:v>
                </c:pt>
                <c:pt idx="922">
                  <c:v>752.66657852646347</c:v>
                </c:pt>
                <c:pt idx="923">
                  <c:v>752.66657852646347</c:v>
                </c:pt>
                <c:pt idx="924">
                  <c:v>752.66657852646347</c:v>
                </c:pt>
                <c:pt idx="925">
                  <c:v>752.66657852646347</c:v>
                </c:pt>
                <c:pt idx="926">
                  <c:v>752.66657852646347</c:v>
                </c:pt>
                <c:pt idx="927">
                  <c:v>752.66657852646347</c:v>
                </c:pt>
                <c:pt idx="928">
                  <c:v>752.66657852646347</c:v>
                </c:pt>
                <c:pt idx="929">
                  <c:v>752.66657852646347</c:v>
                </c:pt>
                <c:pt idx="930">
                  <c:v>752.66657852646347</c:v>
                </c:pt>
                <c:pt idx="931">
                  <c:v>752.66657852646347</c:v>
                </c:pt>
                <c:pt idx="932">
                  <c:v>752.66657852646347</c:v>
                </c:pt>
                <c:pt idx="933">
                  <c:v>752.66657852646347</c:v>
                </c:pt>
                <c:pt idx="934">
                  <c:v>752.66657852646347</c:v>
                </c:pt>
                <c:pt idx="935">
                  <c:v>752.66657852646347</c:v>
                </c:pt>
                <c:pt idx="936">
                  <c:v>752.66657852646347</c:v>
                </c:pt>
                <c:pt idx="937">
                  <c:v>752.66657852646347</c:v>
                </c:pt>
                <c:pt idx="938">
                  <c:v>752.66657852646347</c:v>
                </c:pt>
                <c:pt idx="939">
                  <c:v>752.66657852646347</c:v>
                </c:pt>
                <c:pt idx="940">
                  <c:v>752.66657852646347</c:v>
                </c:pt>
                <c:pt idx="941">
                  <c:v>752.66657852646347</c:v>
                </c:pt>
                <c:pt idx="942">
                  <c:v>752.66657852646347</c:v>
                </c:pt>
                <c:pt idx="943">
                  <c:v>752.66657852646347</c:v>
                </c:pt>
                <c:pt idx="944">
                  <c:v>752.66657852646347</c:v>
                </c:pt>
                <c:pt idx="945">
                  <c:v>752.66657852646347</c:v>
                </c:pt>
                <c:pt idx="946">
                  <c:v>752.66657852646347</c:v>
                </c:pt>
                <c:pt idx="947">
                  <c:v>752.66657852646347</c:v>
                </c:pt>
                <c:pt idx="948">
                  <c:v>752.66657852646347</c:v>
                </c:pt>
                <c:pt idx="949">
                  <c:v>752.66657852646347</c:v>
                </c:pt>
                <c:pt idx="950">
                  <c:v>752.66657852646347</c:v>
                </c:pt>
                <c:pt idx="951">
                  <c:v>752.66657852646347</c:v>
                </c:pt>
                <c:pt idx="952">
                  <c:v>752.66657852646347</c:v>
                </c:pt>
                <c:pt idx="953">
                  <c:v>752.66657852646347</c:v>
                </c:pt>
                <c:pt idx="954">
                  <c:v>752.66657852646347</c:v>
                </c:pt>
                <c:pt idx="955">
                  <c:v>752.66657852646347</c:v>
                </c:pt>
                <c:pt idx="956">
                  <c:v>752.66657852646347</c:v>
                </c:pt>
                <c:pt idx="957">
                  <c:v>752.66657852646347</c:v>
                </c:pt>
                <c:pt idx="958">
                  <c:v>752.66657852646347</c:v>
                </c:pt>
                <c:pt idx="959">
                  <c:v>752.66657852646347</c:v>
                </c:pt>
                <c:pt idx="960">
                  <c:v>752.66657852646347</c:v>
                </c:pt>
                <c:pt idx="961">
                  <c:v>752.66657852646347</c:v>
                </c:pt>
                <c:pt idx="962">
                  <c:v>752.66657852646347</c:v>
                </c:pt>
                <c:pt idx="963">
                  <c:v>752.66657852646347</c:v>
                </c:pt>
                <c:pt idx="964">
                  <c:v>752.66657852646347</c:v>
                </c:pt>
                <c:pt idx="965">
                  <c:v>752.66657852646347</c:v>
                </c:pt>
                <c:pt idx="966">
                  <c:v>752.66657852646347</c:v>
                </c:pt>
                <c:pt idx="967">
                  <c:v>752.66657852646347</c:v>
                </c:pt>
                <c:pt idx="968">
                  <c:v>752.66657852646347</c:v>
                </c:pt>
                <c:pt idx="969">
                  <c:v>752.66657852646347</c:v>
                </c:pt>
                <c:pt idx="970">
                  <c:v>752.66657852646347</c:v>
                </c:pt>
                <c:pt idx="971">
                  <c:v>752.66657852646347</c:v>
                </c:pt>
                <c:pt idx="972">
                  <c:v>752.66657852646347</c:v>
                </c:pt>
                <c:pt idx="973">
                  <c:v>752.66657852646347</c:v>
                </c:pt>
                <c:pt idx="974">
                  <c:v>752.66657852646347</c:v>
                </c:pt>
                <c:pt idx="975">
                  <c:v>752.66657852646347</c:v>
                </c:pt>
                <c:pt idx="976">
                  <c:v>752.66657852646347</c:v>
                </c:pt>
                <c:pt idx="977">
                  <c:v>752.66657852646347</c:v>
                </c:pt>
                <c:pt idx="978">
                  <c:v>752.66657852646347</c:v>
                </c:pt>
                <c:pt idx="979">
                  <c:v>752.66657852646347</c:v>
                </c:pt>
                <c:pt idx="980">
                  <c:v>752.66657852646347</c:v>
                </c:pt>
                <c:pt idx="981">
                  <c:v>752.66657852646347</c:v>
                </c:pt>
                <c:pt idx="982">
                  <c:v>752.66657852646347</c:v>
                </c:pt>
                <c:pt idx="983">
                  <c:v>752.66657852646347</c:v>
                </c:pt>
                <c:pt idx="984">
                  <c:v>752.66657852646347</c:v>
                </c:pt>
                <c:pt idx="985">
                  <c:v>752.66657852646347</c:v>
                </c:pt>
                <c:pt idx="986">
                  <c:v>752.66657852646347</c:v>
                </c:pt>
                <c:pt idx="987">
                  <c:v>752.66657852646347</c:v>
                </c:pt>
                <c:pt idx="988">
                  <c:v>752.66657852646347</c:v>
                </c:pt>
                <c:pt idx="989">
                  <c:v>752.66657852646347</c:v>
                </c:pt>
                <c:pt idx="990">
                  <c:v>752.66657852646347</c:v>
                </c:pt>
                <c:pt idx="991">
                  <c:v>752.66657852646347</c:v>
                </c:pt>
                <c:pt idx="992">
                  <c:v>752.66657852646347</c:v>
                </c:pt>
                <c:pt idx="993">
                  <c:v>752.66657852646347</c:v>
                </c:pt>
                <c:pt idx="994">
                  <c:v>752.66657852646347</c:v>
                </c:pt>
                <c:pt idx="995">
                  <c:v>752.66657852646347</c:v>
                </c:pt>
                <c:pt idx="996">
                  <c:v>752.66657852646347</c:v>
                </c:pt>
                <c:pt idx="997">
                  <c:v>752.66657852646347</c:v>
                </c:pt>
                <c:pt idx="998">
                  <c:v>752.66657852646347</c:v>
                </c:pt>
                <c:pt idx="999">
                  <c:v>752.66657852646347</c:v>
                </c:pt>
                <c:pt idx="1000">
                  <c:v>752.66657852646347</c:v>
                </c:pt>
              </c:numCache>
            </c:numRef>
          </c:xVal>
          <c:yVal>
            <c:numRef>
              <c:f>Calculs!$AE$4:$AE$1004</c:f>
              <c:numCache>
                <c:formatCode>0</c:formatCode>
                <c:ptCount val="1001"/>
                <c:pt idx="0">
                  <c:v>0</c:v>
                </c:pt>
                <c:pt idx="1">
                  <c:v>8.5362973376848007E-4</c:v>
                </c:pt>
                <c:pt idx="2">
                  <c:v>7.1153196733686657E-3</c:v>
                </c:pt>
                <c:pt idx="3">
                  <c:v>2.4741076289051072E-2</c:v>
                </c:pt>
                <c:pt idx="4">
                  <c:v>5.5750400355070215E-2</c:v>
                </c:pt>
                <c:pt idx="5">
                  <c:v>9.9671310482699629E-2</c:v>
                </c:pt>
                <c:pt idx="6">
                  <c:v>0.15617487531505267</c:v>
                </c:pt>
                <c:pt idx="7">
                  <c:v>0.22521979584798907</c:v>
                </c:pt>
                <c:pt idx="8">
                  <c:v>0.30690881139101645</c:v>
                </c:pt>
                <c:pt idx="9">
                  <c:v>0.40134471521081583</c:v>
                </c:pt>
                <c:pt idx="10">
                  <c:v>0.50863035256452005</c:v>
                </c:pt>
                <c:pt idx="11">
                  <c:v>0.62885365531421877</c:v>
                </c:pt>
                <c:pt idx="12">
                  <c:v>0.76207263619449916</c:v>
                </c:pt>
                <c:pt idx="13">
                  <c:v>0.90833029070777282</c:v>
                </c:pt>
                <c:pt idx="14">
                  <c:v>1.0676695396398714</c:v>
                </c:pt>
                <c:pt idx="15">
                  <c:v>1.2401332276207448</c:v>
                </c:pt>
                <c:pt idx="16">
                  <c:v>1.4257641216804489</c:v>
                </c:pt>
                <c:pt idx="17">
                  <c:v>1.624604909800522</c:v>
                </c:pt>
                <c:pt idx="18">
                  <c:v>1.8366981994608562</c:v>
                </c:pt>
                <c:pt idx="19">
                  <c:v>2.0620865161821653</c:v>
                </c:pt>
                <c:pt idx="20">
                  <c:v>2.3008123020641547</c:v>
                </c:pt>
                <c:pt idx="21">
                  <c:v>2.5529119082900285</c:v>
                </c:pt>
                <c:pt idx="22">
                  <c:v>2.818409571758242</c:v>
                </c:pt>
                <c:pt idx="23">
                  <c:v>3.0973233967435685</c:v>
                </c:pt>
                <c:pt idx="24">
                  <c:v>3.3896713527289624</c:v>
                </c:pt>
                <c:pt idx="25">
                  <c:v>3.6954712735399182</c:v>
                </c:pt>
                <c:pt idx="26">
                  <c:v>4.0147408564833347</c:v>
                </c:pt>
                <c:pt idx="27">
                  <c:v>4.3474828604072346</c:v>
                </c:pt>
                <c:pt idx="28">
                  <c:v>4.6936992859488962</c:v>
                </c:pt>
                <c:pt idx="29">
                  <c:v>5.0534061840644444</c:v>
                </c:pt>
                <c:pt idx="30">
                  <c:v>5.4266194920657096</c:v>
                </c:pt>
                <c:pt idx="31">
                  <c:v>5.8133550412910751</c:v>
                </c:pt>
                <c:pt idx="32">
                  <c:v>6.2136285540324065</c:v>
                </c:pt>
                <c:pt idx="33">
                  <c:v>6.6274556406828786</c:v>
                </c:pt>
                <c:pt idx="34">
                  <c:v>7.054851797078876</c:v>
                </c:pt>
                <c:pt idx="35">
                  <c:v>7.4958324020132281</c:v>
                </c:pt>
                <c:pt idx="36">
                  <c:v>7.9504127149004171</c:v>
                </c:pt>
                <c:pt idx="37">
                  <c:v>8.4186078735771677</c:v>
                </c:pt>
                <c:pt idx="38">
                  <c:v>8.9004328922241562</c:v>
                </c:pt>
                <c:pt idx="39">
                  <c:v>9.3959026593965138</c:v>
                </c:pt>
                <c:pt idx="40">
                  <c:v>9.9050319361524277</c:v>
                </c:pt>
                <c:pt idx="41">
                  <c:v>10.427830680627427</c:v>
                </c:pt>
                <c:pt idx="42">
                  <c:v>10.964299362025443</c:v>
                </c:pt>
                <c:pt idx="43">
                  <c:v>11.514433617831806</c:v>
                </c:pt>
                <c:pt idx="44">
                  <c:v>12.078228922033382</c:v>
                </c:pt>
                <c:pt idx="45">
                  <c:v>12.655680584176769</c:v>
                </c:pt>
                <c:pt idx="46">
                  <c:v>13.246783748494158</c:v>
                </c:pt>
                <c:pt idx="47">
                  <c:v>13.851533393091776</c:v>
                </c:pt>
                <c:pt idx="48">
                  <c:v>14.469924329196385</c:v>
                </c:pt>
                <c:pt idx="49">
                  <c:v>15.101951200455776</c:v>
                </c:pt>
                <c:pt idx="50">
                  <c:v>15.747608482289669</c:v>
                </c:pt>
                <c:pt idx="51">
                  <c:v>16.406890481287753</c:v>
                </c:pt>
                <c:pt idx="52">
                  <c:v>17.07979133465199</c:v>
                </c:pt>
                <c:pt idx="53">
                  <c:v>17.766305009680529</c:v>
                </c:pt>
                <c:pt idx="54">
                  <c:v>18.466425303290894</c:v>
                </c:pt>
                <c:pt idx="55">
                  <c:v>19.180145841580288</c:v>
                </c:pt>
                <c:pt idx="56">
                  <c:v>19.907460079421096</c:v>
                </c:pt>
                <c:pt idx="57">
                  <c:v>20.648361300089796</c:v>
                </c:pt>
                <c:pt idx="58">
                  <c:v>21.402842614927696</c:v>
                </c:pt>
                <c:pt idx="59">
                  <c:v>22.170896963032042</c:v>
                </c:pt>
                <c:pt idx="60">
                  <c:v>22.952517110976146</c:v>
                </c:pt>
                <c:pt idx="61">
                  <c:v>23.747695652557322</c:v>
                </c:pt>
                <c:pt idx="62">
                  <c:v>24.556425008571505</c:v>
                </c:pt>
                <c:pt idx="63">
                  <c:v>25.378697426613538</c:v>
                </c:pt>
                <c:pt idx="64">
                  <c:v>26.214504980902163</c:v>
                </c:pt>
                <c:pt idx="65">
                  <c:v>27.063839572128849</c:v>
                </c:pt>
                <c:pt idx="66">
                  <c:v>27.926692927329682</c:v>
                </c:pt>
                <c:pt idx="67">
                  <c:v>28.803056599779513</c:v>
                </c:pt>
                <c:pt idx="68">
                  <c:v>29.69292196890774</c:v>
                </c:pt>
                <c:pt idx="69">
                  <c:v>30.596280240235039</c:v>
                </c:pt>
                <c:pt idx="70">
                  <c:v>31.513122445330492</c:v>
                </c:pt>
                <c:pt idx="71">
                  <c:v>32.443439441788499</c:v>
                </c:pt>
                <c:pt idx="72">
                  <c:v>33.387221913225027</c:v>
                </c:pt>
                <c:pt idx="73">
                  <c:v>34.344460369292698</c:v>
                </c:pt>
                <c:pt idx="74">
                  <c:v>35.315145145714197</c:v>
                </c:pt>
                <c:pt idx="75">
                  <c:v>36.299266404333721</c:v>
                </c:pt>
                <c:pt idx="76">
                  <c:v>37.296814133185919</c:v>
                </c:pt>
                <c:pt idx="77">
                  <c:v>38.307778146582073</c:v>
                </c:pt>
                <c:pt idx="78">
                  <c:v>39.332148085213106</c:v>
                </c:pt>
                <c:pt idx="79">
                  <c:v>40.369913416269121</c:v>
                </c:pt>
                <c:pt idx="80">
                  <c:v>41.421063433575135</c:v>
                </c:pt>
                <c:pt idx="81">
                  <c:v>42.485582507566889</c:v>
                </c:pt>
                <c:pt idx="82">
                  <c:v>43.56344532660502</c:v>
                </c:pt>
                <c:pt idx="83">
                  <c:v>44.654621636989376</c:v>
                </c:pt>
                <c:pt idx="84">
                  <c:v>45.759080992055154</c:v>
                </c:pt>
                <c:pt idx="85">
                  <c:v>46.876792753165411</c:v>
                </c:pt>
                <c:pt idx="86">
                  <c:v>48.007726090720148</c:v>
                </c:pt>
                <c:pt idx="87">
                  <c:v>49.151849985181528</c:v>
                </c:pt>
                <c:pt idx="88">
                  <c:v>50.309133228114938</c:v>
                </c:pt>
                <c:pt idx="89">
                  <c:v>51.479544423245436</c:v>
                </c:pt>
                <c:pt idx="90">
                  <c:v>52.663051987529329</c:v>
                </c:pt>
                <c:pt idx="91">
                  <c:v>53.859622052598276</c:v>
                </c:pt>
                <c:pt idx="92">
                  <c:v>55.06921636273961</c:v>
                </c:pt>
                <c:pt idx="93">
                  <c:v>56.29179437178113</c:v>
                </c:pt>
                <c:pt idx="94">
                  <c:v>57.527315343657705</c:v>
                </c:pt>
                <c:pt idx="95">
                  <c:v>58.775738353932859</c:v>
                </c:pt>
                <c:pt idx="96">
                  <c:v>60.037022291333429</c:v>
                </c:pt>
                <c:pt idx="97">
                  <c:v>61.311125859296908</c:v>
                </c:pt>
                <c:pt idx="98">
                  <c:v>62.598007577531149</c:v>
                </c:pt>
                <c:pt idx="99">
                  <c:v>63.897625783586037</c:v>
                </c:pt>
                <c:pt idx="100">
                  <c:v>65.20993863443681</c:v>
                </c:pt>
                <c:pt idx="101">
                  <c:v>66.534903772097863</c:v>
                </c:pt>
                <c:pt idx="102">
                  <c:v>67.872477988752877</c:v>
                </c:pt>
                <c:pt idx="103">
                  <c:v>69.222617563849738</c:v>
                </c:pt>
                <c:pt idx="104">
                  <c:v>70.585278601731517</c:v>
                </c:pt>
                <c:pt idx="105">
                  <c:v>71.96041703333529</c:v>
                </c:pt>
                <c:pt idx="106">
                  <c:v>73.347988617900512</c:v>
                </c:pt>
                <c:pt idx="107">
                  <c:v>74.74794894468674</c:v>
                </c:pt>
                <c:pt idx="108">
                  <c:v>76.160253434700209</c:v>
                </c:pt>
                <c:pt idx="109">
                  <c:v>77.584857342429103</c:v>
                </c:pt>
                <c:pt idx="110">
                  <c:v>79.021715757587089</c:v>
                </c:pt>
                <c:pt idx="111">
                  <c:v>80.470787476893676</c:v>
                </c:pt>
                <c:pt idx="112">
                  <c:v>81.932038880854947</c:v>
                </c:pt>
                <c:pt idx="113">
                  <c:v>83.405440069974247</c:v>
                </c:pt>
                <c:pt idx="114">
                  <c:v>84.890960995638821</c:v>
                </c:pt>
                <c:pt idx="115">
                  <c:v>86.388571461224188</c:v>
                </c:pt>
                <c:pt idx="116">
                  <c:v>87.898241123206645</c:v>
                </c:pt>
                <c:pt idx="117">
                  <c:v>89.419939492283717</c:v>
                </c:pt>
                <c:pt idx="118">
                  <c:v>90.953635934502358</c:v>
                </c:pt>
                <c:pt idx="119">
                  <c:v>92.49929967239477</c:v>
                </c:pt>
                <c:pt idx="120">
                  <c:v>94.056899786121619</c:v>
                </c:pt>
                <c:pt idx="121">
                  <c:v>95.62639879291406</c:v>
                </c:pt>
                <c:pt idx="122">
                  <c:v>97.207746219243745</c:v>
                </c:pt>
                <c:pt idx="123">
                  <c:v>98.800885018233615</c:v>
                </c:pt>
                <c:pt idx="124">
                  <c:v>100.40575799493134</c:v>
                </c:pt>
                <c:pt idx="125">
                  <c:v>102.02230780863876</c:v>
                </c:pt>
                <c:pt idx="126">
                  <c:v>103.65047697524352</c:v>
                </c:pt>
                <c:pt idx="127">
                  <c:v>105.29020786955257</c:v>
                </c:pt>
                <c:pt idx="128">
                  <c:v>106.94144272762713</c:v>
                </c:pt>
                <c:pt idx="129">
                  <c:v>108.60412364911889</c:v>
                </c:pt>
                <c:pt idx="130">
                  <c:v>110.27819259960705</c:v>
                </c:pt>
                <c:pt idx="131">
                  <c:v>111.96358973098575</c:v>
                </c:pt>
                <c:pt idx="132">
                  <c:v>113.66025170030164</c:v>
                </c:pt>
                <c:pt idx="133">
                  <c:v>115.36811335326696</c:v>
                </c:pt>
                <c:pt idx="134">
                  <c:v>117.08710940948531</c:v>
                </c:pt>
                <c:pt idx="135">
                  <c:v>118.81717446511318</c:v>
                </c:pt>
                <c:pt idx="136">
                  <c:v>120.55824299551861</c:v>
                </c:pt>
                <c:pt idx="137">
                  <c:v>122.31024935793619</c:v>
                </c:pt>
                <c:pt idx="138">
                  <c:v>124.07312779411836</c:v>
                </c:pt>
                <c:pt idx="139">
                  <c:v>125.84681243298267</c:v>
                </c:pt>
                <c:pt idx="140">
                  <c:v>127.63123729325434</c:v>
                </c:pt>
                <c:pt idx="141">
                  <c:v>129.42631616708738</c:v>
                </c:pt>
                <c:pt idx="142">
                  <c:v>131.23192248986732</c:v>
                </c:pt>
                <c:pt idx="143">
                  <c:v>133.04790946129859</c:v>
                </c:pt>
                <c:pt idx="144">
                  <c:v>134.87413018270107</c:v>
                </c:pt>
                <c:pt idx="145">
                  <c:v>136.71043766440508</c:v>
                </c:pt>
                <c:pt idx="146">
                  <c:v>138.5566848330927</c:v>
                </c:pt>
                <c:pt idx="147">
                  <c:v>140.41272453908397</c:v>
                </c:pt>
                <c:pt idx="148">
                  <c:v>142.27840956356698</c:v>
                </c:pt>
                <c:pt idx="149">
                  <c:v>144.15359262577081</c:v>
                </c:pt>
                <c:pt idx="150">
                  <c:v>146.03812639008029</c:v>
                </c:pt>
                <c:pt idx="151">
                  <c:v>147.93186347309157</c:v>
                </c:pt>
                <c:pt idx="152">
                  <c:v>149.83465645060741</c:v>
                </c:pt>
                <c:pt idx="153">
                  <c:v>151.74635786457168</c:v>
                </c:pt>
                <c:pt idx="154">
                  <c:v>153.66682022994144</c:v>
                </c:pt>
                <c:pt idx="155">
                  <c:v>155.59589604149645</c:v>
                </c:pt>
                <c:pt idx="156">
                  <c:v>157.53334245018902</c:v>
                </c:pt>
                <c:pt idx="157">
                  <c:v>159.47872593632346</c:v>
                </c:pt>
                <c:pt idx="158">
                  <c:v>161.43151775391553</c:v>
                </c:pt>
                <c:pt idx="159">
                  <c:v>163.39118940109606</c:v>
                </c:pt>
                <c:pt idx="160">
                  <c:v>165.35721267219233</c:v>
                </c:pt>
                <c:pt idx="161">
                  <c:v>167.32893849894631</c:v>
                </c:pt>
                <c:pt idx="162">
                  <c:v>169.30547587766767</c:v>
                </c:pt>
                <c:pt idx="163">
                  <c:v>171.285824979296</c:v>
                </c:pt>
                <c:pt idx="164">
                  <c:v>173.26901021518046</c:v>
                </c:pt>
                <c:pt idx="165">
                  <c:v>175.25418459288832</c:v>
                </c:pt>
                <c:pt idx="166">
                  <c:v>177.24073390224805</c:v>
                </c:pt>
                <c:pt idx="167">
                  <c:v>179.22807262414912</c:v>
                </c:pt>
                <c:pt idx="168">
                  <c:v>181.21550379623585</c:v>
                </c:pt>
                <c:pt idx="169">
                  <c:v>183.20212549595109</c:v>
                </c:pt>
                <c:pt idx="170">
                  <c:v>185.18680126870393</c:v>
                </c:pt>
                <c:pt idx="171">
                  <c:v>187.16873622594892</c:v>
                </c:pt>
                <c:pt idx="172">
                  <c:v>189.14773346761575</c:v>
                </c:pt>
                <c:pt idx="173">
                  <c:v>191.12379913813902</c:v>
                </c:pt>
                <c:pt idx="174">
                  <c:v>193.09693935847289</c:v>
                </c:pt>
                <c:pt idx="175">
                  <c:v>195.06716022620986</c:v>
                </c:pt>
                <c:pt idx="176">
                  <c:v>197.0344678156988</c:v>
                </c:pt>
                <c:pt idx="177">
                  <c:v>198.99886817816218</c:v>
                </c:pt>
                <c:pt idx="178">
                  <c:v>200.96036734181257</c:v>
                </c:pt>
                <c:pt idx="179">
                  <c:v>202.91897131196842</c:v>
                </c:pt>
                <c:pt idx="180">
                  <c:v>204.87468607116912</c:v>
                </c:pt>
                <c:pt idx="181">
                  <c:v>206.82751757928926</c:v>
                </c:pt>
                <c:pt idx="182">
                  <c:v>208.77747177365219</c:v>
                </c:pt>
                <c:pt idx="183">
                  <c:v>210.72455456914298</c:v>
                </c:pt>
                <c:pt idx="184">
                  <c:v>212.66877185832041</c:v>
                </c:pt>
                <c:pt idx="185">
                  <c:v>214.61012951152858</c:v>
                </c:pt>
                <c:pt idx="186">
                  <c:v>216.54863337700749</c:v>
                </c:pt>
                <c:pt idx="187">
                  <c:v>218.48428928100319</c:v>
                </c:pt>
                <c:pt idx="188">
                  <c:v>220.41710302787709</c:v>
                </c:pt>
                <c:pt idx="189">
                  <c:v>222.34708040021457</c:v>
                </c:pt>
                <c:pt idx="190">
                  <c:v>224.27422715893303</c:v>
                </c:pt>
                <c:pt idx="191">
                  <c:v>226.19854904338919</c:v>
                </c:pt>
                <c:pt idx="192">
                  <c:v>228.12005177148566</c:v>
                </c:pt>
                <c:pt idx="193">
                  <c:v>230.03874103977697</c:v>
                </c:pt>
                <c:pt idx="194">
                  <c:v>231.95462252357481</c:v>
                </c:pt>
                <c:pt idx="195">
                  <c:v>233.86770187705275</c:v>
                </c:pt>
                <c:pt idx="196">
                  <c:v>235.77798473335019</c:v>
                </c:pt>
                <c:pt idx="197">
                  <c:v>237.68547670467572</c:v>
                </c:pt>
                <c:pt idx="198">
                  <c:v>239.59018338240983</c:v>
                </c:pt>
                <c:pt idx="199">
                  <c:v>241.49211033720701</c:v>
                </c:pt>
                <c:pt idx="200">
                  <c:v>243.39126311909712</c:v>
                </c:pt>
                <c:pt idx="201">
                  <c:v>262.2306397345053</c:v>
                </c:pt>
                <c:pt idx="202">
                  <c:v>280.79615497650013</c:v>
                </c:pt>
                <c:pt idx="203">
                  <c:v>299.09316382791025</c:v>
                </c:pt>
                <c:pt idx="204">
                  <c:v>317.12682792575907</c:v>
                </c:pt>
                <c:pt idx="205">
                  <c:v>334.90212468450591</c:v>
                </c:pt>
                <c:pt idx="206">
                  <c:v>352.42385587996802</c:v>
                </c:pt>
                <c:pt idx="207">
                  <c:v>369.69665573190565</c:v>
                </c:pt>
                <c:pt idx="208">
                  <c:v>386.72499852015369</c:v>
                </c:pt>
                <c:pt idx="209">
                  <c:v>403.5132057663717</c:v>
                </c:pt>
                <c:pt idx="210">
                  <c:v>420.06545301092888</c:v>
                </c:pt>
                <c:pt idx="211">
                  <c:v>436.38577621211664</c:v>
                </c:pt>
                <c:pt idx="212">
                  <c:v>452.47807779276411</c:v>
                </c:pt>
                <c:pt idx="213">
                  <c:v>468.3461323574021</c:v>
                </c:pt>
                <c:pt idx="214">
                  <c:v>483.99359210135992</c:v>
                </c:pt>
                <c:pt idx="215">
                  <c:v>499.42399193156928</c:v>
                </c:pt>
                <c:pt idx="216">
                  <c:v>514.64075431737808</c:v>
                </c:pt>
                <c:pt idx="217">
                  <c:v>529.64719388832827</c:v>
                </c:pt>
                <c:pt idx="218">
                  <c:v>544.44652179461752</c:v>
                </c:pt>
                <c:pt idx="219">
                  <c:v>559.04184984483095</c:v>
                </c:pt>
                <c:pt idx="220">
                  <c:v>573.43619443448881</c:v>
                </c:pt>
                <c:pt idx="221">
                  <c:v>587.63248027799932</c:v>
                </c:pt>
                <c:pt idx="222">
                  <c:v>601.63354395572753</c:v>
                </c:pt>
                <c:pt idx="223">
                  <c:v>615.44213728707894</c:v>
                </c:pt>
                <c:pt idx="224">
                  <c:v>629.06093053975292</c:v>
                </c:pt>
                <c:pt idx="225">
                  <c:v>642.4925154846303</c:v>
                </c:pt>
                <c:pt idx="226">
                  <c:v>655.73940830512629</c:v>
                </c:pt>
                <c:pt idx="227">
                  <c:v>668.80405236925048</c:v>
                </c:pt>
                <c:pt idx="228">
                  <c:v>681.68882087207567</c:v>
                </c:pt>
                <c:pt idx="229">
                  <c:v>694.39601935581277</c:v>
                </c:pt>
                <c:pt idx="230">
                  <c:v>706.92788811422645</c:v>
                </c:pt>
                <c:pt idx="231">
                  <c:v>719.28660448769256</c:v>
                </c:pt>
                <c:pt idx="232">
                  <c:v>731.47428505480184</c:v>
                </c:pt>
                <c:pt idx="233">
                  <c:v>743.49298772604163</c:v>
                </c:pt>
                <c:pt idx="234">
                  <c:v>755.3447137447431</c:v>
                </c:pt>
                <c:pt idx="235">
                  <c:v>767.03140960016253</c:v>
                </c:pt>
                <c:pt idx="236">
                  <c:v>778.554968857267</c:v>
                </c:pt>
                <c:pt idx="237">
                  <c:v>789.91723390751804</c:v>
                </c:pt>
                <c:pt idx="238">
                  <c:v>801.11999764468828</c:v>
                </c:pt>
                <c:pt idx="239">
                  <c:v>812.16500506950752</c:v>
                </c:pt>
                <c:pt idx="240">
                  <c:v>823.05395482670815</c:v>
                </c:pt>
                <c:pt idx="241">
                  <c:v>833.78850067783401</c:v>
                </c:pt>
                <c:pt idx="242">
                  <c:v>844.37025291297846</c:v>
                </c:pt>
                <c:pt idx="243">
                  <c:v>854.80077970443767</c:v>
                </c:pt>
                <c:pt idx="244">
                  <c:v>865.08160840509311</c:v>
                </c:pt>
                <c:pt idx="245">
                  <c:v>875.21422679417958</c:v>
                </c:pt>
                <c:pt idx="246">
                  <c:v>885.20008427294454</c:v>
                </c:pt>
                <c:pt idx="247">
                  <c:v>895.04059301256552</c:v>
                </c:pt>
                <c:pt idx="248">
                  <c:v>904.73712905656282</c:v>
                </c:pt>
                <c:pt idx="249">
                  <c:v>914.29103337981996</c:v>
                </c:pt>
                <c:pt idx="250">
                  <c:v>923.70361290621202</c:v>
                </c:pt>
                <c:pt idx="251">
                  <c:v>932.97614148673199</c:v>
                </c:pt>
                <c:pt idx="252">
                  <c:v>942.10986083990645</c:v>
                </c:pt>
                <c:pt idx="253">
                  <c:v>951.10598145619394</c:v>
                </c:pt>
                <c:pt idx="254">
                  <c:v>959.96568346797426</c:v>
                </c:pt>
                <c:pt idx="255">
                  <c:v>968.69011748664809</c:v>
                </c:pt>
                <c:pt idx="256">
                  <c:v>977.28040540829249</c:v>
                </c:pt>
                <c:pt idx="257">
                  <c:v>985.73764118924032</c:v>
                </c:pt>
                <c:pt idx="258">
                  <c:v>994.06289159288212</c:v>
                </c:pt>
                <c:pt idx="259">
                  <c:v>1002.2571969089254</c:v>
                </c:pt>
                <c:pt idx="260">
                  <c:v>1010.3215716462822</c:v>
                </c:pt>
                <c:pt idx="261">
                  <c:v>1018.2570052006981</c:v>
                </c:pt>
                <c:pt idx="262">
                  <c:v>1026.0644624981815</c:v>
                </c:pt>
                <c:pt idx="263">
                  <c:v>1033.7448846152397</c:v>
                </c:pt>
                <c:pt idx="264">
                  <c:v>1041.299189376879</c:v>
                </c:pt>
                <c:pt idx="265">
                  <c:v>1048.7282719332816</c:v>
                </c:pt>
                <c:pt idx="266">
                  <c:v>1056.0330053160262</c:v>
                </c:pt>
                <c:pt idx="267">
                  <c:v>1063.2142409746807</c:v>
                </c:pt>
                <c:pt idx="268">
                  <c:v>1070.2728092945545</c:v>
                </c:pt>
                <c:pt idx="269">
                  <c:v>1077.2095200963638</c:v>
                </c:pt>
                <c:pt idx="270">
                  <c:v>1084.025163118527</c:v>
                </c:pt>
                <c:pt idx="271">
                  <c:v>1090.7205084827742</c:v>
                </c:pt>
                <c:pt idx="272">
                  <c:v>1097.2963071437284</c:v>
                </c:pt>
                <c:pt idx="273">
                  <c:v>1103.7532913230802</c:v>
                </c:pt>
                <c:pt idx="274">
                  <c:v>1110.0921749289594</c:v>
                </c:pt>
                <c:pt idx="275">
                  <c:v>1116.3136539610712</c:v>
                </c:pt>
                <c:pt idx="276">
                  <c:v>1122.4184069021517</c:v>
                </c:pt>
                <c:pt idx="277">
                  <c:v>1128.4070950962644</c:v>
                </c:pt>
                <c:pt idx="278">
                  <c:v>1134.2803631144461</c:v>
                </c:pt>
                <c:pt idx="279">
                  <c:v>1140.0388391081865</c:v>
                </c:pt>
                <c:pt idx="280">
                  <c:v>1145.6831351512083</c:v>
                </c:pt>
                <c:pt idx="281">
                  <c:v>1151.2138475699992</c:v>
                </c:pt>
                <c:pt idx="282">
                  <c:v>1156.631557263529</c:v>
                </c:pt>
                <c:pt idx="283">
                  <c:v>1161.9368300125707</c:v>
                </c:pt>
                <c:pt idx="284">
                  <c:v>1167.1302167790332</c:v>
                </c:pt>
                <c:pt idx="285">
                  <c:v>1172.2122539956981</c:v>
                </c:pt>
                <c:pt idx="286">
                  <c:v>1177.1834638467451</c:v>
                </c:pt>
                <c:pt idx="287">
                  <c:v>1182.0443545394385</c:v>
                </c:pt>
                <c:pt idx="288">
                  <c:v>1186.7954205673407</c:v>
                </c:pt>
                <c:pt idx="289">
                  <c:v>1191.4371429654111</c:v>
                </c:pt>
                <c:pt idx="290">
                  <c:v>1195.9699895573426</c:v>
                </c:pt>
                <c:pt idx="291">
                  <c:v>1200.3944151954856</c:v>
                </c:pt>
                <c:pt idx="292">
                  <c:v>1204.7108619937057</c:v>
                </c:pt>
                <c:pt idx="293">
                  <c:v>1208.91975955352</c:v>
                </c:pt>
                <c:pt idx="294">
                  <c:v>1213.0215251838597</c:v>
                </c:pt>
                <c:pt idx="295">
                  <c:v>1217.0165641148085</c:v>
                </c:pt>
                <c:pt idx="296">
                  <c:v>1220.9052697056704</c:v>
                </c:pt>
                <c:pt idx="297">
                  <c:v>1224.6880236477305</c:v>
                </c:pt>
                <c:pt idx="298">
                  <c:v>1228.3651961620794</c:v>
                </c:pt>
                <c:pt idx="299">
                  <c:v>1231.937146192887</c:v>
                </c:pt>
                <c:pt idx="300">
                  <c:v>1235.4042215965239</c:v>
                </c:pt>
                <c:pt idx="301">
                  <c:v>1238.7667593269505</c:v>
                </c:pt>
                <c:pt idx="302">
                  <c:v>1242.0250856178143</c:v>
                </c:pt>
                <c:pt idx="303">
                  <c:v>1245.179516161724</c:v>
                </c:pt>
                <c:pt idx="304">
                  <c:v>1248.230356287198</c:v>
                </c:pt>
                <c:pt idx="305">
                  <c:v>1251.1779011338215</c:v>
                </c:pt>
                <c:pt idx="306">
                  <c:v>1254.0224358261869</c:v>
                </c:pt>
                <c:pt idx="307">
                  <c:v>1256.7642356472377</c:v>
                </c:pt>
                <c:pt idx="308">
                  <c:v>1259.4035662116889</c:v>
                </c:pt>
                <c:pt idx="309">
                  <c:v>1261.9406836402547</c:v>
                </c:pt>
                <c:pt idx="310">
                  <c:v>1264.375834735476</c:v>
                </c:pt>
                <c:pt idx="311">
                  <c:v>1266.7092571600165</c:v>
                </c:pt>
                <c:pt idx="312">
                  <c:v>1268.9411796183663</c:v>
                </c:pt>
                <c:pt idx="313">
                  <c:v>1271.0718220429778</c:v>
                </c:pt>
                <c:pt idx="314">
                  <c:v>1273.1013957859457</c:v>
                </c:pt>
                <c:pt idx="315">
                  <c:v>1275.0301038174291</c:v>
                </c:pt>
                <c:pt idx="316">
                  <c:v>1276.8581409321084</c:v>
                </c:pt>
                <c:pt idx="317">
                  <c:v>1278.5856939650546</c:v>
                </c:pt>
                <c:pt idx="318">
                  <c:v>1280.2129420184717</c:v>
                </c:pt>
                <c:pt idx="319">
                  <c:v>1281.7400567008453</c:v>
                </c:pt>
                <c:pt idx="320">
                  <c:v>1283.1672023800782</c:v>
                </c:pt>
                <c:pt idx="321">
                  <c:v>1284.4945364522234</c:v>
                </c:pt>
                <c:pt idx="322">
                  <c:v>1285.7222096274181</c:v>
                </c:pt>
                <c:pt idx="323">
                  <c:v>1286.8503662345613</c:v>
                </c:pt>
                <c:pt idx="324">
                  <c:v>1287.879144546177</c:v>
                </c:pt>
                <c:pt idx="325">
                  <c:v>1288.8086771247224</c:v>
                </c:pt>
                <c:pt idx="326">
                  <c:v>1289.639091191352</c:v>
                </c:pt>
                <c:pt idx="327">
                  <c:v>1290.3705090178137</c:v>
                </c:pt>
                <c:pt idx="328">
                  <c:v>1291.0030483417327</c:v>
                </c:pt>
                <c:pt idx="329">
                  <c:v>1291.5368228050368</c:v>
                </c:pt>
                <c:pt idx="330">
                  <c:v>1291.9719424147013</c:v>
                </c:pt>
                <c:pt idx="331">
                  <c:v>1292.308514024355</c:v>
                </c:pt>
                <c:pt idx="332">
                  <c:v>1292.5466418346316</c:v>
                </c:pt>
                <c:pt idx="333">
                  <c:v>1292.6864279094841</c:v>
                </c:pt>
                <c:pt idx="334">
                  <c:v>1292.7279727050611</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105.53857013577542</c:v>
                </c:pt>
              </c:numCache>
            </c:numRef>
          </c:xVal>
          <c:yVal>
            <c:numRef>
              <c:f>Trajecto!$C$158</c:f>
              <c:numCache>
                <c:formatCode>0</c:formatCode>
                <c:ptCount val="1"/>
                <c:pt idx="0">
                  <c:v>646.33568780360008</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640.96029399158101</c:v>
                </c:pt>
              </c:numCache>
            </c:numRef>
          </c:xVal>
          <c:yVal>
            <c:numRef>
              <c:f>Trajecto!$C$159</c:f>
              <c:numCache>
                <c:formatCode>0</c:formatCode>
                <c:ptCount val="1"/>
                <c:pt idx="0">
                  <c:v>646.34321395474205</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{E983285F-F3D9-495C-B4B5-1BB9DB7EB28F}</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417.54772492181604</c:v>
                </c:pt>
                <c:pt idx="1">
                  <c:v>440.54772492181604</c:v>
                </c:pt>
                <c:pt idx="2">
                  <c:v>440.54772492181604</c:v>
                </c:pt>
                <c:pt idx="3">
                  <c:v>417.54772492181604</c:v>
                </c:pt>
                <c:pt idx="4">
                  <c:v>440.54772492181604</c:v>
                </c:pt>
                <c:pt idx="5">
                  <c:v>440.54772492181604</c:v>
                </c:pt>
                <c:pt idx="6">
                  <c:v>425.54772492181604</c:v>
                </c:pt>
                <c:pt idx="7">
                  <c:v>425.54772492181604</c:v>
                </c:pt>
                <c:pt idx="8">
                  <c:v>440.54772492181604</c:v>
                </c:pt>
                <c:pt idx="9">
                  <c:v>425.54772492181604</c:v>
                </c:pt>
                <c:pt idx="10">
                  <c:v>425.14772492181606</c:v>
                </c:pt>
                <c:pt idx="11">
                  <c:v>424.34772492181605</c:v>
                </c:pt>
                <c:pt idx="12">
                  <c:v>423.54772492181604</c:v>
                </c:pt>
                <c:pt idx="13">
                  <c:v>422.54772492181604</c:v>
                </c:pt>
                <c:pt idx="14">
                  <c:v>421.34772492181605</c:v>
                </c:pt>
                <c:pt idx="15">
                  <c:v>417.54772492181604</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417.54772492181604</c:v>
                </c:pt>
                <c:pt idx="1">
                  <c:v>394.54772492181604</c:v>
                </c:pt>
                <c:pt idx="2">
                  <c:v>394.54772492181604</c:v>
                </c:pt>
                <c:pt idx="3">
                  <c:v>417.54772492181604</c:v>
                </c:pt>
                <c:pt idx="4">
                  <c:v>394.54772492181604</c:v>
                </c:pt>
                <c:pt idx="5">
                  <c:v>394.54772492181604</c:v>
                </c:pt>
                <c:pt idx="6">
                  <c:v>409.54772492181604</c:v>
                </c:pt>
                <c:pt idx="7">
                  <c:v>409.54772492181604</c:v>
                </c:pt>
                <c:pt idx="8">
                  <c:v>394.54772492181604</c:v>
                </c:pt>
                <c:pt idx="9">
                  <c:v>409.54772492181604</c:v>
                </c:pt>
                <c:pt idx="10">
                  <c:v>409.94772492181602</c:v>
                </c:pt>
                <c:pt idx="11">
                  <c:v>410.74772492181603</c:v>
                </c:pt>
                <c:pt idx="12">
                  <c:v>411.54772492181604</c:v>
                </c:pt>
                <c:pt idx="13">
                  <c:v>412.54772492181604</c:v>
                </c:pt>
                <c:pt idx="14">
                  <c:v>413.74772492181603</c:v>
                </c:pt>
                <c:pt idx="15">
                  <c:v>417.54772492181604</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{9835C7BF-DCAF-4740-A7AB-E980F09781BD}</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417.54772492181604</c:v>
                </c:pt>
                <c:pt idx="1">
                  <c:v>417.54772492181604</c:v>
                </c:pt>
                <c:pt idx="2">
                  <c:v>427.54772492181604</c:v>
                </c:pt>
                <c:pt idx="3">
                  <c:v>417.54772492181604</c:v>
                </c:pt>
                <c:pt idx="4">
                  <c:v>427.54772492181604</c:v>
                </c:pt>
                <c:pt idx="5">
                  <c:v>430.54772492181604</c:v>
                </c:pt>
                <c:pt idx="6">
                  <c:v>434.54772492181604</c:v>
                </c:pt>
                <c:pt idx="7">
                  <c:v>437.54772492181604</c:v>
                </c:pt>
                <c:pt idx="8">
                  <c:v>442.54772492181604</c:v>
                </c:pt>
                <c:pt idx="9">
                  <c:v>447.54772492181604</c:v>
                </c:pt>
                <c:pt idx="10">
                  <c:v>453.54772492181604</c:v>
                </c:pt>
                <c:pt idx="11">
                  <c:v>465.54772492181604</c:v>
                </c:pt>
                <c:pt idx="12">
                  <c:v>479.54772492181604</c:v>
                </c:pt>
                <c:pt idx="13">
                  <c:v>454.54772492181604</c:v>
                </c:pt>
                <c:pt idx="14">
                  <c:v>447.54772492181604</c:v>
                </c:pt>
                <c:pt idx="15">
                  <c:v>432.54772492181604</c:v>
                </c:pt>
                <c:pt idx="16">
                  <c:v>417.54772492181604</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417.54772492181604</c:v>
                </c:pt>
                <c:pt idx="1">
                  <c:v>417.54772492181604</c:v>
                </c:pt>
                <c:pt idx="2">
                  <c:v>407.54772492181604</c:v>
                </c:pt>
                <c:pt idx="3">
                  <c:v>417.54772492181604</c:v>
                </c:pt>
                <c:pt idx="4">
                  <c:v>407.54772492181604</c:v>
                </c:pt>
                <c:pt idx="5">
                  <c:v>404.54772492181604</c:v>
                </c:pt>
                <c:pt idx="6">
                  <c:v>400.54772492181604</c:v>
                </c:pt>
                <c:pt idx="7">
                  <c:v>397.54772492181604</c:v>
                </c:pt>
                <c:pt idx="8">
                  <c:v>392.54772492181604</c:v>
                </c:pt>
                <c:pt idx="9">
                  <c:v>387.54772492181604</c:v>
                </c:pt>
                <c:pt idx="10">
                  <c:v>381.54772492181604</c:v>
                </c:pt>
                <c:pt idx="11">
                  <c:v>369.54772492181604</c:v>
                </c:pt>
                <c:pt idx="12">
                  <c:v>355.54772492181604</c:v>
                </c:pt>
                <c:pt idx="13">
                  <c:v>380.54772492181604</c:v>
                </c:pt>
                <c:pt idx="14">
                  <c:v>387.54772492181604</c:v>
                </c:pt>
                <c:pt idx="15">
                  <c:v>402.54772492181604</c:v>
                </c:pt>
                <c:pt idx="16">
                  <c:v>417.54772492181604</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417.54772492181604</c:v>
                </c:pt>
                <c:pt idx="1">
                  <c:v>434.54772492181604</c:v>
                </c:pt>
                <c:pt idx="2">
                  <c:v>428.54772492181604</c:v>
                </c:pt>
                <c:pt idx="3">
                  <c:v>417.54772492181604</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417.54772492181604</c:v>
                </c:pt>
                <c:pt idx="1">
                  <c:v>400.54772492181604</c:v>
                </c:pt>
                <c:pt idx="2">
                  <c:v>406.54772492181604</c:v>
                </c:pt>
                <c:pt idx="3">
                  <c:v>417.54772492181604</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{CA843143-EA39-47D2-AB85-9601589EAA54}</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422.15428054310166</c:v>
                </c:pt>
                <c:pt idx="1">
                  <c:v>422.15428054310166</c:v>
                </c:pt>
                <c:pt idx="2">
                  <c:v>422.15428054310166</c:v>
                </c:pt>
                <c:pt idx="3">
                  <c:v>454.4710649332817</c:v>
                </c:pt>
                <c:pt idx="4">
                  <c:v>422.15428054310166</c:v>
                </c:pt>
                <c:pt idx="5">
                  <c:v>389.83749615292163</c:v>
                </c:pt>
                <c:pt idx="6">
                  <c:v>422.15428054310166</c:v>
                </c:pt>
              </c:numCache>
            </c:numRef>
          </c:xVal>
          <c:yVal>
            <c:numRef>
              <c:f>Trajecto!$C$124:$C$130</c:f>
              <c:numCache>
                <c:formatCode>0</c:formatCode>
                <c:ptCount val="7"/>
                <c:pt idx="0">
                  <c:v>1292.6713756072002</c:v>
                </c:pt>
                <c:pt idx="1">
                  <c:v>646.33568780360008</c:v>
                </c:pt>
                <c:pt idx="2">
                  <c:v>0</c:v>
                </c:pt>
                <c:pt idx="3">
                  <c:v>64.633568780360008</c:v>
                </c:pt>
                <c:pt idx="4">
                  <c:v>0</c:v>
                </c:pt>
                <c:pt idx="5">
                  <c:v>64.633568780360008</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1292.6864279094841</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8.5362973376848007E-4</c:v>
                </c:pt>
                <c:pt idx="2">
                  <c:v>7.1153196733686657E-3</c:v>
                </c:pt>
                <c:pt idx="3">
                  <c:v>2.4741076289051072E-2</c:v>
                </c:pt>
                <c:pt idx="4">
                  <c:v>5.5750400355070215E-2</c:v>
                </c:pt>
                <c:pt idx="5">
                  <c:v>9.9671310482699629E-2</c:v>
                </c:pt>
                <c:pt idx="6">
                  <c:v>0.15617487531505267</c:v>
                </c:pt>
                <c:pt idx="7">
                  <c:v>0.22521979584798907</c:v>
                </c:pt>
                <c:pt idx="8">
                  <c:v>0.30690881139101645</c:v>
                </c:pt>
                <c:pt idx="9">
                  <c:v>0.40134471521081583</c:v>
                </c:pt>
                <c:pt idx="10">
                  <c:v>0.50863035256452005</c:v>
                </c:pt>
                <c:pt idx="11">
                  <c:v>0.62885365531421877</c:v>
                </c:pt>
                <c:pt idx="12">
                  <c:v>0.76207263619449916</c:v>
                </c:pt>
                <c:pt idx="13">
                  <c:v>0.90833029070777282</c:v>
                </c:pt>
                <c:pt idx="14">
                  <c:v>1.0676695396398714</c:v>
                </c:pt>
                <c:pt idx="15">
                  <c:v>1.2401332276207448</c:v>
                </c:pt>
                <c:pt idx="16">
                  <c:v>1.4257641216804489</c:v>
                </c:pt>
                <c:pt idx="17">
                  <c:v>1.624604909800522</c:v>
                </c:pt>
                <c:pt idx="18">
                  <c:v>1.8366981994608562</c:v>
                </c:pt>
                <c:pt idx="19">
                  <c:v>2.0620865161821653</c:v>
                </c:pt>
                <c:pt idx="20">
                  <c:v>2.3008123020641547</c:v>
                </c:pt>
                <c:pt idx="21">
                  <c:v>2.5529119082900285</c:v>
                </c:pt>
                <c:pt idx="22">
                  <c:v>2.818409571758242</c:v>
                </c:pt>
                <c:pt idx="23">
                  <c:v>3.0973233967435685</c:v>
                </c:pt>
                <c:pt idx="24">
                  <c:v>3.3896713527289624</c:v>
                </c:pt>
                <c:pt idx="25">
                  <c:v>3.6954712735399182</c:v>
                </c:pt>
                <c:pt idx="26">
                  <c:v>4.0147408564833347</c:v>
                </c:pt>
                <c:pt idx="27">
                  <c:v>4.3474828604072346</c:v>
                </c:pt>
                <c:pt idx="28">
                  <c:v>4.6936992859488962</c:v>
                </c:pt>
                <c:pt idx="29">
                  <c:v>5.0534061840644444</c:v>
                </c:pt>
                <c:pt idx="30">
                  <c:v>5.4266194920657096</c:v>
                </c:pt>
                <c:pt idx="31">
                  <c:v>5.8133550412910751</c:v>
                </c:pt>
                <c:pt idx="32">
                  <c:v>6.2136285540324065</c:v>
                </c:pt>
                <c:pt idx="33">
                  <c:v>6.6274556406828786</c:v>
                </c:pt>
                <c:pt idx="34">
                  <c:v>7.054851797078876</c:v>
                </c:pt>
                <c:pt idx="35">
                  <c:v>7.4958324020132281</c:v>
                </c:pt>
                <c:pt idx="36">
                  <c:v>7.9504127149004171</c:v>
                </c:pt>
                <c:pt idx="37">
                  <c:v>8.4186078735771677</c:v>
                </c:pt>
                <c:pt idx="38">
                  <c:v>8.9004328922241562</c:v>
                </c:pt>
                <c:pt idx="39">
                  <c:v>9.3959026593965138</c:v>
                </c:pt>
                <c:pt idx="40">
                  <c:v>9.9050319361524277</c:v>
                </c:pt>
                <c:pt idx="41">
                  <c:v>10.427830680627427</c:v>
                </c:pt>
                <c:pt idx="42">
                  <c:v>10.964299362025443</c:v>
                </c:pt>
                <c:pt idx="43">
                  <c:v>11.514433617831806</c:v>
                </c:pt>
                <c:pt idx="44">
                  <c:v>12.078228922033382</c:v>
                </c:pt>
                <c:pt idx="45">
                  <c:v>12.655680584176769</c:v>
                </c:pt>
                <c:pt idx="46">
                  <c:v>13.246783748494158</c:v>
                </c:pt>
                <c:pt idx="47">
                  <c:v>13.851533393091776</c:v>
                </c:pt>
                <c:pt idx="48">
                  <c:v>14.469924329196385</c:v>
                </c:pt>
                <c:pt idx="49">
                  <c:v>15.101951200455776</c:v>
                </c:pt>
                <c:pt idx="50">
                  <c:v>15.747608482289669</c:v>
                </c:pt>
                <c:pt idx="51">
                  <c:v>16.406890481287753</c:v>
                </c:pt>
                <c:pt idx="52">
                  <c:v>17.07979133465199</c:v>
                </c:pt>
                <c:pt idx="53">
                  <c:v>17.766305009680529</c:v>
                </c:pt>
                <c:pt idx="54">
                  <c:v>18.466425303290894</c:v>
                </c:pt>
                <c:pt idx="55">
                  <c:v>19.180145841580288</c:v>
                </c:pt>
                <c:pt idx="56">
                  <c:v>19.907460079421096</c:v>
                </c:pt>
                <c:pt idx="57">
                  <c:v>20.648361300089796</c:v>
                </c:pt>
                <c:pt idx="58">
                  <c:v>21.402842614927696</c:v>
                </c:pt>
                <c:pt idx="59">
                  <c:v>22.170896963032042</c:v>
                </c:pt>
                <c:pt idx="60">
                  <c:v>22.952517110976146</c:v>
                </c:pt>
                <c:pt idx="61">
                  <c:v>23.747695652557322</c:v>
                </c:pt>
                <c:pt idx="62">
                  <c:v>24.556425008571505</c:v>
                </c:pt>
                <c:pt idx="63">
                  <c:v>25.378697426613538</c:v>
                </c:pt>
                <c:pt idx="64">
                  <c:v>26.214504980902163</c:v>
                </c:pt>
                <c:pt idx="65">
                  <c:v>27.063839572128849</c:v>
                </c:pt>
                <c:pt idx="66">
                  <c:v>27.926692927329682</c:v>
                </c:pt>
                <c:pt idx="67">
                  <c:v>28.803056599779513</c:v>
                </c:pt>
                <c:pt idx="68">
                  <c:v>29.69292196890774</c:v>
                </c:pt>
                <c:pt idx="69">
                  <c:v>30.596280240235039</c:v>
                </c:pt>
                <c:pt idx="70">
                  <c:v>31.513122445330492</c:v>
                </c:pt>
                <c:pt idx="71">
                  <c:v>32.443439441788499</c:v>
                </c:pt>
                <c:pt idx="72">
                  <c:v>33.387221913225027</c:v>
                </c:pt>
                <c:pt idx="73">
                  <c:v>34.344460369292698</c:v>
                </c:pt>
                <c:pt idx="74">
                  <c:v>35.315145145714197</c:v>
                </c:pt>
                <c:pt idx="75">
                  <c:v>36.299266404333721</c:v>
                </c:pt>
                <c:pt idx="76">
                  <c:v>37.296814133185919</c:v>
                </c:pt>
                <c:pt idx="77">
                  <c:v>38.307778146582073</c:v>
                </c:pt>
                <c:pt idx="78">
                  <c:v>39.332148085213106</c:v>
                </c:pt>
                <c:pt idx="79">
                  <c:v>40.369913416269121</c:v>
                </c:pt>
                <c:pt idx="80">
                  <c:v>41.421063433575135</c:v>
                </c:pt>
                <c:pt idx="81">
                  <c:v>42.485582507566889</c:v>
                </c:pt>
                <c:pt idx="82">
                  <c:v>43.56344532660502</c:v>
                </c:pt>
                <c:pt idx="83">
                  <c:v>44.654621636989376</c:v>
                </c:pt>
                <c:pt idx="84">
                  <c:v>45.759080992055154</c:v>
                </c:pt>
                <c:pt idx="85">
                  <c:v>46.876792753165411</c:v>
                </c:pt>
                <c:pt idx="86">
                  <c:v>48.007726090720148</c:v>
                </c:pt>
                <c:pt idx="87">
                  <c:v>49.151849985181528</c:v>
                </c:pt>
                <c:pt idx="88">
                  <c:v>50.309133228114938</c:v>
                </c:pt>
                <c:pt idx="89">
                  <c:v>51.479544423245436</c:v>
                </c:pt>
                <c:pt idx="90">
                  <c:v>52.663051987529329</c:v>
                </c:pt>
                <c:pt idx="91">
                  <c:v>53.859622052598276</c:v>
                </c:pt>
                <c:pt idx="92">
                  <c:v>55.06921636273961</c:v>
                </c:pt>
                <c:pt idx="93">
                  <c:v>56.29179437178113</c:v>
                </c:pt>
                <c:pt idx="94">
                  <c:v>57.527315343657705</c:v>
                </c:pt>
                <c:pt idx="95">
                  <c:v>58.775738353932859</c:v>
                </c:pt>
                <c:pt idx="96">
                  <c:v>60.037022291333429</c:v>
                </c:pt>
                <c:pt idx="97">
                  <c:v>61.311125859296908</c:v>
                </c:pt>
                <c:pt idx="98">
                  <c:v>62.598007577531149</c:v>
                </c:pt>
                <c:pt idx="99">
                  <c:v>63.897625783586037</c:v>
                </c:pt>
                <c:pt idx="100">
                  <c:v>65.20993863443681</c:v>
                </c:pt>
                <c:pt idx="101">
                  <c:v>66.534903772097863</c:v>
                </c:pt>
                <c:pt idx="102">
                  <c:v>67.872477988752877</c:v>
                </c:pt>
                <c:pt idx="103">
                  <c:v>69.222617563849738</c:v>
                </c:pt>
                <c:pt idx="104">
                  <c:v>70.585278601731517</c:v>
                </c:pt>
                <c:pt idx="105">
                  <c:v>71.96041703333529</c:v>
                </c:pt>
                <c:pt idx="106">
                  <c:v>73.347988617900512</c:v>
                </c:pt>
                <c:pt idx="107">
                  <c:v>74.74794894468674</c:v>
                </c:pt>
                <c:pt idx="108">
                  <c:v>76.160253434700209</c:v>
                </c:pt>
                <c:pt idx="109">
                  <c:v>77.584857342429103</c:v>
                </c:pt>
                <c:pt idx="110">
                  <c:v>79.021715757587089</c:v>
                </c:pt>
                <c:pt idx="111">
                  <c:v>80.470787476893676</c:v>
                </c:pt>
                <c:pt idx="112">
                  <c:v>81.932038880854947</c:v>
                </c:pt>
                <c:pt idx="113">
                  <c:v>83.405440069974247</c:v>
                </c:pt>
                <c:pt idx="114">
                  <c:v>84.890960995638821</c:v>
                </c:pt>
                <c:pt idx="115">
                  <c:v>86.388571461224188</c:v>
                </c:pt>
                <c:pt idx="116">
                  <c:v>87.898241123206645</c:v>
                </c:pt>
                <c:pt idx="117">
                  <c:v>89.419939492283717</c:v>
                </c:pt>
                <c:pt idx="118">
                  <c:v>90.953635934502358</c:v>
                </c:pt>
                <c:pt idx="119">
                  <c:v>92.49929967239477</c:v>
                </c:pt>
                <c:pt idx="120">
                  <c:v>94.056899786121619</c:v>
                </c:pt>
                <c:pt idx="121">
                  <c:v>95.62639879291406</c:v>
                </c:pt>
                <c:pt idx="122">
                  <c:v>97.207746219243745</c:v>
                </c:pt>
                <c:pt idx="123">
                  <c:v>98.800885018233615</c:v>
                </c:pt>
                <c:pt idx="124">
                  <c:v>100.40575799493134</c:v>
                </c:pt>
                <c:pt idx="125">
                  <c:v>102.02230780863876</c:v>
                </c:pt>
                <c:pt idx="126">
                  <c:v>103.65047697524352</c:v>
                </c:pt>
                <c:pt idx="127">
                  <c:v>105.29020786955257</c:v>
                </c:pt>
                <c:pt idx="128">
                  <c:v>106.94144272762713</c:v>
                </c:pt>
                <c:pt idx="129">
                  <c:v>108.60412364911889</c:v>
                </c:pt>
                <c:pt idx="130">
                  <c:v>110.27819259960705</c:v>
                </c:pt>
                <c:pt idx="131">
                  <c:v>111.96358973098575</c:v>
                </c:pt>
                <c:pt idx="132">
                  <c:v>113.66025170030164</c:v>
                </c:pt>
                <c:pt idx="133">
                  <c:v>115.36811335326696</c:v>
                </c:pt>
                <c:pt idx="134">
                  <c:v>117.08710940948531</c:v>
                </c:pt>
                <c:pt idx="135">
                  <c:v>118.81717446511318</c:v>
                </c:pt>
                <c:pt idx="136">
                  <c:v>120.55824299551861</c:v>
                </c:pt>
                <c:pt idx="137">
                  <c:v>122.31024935793619</c:v>
                </c:pt>
                <c:pt idx="138">
                  <c:v>124.07312779411836</c:v>
                </c:pt>
                <c:pt idx="139">
                  <c:v>125.84681243298267</c:v>
                </c:pt>
                <c:pt idx="140">
                  <c:v>127.63123729325434</c:v>
                </c:pt>
                <c:pt idx="141">
                  <c:v>129.42631616708738</c:v>
                </c:pt>
                <c:pt idx="142">
                  <c:v>131.23192248986732</c:v>
                </c:pt>
                <c:pt idx="143">
                  <c:v>133.04790946129859</c:v>
                </c:pt>
                <c:pt idx="144">
                  <c:v>134.87413018270107</c:v>
                </c:pt>
                <c:pt idx="145">
                  <c:v>136.71043766440508</c:v>
                </c:pt>
                <c:pt idx="146">
                  <c:v>138.5566848330927</c:v>
                </c:pt>
                <c:pt idx="147">
                  <c:v>140.41272453908397</c:v>
                </c:pt>
                <c:pt idx="148">
                  <c:v>142.27840956356698</c:v>
                </c:pt>
                <c:pt idx="149">
                  <c:v>144.15359262577081</c:v>
                </c:pt>
                <c:pt idx="150">
                  <c:v>146.03812639008029</c:v>
                </c:pt>
                <c:pt idx="151">
                  <c:v>147.93186347309157</c:v>
                </c:pt>
                <c:pt idx="152">
                  <c:v>149.83465645060741</c:v>
                </c:pt>
                <c:pt idx="153">
                  <c:v>151.74635786457168</c:v>
                </c:pt>
                <c:pt idx="154">
                  <c:v>153.66682022994144</c:v>
                </c:pt>
                <c:pt idx="155">
                  <c:v>155.59589604149645</c:v>
                </c:pt>
                <c:pt idx="156">
                  <c:v>157.53334245018902</c:v>
                </c:pt>
                <c:pt idx="157">
                  <c:v>159.47872593632346</c:v>
                </c:pt>
                <c:pt idx="158">
                  <c:v>161.43151775391553</c:v>
                </c:pt>
                <c:pt idx="159">
                  <c:v>163.39118940109606</c:v>
                </c:pt>
                <c:pt idx="160">
                  <c:v>165.35721267219233</c:v>
                </c:pt>
                <c:pt idx="161">
                  <c:v>167.32893849894631</c:v>
                </c:pt>
                <c:pt idx="162">
                  <c:v>169.30547587766767</c:v>
                </c:pt>
                <c:pt idx="163">
                  <c:v>171.285824979296</c:v>
                </c:pt>
                <c:pt idx="164">
                  <c:v>173.26901021518046</c:v>
                </c:pt>
                <c:pt idx="165">
                  <c:v>175.25418459288832</c:v>
                </c:pt>
                <c:pt idx="166">
                  <c:v>177.24073390224805</c:v>
                </c:pt>
                <c:pt idx="167">
                  <c:v>179.22807262414912</c:v>
                </c:pt>
                <c:pt idx="168">
                  <c:v>181.21550379623585</c:v>
                </c:pt>
                <c:pt idx="169">
                  <c:v>183.20212549595109</c:v>
                </c:pt>
                <c:pt idx="170">
                  <c:v>185.18680126870393</c:v>
                </c:pt>
                <c:pt idx="171">
                  <c:v>187.16873622594892</c:v>
                </c:pt>
                <c:pt idx="172">
                  <c:v>189.14773346761575</c:v>
                </c:pt>
                <c:pt idx="173">
                  <c:v>191.12379913813902</c:v>
                </c:pt>
                <c:pt idx="174">
                  <c:v>193.09693935847289</c:v>
                </c:pt>
                <c:pt idx="175">
                  <c:v>195.06716022620986</c:v>
                </c:pt>
                <c:pt idx="176">
                  <c:v>197.0344678156988</c:v>
                </c:pt>
                <c:pt idx="177">
                  <c:v>198.99886817816218</c:v>
                </c:pt>
                <c:pt idx="178">
                  <c:v>200.96036734181257</c:v>
                </c:pt>
                <c:pt idx="179">
                  <c:v>202.91897131196842</c:v>
                </c:pt>
                <c:pt idx="180">
                  <c:v>204.87468607116912</c:v>
                </c:pt>
                <c:pt idx="181">
                  <c:v>206.82751757928926</c:v>
                </c:pt>
                <c:pt idx="182">
                  <c:v>208.77747177365219</c:v>
                </c:pt>
                <c:pt idx="183">
                  <c:v>210.72455456914298</c:v>
                </c:pt>
                <c:pt idx="184">
                  <c:v>212.66877185832041</c:v>
                </c:pt>
                <c:pt idx="185">
                  <c:v>214.61012951152858</c:v>
                </c:pt>
                <c:pt idx="186">
                  <c:v>216.54863337700749</c:v>
                </c:pt>
                <c:pt idx="187">
                  <c:v>218.48428928100319</c:v>
                </c:pt>
                <c:pt idx="188">
                  <c:v>220.41710302787709</c:v>
                </c:pt>
                <c:pt idx="189">
                  <c:v>222.34708040021457</c:v>
                </c:pt>
                <c:pt idx="190">
                  <c:v>224.27422715893303</c:v>
                </c:pt>
                <c:pt idx="191">
                  <c:v>226.19854904338919</c:v>
                </c:pt>
                <c:pt idx="192">
                  <c:v>228.12005177148566</c:v>
                </c:pt>
                <c:pt idx="193">
                  <c:v>230.03874103977697</c:v>
                </c:pt>
                <c:pt idx="194">
                  <c:v>231.95462252357481</c:v>
                </c:pt>
                <c:pt idx="195">
                  <c:v>233.86770187705275</c:v>
                </c:pt>
                <c:pt idx="196">
                  <c:v>235.77798473335019</c:v>
                </c:pt>
                <c:pt idx="197">
                  <c:v>237.68547670467572</c:v>
                </c:pt>
                <c:pt idx="198">
                  <c:v>239.59018338240983</c:v>
                </c:pt>
                <c:pt idx="199">
                  <c:v>241.49211033720701</c:v>
                </c:pt>
                <c:pt idx="200">
                  <c:v>243.39126311909712</c:v>
                </c:pt>
                <c:pt idx="201">
                  <c:v>262.2306397345053</c:v>
                </c:pt>
                <c:pt idx="202">
                  <c:v>280.79615497650013</c:v>
                </c:pt>
                <c:pt idx="203">
                  <c:v>299.09316382791025</c:v>
                </c:pt>
                <c:pt idx="204">
                  <c:v>317.12682792575907</c:v>
                </c:pt>
                <c:pt idx="205">
                  <c:v>334.90212468450591</c:v>
                </c:pt>
                <c:pt idx="206">
                  <c:v>352.42385587996802</c:v>
                </c:pt>
                <c:pt idx="207">
                  <c:v>369.69665573190565</c:v>
                </c:pt>
                <c:pt idx="208">
                  <c:v>386.72499852015369</c:v>
                </c:pt>
                <c:pt idx="209">
                  <c:v>403.5132057663717</c:v>
                </c:pt>
                <c:pt idx="210">
                  <c:v>420.06545301092888</c:v>
                </c:pt>
                <c:pt idx="211">
                  <c:v>436.38577621211664</c:v>
                </c:pt>
                <c:pt idx="212">
                  <c:v>452.47807779276411</c:v>
                </c:pt>
                <c:pt idx="213">
                  <c:v>468.3461323574021</c:v>
                </c:pt>
                <c:pt idx="214">
                  <c:v>483.99359210135992</c:v>
                </c:pt>
                <c:pt idx="215">
                  <c:v>499.42399193156928</c:v>
                </c:pt>
                <c:pt idx="216">
                  <c:v>514.64075431737808</c:v>
                </c:pt>
                <c:pt idx="217">
                  <c:v>529.64719388832827</c:v>
                </c:pt>
                <c:pt idx="218">
                  <c:v>544.44652179461752</c:v>
                </c:pt>
                <c:pt idx="219">
                  <c:v>559.04184984483095</c:v>
                </c:pt>
                <c:pt idx="220">
                  <c:v>573.43619443448881</c:v>
                </c:pt>
                <c:pt idx="221">
                  <c:v>587.63248027799932</c:v>
                </c:pt>
                <c:pt idx="222">
                  <c:v>601.63354395572753</c:v>
                </c:pt>
                <c:pt idx="223">
                  <c:v>615.44213728707894</c:v>
                </c:pt>
                <c:pt idx="224">
                  <c:v>629.06093053975292</c:v>
                </c:pt>
                <c:pt idx="225">
                  <c:v>642.4925154846303</c:v>
                </c:pt>
                <c:pt idx="226">
                  <c:v>655.73940830512629</c:v>
                </c:pt>
                <c:pt idx="227">
                  <c:v>668.80405236925048</c:v>
                </c:pt>
                <c:pt idx="228">
                  <c:v>681.68882087207567</c:v>
                </c:pt>
                <c:pt idx="229">
                  <c:v>694.39601935581277</c:v>
                </c:pt>
                <c:pt idx="230">
                  <c:v>706.92788811422645</c:v>
                </c:pt>
                <c:pt idx="231">
                  <c:v>719.28660448769256</c:v>
                </c:pt>
                <c:pt idx="232">
                  <c:v>731.47428505480184</c:v>
                </c:pt>
                <c:pt idx="233">
                  <c:v>743.49298772604163</c:v>
                </c:pt>
                <c:pt idx="234">
                  <c:v>755.3447137447431</c:v>
                </c:pt>
                <c:pt idx="235">
                  <c:v>767.03140960016253</c:v>
                </c:pt>
                <c:pt idx="236">
                  <c:v>778.554968857267</c:v>
                </c:pt>
                <c:pt idx="237">
                  <c:v>789.91723390751804</c:v>
                </c:pt>
                <c:pt idx="238">
                  <c:v>801.11999764468828</c:v>
                </c:pt>
                <c:pt idx="239">
                  <c:v>812.16500506950752</c:v>
                </c:pt>
                <c:pt idx="240">
                  <c:v>823.05395482670815</c:v>
                </c:pt>
                <c:pt idx="241">
                  <c:v>833.78850067783401</c:v>
                </c:pt>
                <c:pt idx="242">
                  <c:v>844.37025291297846</c:v>
                </c:pt>
                <c:pt idx="243">
                  <c:v>854.80077970443767</c:v>
                </c:pt>
                <c:pt idx="244">
                  <c:v>865.08160840509311</c:v>
                </c:pt>
                <c:pt idx="245">
                  <c:v>875.21422679417958</c:v>
                </c:pt>
                <c:pt idx="246">
                  <c:v>885.20008427294454</c:v>
                </c:pt>
                <c:pt idx="247">
                  <c:v>895.04059301256552</c:v>
                </c:pt>
                <c:pt idx="248">
                  <c:v>904.73712905656282</c:v>
                </c:pt>
                <c:pt idx="249">
                  <c:v>914.29103337981996</c:v>
                </c:pt>
                <c:pt idx="250">
                  <c:v>923.70361290621202</c:v>
                </c:pt>
                <c:pt idx="251">
                  <c:v>932.97614148673199</c:v>
                </c:pt>
                <c:pt idx="252">
                  <c:v>942.10986083990645</c:v>
                </c:pt>
                <c:pt idx="253">
                  <c:v>951.10598145619394</c:v>
                </c:pt>
                <c:pt idx="254">
                  <c:v>959.96568346797426</c:v>
                </c:pt>
                <c:pt idx="255">
                  <c:v>968.69011748664809</c:v>
                </c:pt>
                <c:pt idx="256">
                  <c:v>977.28040540829249</c:v>
                </c:pt>
                <c:pt idx="257">
                  <c:v>985.73764118924032</c:v>
                </c:pt>
                <c:pt idx="258">
                  <c:v>994.06289159288212</c:v>
                </c:pt>
                <c:pt idx="259">
                  <c:v>1002.2571969089254</c:v>
                </c:pt>
                <c:pt idx="260">
                  <c:v>1010.3215716462822</c:v>
                </c:pt>
                <c:pt idx="261">
                  <c:v>1018.2570052006981</c:v>
                </c:pt>
                <c:pt idx="262">
                  <c:v>1026.0644624981815</c:v>
                </c:pt>
                <c:pt idx="263">
                  <c:v>1033.7448846152397</c:v>
                </c:pt>
                <c:pt idx="264">
                  <c:v>1041.299189376879</c:v>
                </c:pt>
                <c:pt idx="265">
                  <c:v>1048.7282719332816</c:v>
                </c:pt>
                <c:pt idx="266">
                  <c:v>1056.0330053160262</c:v>
                </c:pt>
                <c:pt idx="267">
                  <c:v>1063.2142409746807</c:v>
                </c:pt>
                <c:pt idx="268">
                  <c:v>1070.2728092945545</c:v>
                </c:pt>
                <c:pt idx="269">
                  <c:v>1077.2095200963638</c:v>
                </c:pt>
                <c:pt idx="270">
                  <c:v>1084.025163118527</c:v>
                </c:pt>
                <c:pt idx="271">
                  <c:v>1090.7205084827742</c:v>
                </c:pt>
                <c:pt idx="272">
                  <c:v>1097.2963071437284</c:v>
                </c:pt>
                <c:pt idx="273">
                  <c:v>1103.7532913230802</c:v>
                </c:pt>
                <c:pt idx="274">
                  <c:v>1110.0921749289594</c:v>
                </c:pt>
                <c:pt idx="275">
                  <c:v>1116.3136539610712</c:v>
                </c:pt>
                <c:pt idx="276">
                  <c:v>1122.4184069021517</c:v>
                </c:pt>
                <c:pt idx="277">
                  <c:v>1128.4070950962644</c:v>
                </c:pt>
                <c:pt idx="278">
                  <c:v>1134.2803631144461</c:v>
                </c:pt>
                <c:pt idx="279">
                  <c:v>1140.0388391081865</c:v>
                </c:pt>
                <c:pt idx="280">
                  <c:v>1145.6831351512083</c:v>
                </c:pt>
                <c:pt idx="281">
                  <c:v>1151.2138475699992</c:v>
                </c:pt>
                <c:pt idx="282">
                  <c:v>1156.631557263529</c:v>
                </c:pt>
                <c:pt idx="283">
                  <c:v>1161.9368300125707</c:v>
                </c:pt>
                <c:pt idx="284">
                  <c:v>1167.1302167790332</c:v>
                </c:pt>
                <c:pt idx="285">
                  <c:v>1172.2122539956981</c:v>
                </c:pt>
                <c:pt idx="286">
                  <c:v>1177.1834638467451</c:v>
                </c:pt>
                <c:pt idx="287">
                  <c:v>1182.0443545394385</c:v>
                </c:pt>
                <c:pt idx="288">
                  <c:v>1186.7954205673407</c:v>
                </c:pt>
                <c:pt idx="289">
                  <c:v>1191.4371429654111</c:v>
                </c:pt>
                <c:pt idx="290">
                  <c:v>1195.9699895573426</c:v>
                </c:pt>
                <c:pt idx="291">
                  <c:v>1200.3944151954856</c:v>
                </c:pt>
                <c:pt idx="292">
                  <c:v>1204.7108619937057</c:v>
                </c:pt>
                <c:pt idx="293">
                  <c:v>1208.91975955352</c:v>
                </c:pt>
                <c:pt idx="294">
                  <c:v>1213.0215251838597</c:v>
                </c:pt>
                <c:pt idx="295">
                  <c:v>1217.0165641148085</c:v>
                </c:pt>
                <c:pt idx="296">
                  <c:v>1220.9052697056704</c:v>
                </c:pt>
                <c:pt idx="297">
                  <c:v>1224.6880236477305</c:v>
                </c:pt>
                <c:pt idx="298">
                  <c:v>1228.3651961620794</c:v>
                </c:pt>
                <c:pt idx="299">
                  <c:v>1231.937146192887</c:v>
                </c:pt>
                <c:pt idx="300">
                  <c:v>1235.4042215965239</c:v>
                </c:pt>
                <c:pt idx="301">
                  <c:v>1238.7667593269505</c:v>
                </c:pt>
                <c:pt idx="302">
                  <c:v>1242.0250856178143</c:v>
                </c:pt>
                <c:pt idx="303">
                  <c:v>1245.179516161724</c:v>
                </c:pt>
                <c:pt idx="304">
                  <c:v>1248.230356287198</c:v>
                </c:pt>
                <c:pt idx="305">
                  <c:v>1251.1779011338215</c:v>
                </c:pt>
                <c:pt idx="306">
                  <c:v>1254.0224358261869</c:v>
                </c:pt>
                <c:pt idx="307">
                  <c:v>1256.7642356472377</c:v>
                </c:pt>
                <c:pt idx="308">
                  <c:v>1259.4035662116889</c:v>
                </c:pt>
                <c:pt idx="309">
                  <c:v>1261.9406836402547</c:v>
                </c:pt>
                <c:pt idx="310">
                  <c:v>1264.375834735476</c:v>
                </c:pt>
                <c:pt idx="311">
                  <c:v>1266.7092571600165</c:v>
                </c:pt>
                <c:pt idx="312">
                  <c:v>1268.9411796183663</c:v>
                </c:pt>
                <c:pt idx="313">
                  <c:v>1271.0718220429778</c:v>
                </c:pt>
                <c:pt idx="314">
                  <c:v>1273.1013957859457</c:v>
                </c:pt>
                <c:pt idx="315">
                  <c:v>1275.0301038174291</c:v>
                </c:pt>
                <c:pt idx="316">
                  <c:v>1276.8581409321084</c:v>
                </c:pt>
                <c:pt idx="317">
                  <c:v>1278.5856939650546</c:v>
                </c:pt>
                <c:pt idx="318">
                  <c:v>1280.2129420184717</c:v>
                </c:pt>
                <c:pt idx="319">
                  <c:v>1281.7400567008453</c:v>
                </c:pt>
                <c:pt idx="320">
                  <c:v>1283.1672023800782</c:v>
                </c:pt>
                <c:pt idx="321">
                  <c:v>1284.4945364522234</c:v>
                </c:pt>
                <c:pt idx="322">
                  <c:v>1285.7222096274181</c:v>
                </c:pt>
                <c:pt idx="323">
                  <c:v>1286.8503662345613</c:v>
                </c:pt>
                <c:pt idx="324">
                  <c:v>1287.879144546177</c:v>
                </c:pt>
                <c:pt idx="325">
                  <c:v>1288.8086771247224</c:v>
                </c:pt>
                <c:pt idx="326">
                  <c:v>1289.639091191352</c:v>
                </c:pt>
                <c:pt idx="327">
                  <c:v>1290.3705090178137</c:v>
                </c:pt>
                <c:pt idx="328">
                  <c:v>1291.0030483417327</c:v>
                </c:pt>
                <c:pt idx="329">
                  <c:v>1291.5368228050368</c:v>
                </c:pt>
                <c:pt idx="330">
                  <c:v>1291.9719424147013</c:v>
                </c:pt>
                <c:pt idx="331">
                  <c:v>1292.308514024355</c:v>
                </c:pt>
                <c:pt idx="332">
                  <c:v>1292.5466418346316</c:v>
                </c:pt>
                <c:pt idx="333">
                  <c:v>1292.6864279094841</c:v>
                </c:pt>
                <c:pt idx="334">
                  <c:v>1292.7279727050611</c:v>
                </c:pt>
                <c:pt idx="335">
                  <c:v>1292.6713756072002</c:v>
                </c:pt>
                <c:pt idx="336">
                  <c:v>1292.5167354731714</c:v>
                </c:pt>
                <c:pt idx="337">
                  <c:v>1292.2641511730274</c:v>
                </c:pt>
                <c:pt idx="338">
                  <c:v>1291.9137221258143</c:v>
                </c:pt>
                <c:pt idx="339">
                  <c:v>1291.4655488259698</c:v>
                </c:pt>
                <c:pt idx="340">
                  <c:v>1290.9197333554855</c:v>
                </c:pt>
                <c:pt idx="341">
                  <c:v>1290.2763798778146</c:v>
                </c:pt>
                <c:pt idx="342">
                  <c:v>1289.5355951100291</c:v>
                </c:pt>
                <c:pt idx="343">
                  <c:v>1288.6974887703493</c:v>
                </c:pt>
                <c:pt idx="344">
                  <c:v>1287.7621739988265</c:v>
                </c:pt>
                <c:pt idx="345">
                  <c:v>1286.7297677496306</c:v>
                </c:pt>
                <c:pt idx="346">
                  <c:v>1285.6003911540365</c:v>
                </c:pt>
                <c:pt idx="347">
                  <c:v>1284.3741698537931</c:v>
                </c:pt>
                <c:pt idx="348">
                  <c:v>1283.0512343050759</c:v>
                </c:pt>
                <c:pt idx="349">
                  <c:v>1281.6317200536569</c:v>
                </c:pt>
                <c:pt idx="350">
                  <c:v>1280.1157679822722</c:v>
                </c:pt>
                <c:pt idx="351">
                  <c:v>1278.503524531432</c:v>
                </c:pt>
                <c:pt idx="352">
                  <c:v>1276.7951418950954</c:v>
                </c:pt>
                <c:pt idx="353">
                  <c:v>1274.990778192752</c:v>
                </c:pt>
                <c:pt idx="354">
                  <c:v>1273.0905976195049</c:v>
                </c:pt>
                <c:pt idx="355">
                  <c:v>1271.0947705757594</c:v>
                </c:pt>
                <c:pt idx="356">
                  <c:v>1269.0034737780916</c:v>
                </c:pt>
                <c:pt idx="357">
                  <c:v>1266.8168903528158</c:v>
                </c:pt>
                <c:pt idx="358">
                  <c:v>1264.5352099136956</c:v>
                </c:pt>
                <c:pt idx="359">
                  <c:v>1262.1586286251531</c:v>
                </c:pt>
                <c:pt idx="360">
                  <c:v>1259.6873492522375</c:v>
                </c:pt>
                <c:pt idx="361">
                  <c:v>1257.1215811985157</c:v>
                </c:pt>
                <c:pt idx="362">
                  <c:v>1254.461540532955</c:v>
                </c:pt>
                <c:pt idx="363">
                  <c:v>1251.7074500067672</c:v>
                </c:pt>
                <c:pt idx="364">
                  <c:v>1248.8595390611013</c:v>
                </c:pt>
                <c:pt idx="365">
                  <c:v>1245.9180438263827</c:v>
                </c:pt>
                <c:pt idx="366">
                  <c:v>1242.8832071140255</c:v>
                </c:pt>
                <c:pt idx="367">
                  <c:v>1239.7552784011643</c:v>
                </c:pt>
                <c:pt idx="368">
                  <c:v>1236.5345138089995</c:v>
                </c:pt>
                <c:pt idx="369">
                  <c:v>1233.2211760752768</c:v>
                </c:pt>
                <c:pt idx="370">
                  <c:v>1229.8155345213834</c:v>
                </c:pt>
                <c:pt idx="371">
                  <c:v>1226.3178650144828</c:v>
                </c:pt>
                <c:pt idx="372">
                  <c:v>1222.7284499250784</c:v>
                </c:pt>
                <c:pt idx="373">
                  <c:v>1219.0475780803504</c:v>
                </c:pt>
                <c:pt idx="374">
                  <c:v>1215.2755447135801</c:v>
                </c:pt>
                <c:pt idx="375">
                  <c:v>1211.4126514099482</c:v>
                </c:pt>
                <c:pt idx="376">
                  <c:v>1207.4592060489606</c:v>
                </c:pt>
                <c:pt idx="377">
                  <c:v>1203.4155227437384</c:v>
                </c:pt>
                <c:pt idx="378">
                  <c:v>1199.2819217773842</c:v>
                </c:pt>
                <c:pt idx="379">
                  <c:v>1195.0587295366186</c:v>
                </c:pt>
                <c:pt idx="380">
                  <c:v>1190.7462784428651</c:v>
                </c:pt>
                <c:pt idx="381">
                  <c:v>1186.3449068809493</c:v>
                </c:pt>
                <c:pt idx="382">
                  <c:v>1181.8549591255594</c:v>
                </c:pt>
                <c:pt idx="383">
                  <c:v>1177.2767852656111</c:v>
                </c:pt>
                <c:pt idx="384">
                  <c:v>1172.6107411266446</c:v>
                </c:pt>
                <c:pt idx="385">
                  <c:v>1167.8571881913742</c:v>
                </c:pt>
                <c:pt idx="386">
                  <c:v>1163.0164935185044</c:v>
                </c:pt>
                <c:pt idx="387">
                  <c:v>1158.0890296599164</c:v>
                </c:pt>
                <c:pt idx="388">
                  <c:v>1153.0751745763264</c:v>
                </c:pt>
                <c:pt idx="389">
                  <c:v>1147.975311551507</c:v>
                </c:pt>
                <c:pt idx="390">
                  <c:v>1142.7898291051636</c:v>
                </c:pt>
                <c:pt idx="391">
                  <c:v>1137.5191209045463</c:v>
                </c:pt>
                <c:pt idx="392">
                  <c:v>1132.1635856748819</c:v>
                </c:pt>
                <c:pt idx="393">
                  <c:v>1126.7236271086992</c:v>
                </c:pt>
                <c:pt idx="394">
                  <c:v>1121.1996537741229</c:v>
                </c:pt>
                <c:pt idx="395">
                  <c:v>1115.5920790222069</c:v>
                </c:pt>
                <c:pt idx="396">
                  <c:v>1109.9013208933734</c:v>
                </c:pt>
                <c:pt idx="397">
                  <c:v>1104.1278020230257</c:v>
                </c:pt>
                <c:pt idx="398">
                  <c:v>1098.2719495463957</c:v>
                </c:pt>
                <c:pt idx="399">
                  <c:v>1092.3341950026895</c:v>
                </c:pt>
                <c:pt idx="400">
                  <c:v>1086.3149742385888</c:v>
                </c:pt>
                <c:pt idx="401">
                  <c:v>1080.2147273111673</c:v>
                </c:pt>
                <c:pt idx="402">
                  <c:v>1074.0338983902782</c:v>
                </c:pt>
                <c:pt idx="403">
                  <c:v>1067.7729356604666</c:v>
                </c:pt>
                <c:pt idx="404">
                  <c:v>1061.4322912224616</c:v>
                </c:pt>
                <c:pt idx="405">
                  <c:v>1055.0124209942987</c:v>
                </c:pt>
                <c:pt idx="406">
                  <c:v>1048.5137846121247</c:v>
                </c:pt>
                <c:pt idx="407">
                  <c:v>1041.9368453307345</c:v>
                </c:pt>
                <c:pt idx="408">
                  <c:v>1035.2820699238878</c:v>
                </c:pt>
                <c:pt idx="409">
                  <c:v>1028.5499285844539</c:v>
                </c:pt>
                <c:pt idx="410">
                  <c:v>1021.7408948244316</c:v>
                </c:pt>
                <c:pt idx="411">
                  <c:v>1014.8554453748876</c:v>
                </c:pt>
                <c:pt idx="412">
                  <c:v>1007.8940600858617</c:v>
                </c:pt>
                <c:pt idx="413">
                  <c:v>1000.8572218262786</c:v>
                </c:pt>
                <c:pt idx="414">
                  <c:v>993.7454163839119</c:v>
                </c:pt>
                <c:pt idx="415">
                  <c:v>986.55913236544041</c:v>
                </c:pt>
                <c:pt idx="416">
                  <c:v>979.29886109663948</c:v>
                </c:pt>
                <c:pt idx="417">
                  <c:v>971.96509652274551</c:v>
                </c:pt>
                <c:pt idx="418">
                  <c:v>964.55833510903437</c:v>
                </c:pt>
                <c:pt idx="419">
                  <c:v>957.07907574165222</c:v>
                </c:pt>
                <c:pt idx="420">
                  <c:v>949.52781962873485</c:v>
                </c:pt>
                <c:pt idx="421">
                  <c:v>941.90507020185441</c:v>
                </c:pt>
                <c:pt idx="422">
                  <c:v>934.211333017828</c:v>
                </c:pt>
                <c:pt idx="423">
                  <c:v>926.44711566092337</c:v>
                </c:pt>
                <c:pt idx="424">
                  <c:v>918.61292764549694</c:v>
                </c:pt>
                <c:pt idx="425">
                  <c:v>910.70928031909648</c:v>
                </c:pt>
                <c:pt idx="426">
                  <c:v>902.73668676606212</c:v>
                </c:pt>
                <c:pt idx="427">
                  <c:v>894.69566171165673</c:v>
                </c:pt>
                <c:pt idx="428">
                  <c:v>886.58672142675744</c:v>
                </c:pt>
                <c:pt idx="429">
                  <c:v>878.41038363313783</c:v>
                </c:pt>
                <c:pt idx="430">
                  <c:v>870.16716740937045</c:v>
                </c:pt>
                <c:pt idx="431">
                  <c:v>861.85759309737853</c:v>
                </c:pt>
                <c:pt idx="432">
                  <c:v>853.48218220966453</c:v>
                </c:pt>
                <c:pt idx="433">
                  <c:v>845.04145733724204</c:v>
                </c:pt>
                <c:pt idx="434">
                  <c:v>836.53594205829768</c:v>
                </c:pt>
                <c:pt idx="435">
                  <c:v>827.96616084760853</c:v>
                </c:pt>
                <c:pt idx="436">
                  <c:v>819.33263898673886</c:v>
                </c:pt>
                <c:pt idx="437">
                  <c:v>810.63590247504021</c:v>
                </c:pt>
                <c:pt idx="438">
                  <c:v>801.87647794147836</c:v>
                </c:pt>
                <c:pt idx="439">
                  <c:v>793.05489255730834</c:v>
                </c:pt>
                <c:pt idx="440">
                  <c:v>784.17167394961928</c:v>
                </c:pt>
                <c:pt idx="441">
                  <c:v>775.22735011576981</c:v>
                </c:pt>
                <c:pt idx="442">
                  <c:v>766.22244933873276</c:v>
                </c:pt>
                <c:pt idx="443">
                  <c:v>757.15750010336978</c:v>
                </c:pt>
                <c:pt idx="444">
                  <c:v>748.03303101365202</c:v>
                </c:pt>
                <c:pt idx="445">
                  <c:v>738.8495707108458</c:v>
                </c:pt>
                <c:pt idx="446">
                  <c:v>729.60764779267902</c:v>
                </c:pt>
                <c:pt idx="447">
                  <c:v>720.30779073350436</c:v>
                </c:pt>
                <c:pt idx="448">
                  <c:v>710.95052780547394</c:v>
                </c:pt>
                <c:pt idx="449">
                  <c:v>701.53638700074055</c:v>
                </c:pt>
                <c:pt idx="450">
                  <c:v>692.06589595469814</c:v>
                </c:pt>
                <c:pt idx="451">
                  <c:v>682.53958187027411</c:v>
                </c:pt>
                <c:pt idx="452">
                  <c:v>672.95797144328674</c:v>
                </c:pt>
                <c:pt idx="453">
                  <c:v>663.32159078887764</c:v>
                </c:pt>
                <c:pt idx="454">
                  <c:v>653.63096536903015</c:v>
                </c:pt>
                <c:pt idx="455">
                  <c:v>643.88661992118409</c:v>
                </c:pt>
                <c:pt idx="456">
                  <c:v>634.08907838795517</c:v>
                </c:pt>
                <c:pt idx="457">
                  <c:v>624.23886384796822</c:v>
                </c:pt>
                <c:pt idx="458">
                  <c:v>614.33649844781098</c:v>
                </c:pt>
                <c:pt idx="459">
                  <c:v>604.38250333511667</c:v>
                </c:pt>
                <c:pt idx="460">
                  <c:v>594.37739859278065</c:v>
                </c:pt>
                <c:pt idx="461">
                  <c:v>584.32170317431746</c:v>
                </c:pt>
                <c:pt idx="462">
                  <c:v>574.21593484036293</c:v>
                </c:pt>
                <c:pt idx="463">
                  <c:v>564.0606100963264</c:v>
                </c:pt>
                <c:pt idx="464">
                  <c:v>553.85624413119558</c:v>
                </c:pt>
                <c:pt idx="465">
                  <c:v>543.60335075749867</c:v>
                </c:pt>
                <c:pt idx="466">
                  <c:v>533.30244235242469</c:v>
                </c:pt>
                <c:pt idx="467">
                  <c:v>522.95402980010556</c:v>
                </c:pt>
                <c:pt idx="468">
                  <c:v>512.55862243505987</c:v>
                </c:pt>
                <c:pt idx="469">
                  <c:v>502.1167279867999</c:v>
                </c:pt>
                <c:pt idx="470">
                  <c:v>491.62885252560164</c:v>
                </c:pt>
                <c:pt idx="471">
                  <c:v>481.09550040943793</c:v>
                </c:pt>
                <c:pt idx="472">
                  <c:v>470.51717423207316</c:v>
                </c:pt>
                <c:pt idx="473">
                  <c:v>459.89437477231871</c:v>
                </c:pt>
                <c:pt idx="474">
                  <c:v>449.22760094444669</c:v>
                </c:pt>
                <c:pt idx="475">
                  <c:v>438.51734974975977</c:v>
                </c:pt>
                <c:pt idx="476">
                  <c:v>427.76411622931408</c:v>
                </c:pt>
                <c:pt idx="477">
                  <c:v>416.96839341779173</c:v>
                </c:pt>
                <c:pt idx="478">
                  <c:v>406.13067229851907</c:v>
                </c:pt>
                <c:pt idx="479">
                  <c:v>395.25144175962618</c:v>
                </c:pt>
                <c:pt idx="480">
                  <c:v>384.33118855134308</c:v>
                </c:pt>
                <c:pt idx="481">
                  <c:v>373.37039724442718</c:v>
                </c:pt>
                <c:pt idx="482">
                  <c:v>362.36955018971651</c:v>
                </c:pt>
                <c:pt idx="483">
                  <c:v>351.32912747880221</c:v>
                </c:pt>
                <c:pt idx="484">
                  <c:v>340.24960690581457</c:v>
                </c:pt>
                <c:pt idx="485">
                  <c:v>329.13146393031531</c:v>
                </c:pt>
                <c:pt idx="486">
                  <c:v>317.97517164128885</c:v>
                </c:pt>
                <c:pt idx="487">
                  <c:v>306.78120072222538</c:v>
                </c:pt>
                <c:pt idx="488">
                  <c:v>295.5500194172875</c:v>
                </c:pt>
                <c:pt idx="489">
                  <c:v>284.28209349855257</c:v>
                </c:pt>
                <c:pt idx="490">
                  <c:v>272.97788623432177</c:v>
                </c:pt>
                <c:pt idx="491">
                  <c:v>261.63785835848756</c:v>
                </c:pt>
                <c:pt idx="492">
                  <c:v>250.26246804094984</c:v>
                </c:pt>
                <c:pt idx="493">
                  <c:v>238.85217085907217</c:v>
                </c:pt>
                <c:pt idx="494">
                  <c:v>227.40741977016754</c:v>
                </c:pt>
                <c:pt idx="495">
                  <c:v>215.92866508500433</c:v>
                </c:pt>
                <c:pt idx="496">
                  <c:v>204.41635444232207</c:v>
                </c:pt>
                <c:pt idx="497">
                  <c:v>192.87093278434671</c:v>
                </c:pt>
                <c:pt idx="498">
                  <c:v>181.29284233329457</c:v>
                </c:pt>
                <c:pt idx="499">
                  <c:v>169.68252256885438</c:v>
                </c:pt>
                <c:pt idx="500">
                  <c:v>158.04041020663624</c:v>
                </c:pt>
                <c:pt idx="501">
                  <c:v>146.36693917757626</c:v>
                </c:pt>
                <c:pt idx="502">
                  <c:v>134.66254060828561</c:v>
                </c:pt>
                <c:pt idx="503">
                  <c:v>122.92764280233227</c:v>
                </c:pt>
                <c:pt idx="504">
                  <c:v>111.16267122244388</c:v>
                </c:pt>
                <c:pt idx="505">
                  <c:v>99.368048473619723</c:v>
                </c:pt>
                <c:pt idx="506">
                  <c:v>87.544194287139959</c:v>
                </c:pt>
                <c:pt idx="507">
                  <c:v>75.691525505459879</c:v>
                </c:pt>
                <c:pt idx="508">
                  <c:v>63.810456067977078</c:v>
                </c:pt>
                <c:pt idx="509">
                  <c:v>51.901396997659013</c:v>
                </c:pt>
                <c:pt idx="510">
                  <c:v>39.964756388518701</c:v>
                </c:pt>
                <c:pt idx="511">
                  <c:v>28.000939393925925</c:v>
                </c:pt>
                <c:pt idx="512">
                  <c:v>16.010348215741377</c:v>
                </c:pt>
                <c:pt idx="513">
                  <c:v>3.9933820942610705</c:v>
                </c:pt>
                <c:pt idx="514">
                  <c:v>-8.049562701041701</c:v>
                </c:pt>
                <c:pt idx="515">
                  <c:v>-8.0616185491731951</c:v>
                </c:pt>
                <c:pt idx="516">
                  <c:v>-8.0736744226939798</c:v>
                </c:pt>
                <c:pt idx="517">
                  <c:v>-8.085730321603668</c:v>
                </c:pt>
                <c:pt idx="518">
                  <c:v>-8.0977862459018706</c:v>
                </c:pt>
                <c:pt idx="519">
                  <c:v>-8.1098421955881985</c:v>
                </c:pt>
                <c:pt idx="520">
                  <c:v>-8.1218981706622664</c:v>
                </c:pt>
                <c:pt idx="521">
                  <c:v>-8.1339541711236834</c:v>
                </c:pt>
                <c:pt idx="522">
                  <c:v>-8.146010196972064</c:v>
                </c:pt>
                <c:pt idx="523">
                  <c:v>-8.1580662482070192</c:v>
                </c:pt>
                <c:pt idx="524">
                  <c:v>-8.1701223248281618</c:v>
                </c:pt>
                <c:pt idx="525">
                  <c:v>-8.1821784268351028</c:v>
                </c:pt>
                <c:pt idx="526">
                  <c:v>-8.1942345542274548</c:v>
                </c:pt>
                <c:pt idx="527">
                  <c:v>-8.206290707004829</c:v>
                </c:pt>
                <c:pt idx="528">
                  <c:v>-8.218346885166838</c:v>
                </c:pt>
                <c:pt idx="529">
                  <c:v>-8.2304030887130946</c:v>
                </c:pt>
                <c:pt idx="530">
                  <c:v>-8.2424593176432097</c:v>
                </c:pt>
                <c:pt idx="531">
                  <c:v>-8.2545155719567962</c:v>
                </c:pt>
                <c:pt idx="532">
                  <c:v>-8.2665718516534668</c:v>
                </c:pt>
                <c:pt idx="533">
                  <c:v>-8.2786281567328324</c:v>
                </c:pt>
                <c:pt idx="534">
                  <c:v>-8.2906844871945058</c:v>
                </c:pt>
                <c:pt idx="535">
                  <c:v>-8.302740843038098</c:v>
                </c:pt>
                <c:pt idx="536">
                  <c:v>-8.3147972242632218</c:v>
                </c:pt>
                <c:pt idx="537">
                  <c:v>-8.3268536308694898</c:v>
                </c:pt>
                <c:pt idx="538">
                  <c:v>-8.3389100628565132</c:v>
                </c:pt>
                <c:pt idx="539">
                  <c:v>-8.3509665202239045</c:v>
                </c:pt>
                <c:pt idx="540">
                  <c:v>-8.3630230029712767</c:v>
                </c:pt>
                <c:pt idx="541">
                  <c:v>-8.3750795110982406</c:v>
                </c:pt>
                <c:pt idx="542">
                  <c:v>-8.387136044604409</c:v>
                </c:pt>
                <c:pt idx="543">
                  <c:v>-8.3991926034893947</c:v>
                </c:pt>
                <c:pt idx="544">
                  <c:v>-8.4112491877528086</c:v>
                </c:pt>
                <c:pt idx="545">
                  <c:v>-8.4233057973942635</c:v>
                </c:pt>
                <c:pt idx="546">
                  <c:v>-8.4353624324133705</c:v>
                </c:pt>
                <c:pt idx="547">
                  <c:v>-8.4474190928097421</c:v>
                </c:pt>
                <c:pt idx="548">
                  <c:v>-8.4594757785829913</c:v>
                </c:pt>
                <c:pt idx="549">
                  <c:v>-8.4715324897327289</c:v>
                </c:pt>
                <c:pt idx="550">
                  <c:v>-8.4835892262585677</c:v>
                </c:pt>
                <c:pt idx="551">
                  <c:v>-8.4956459881601205</c:v>
                </c:pt>
                <c:pt idx="552">
                  <c:v>-8.5077027754369983</c:v>
                </c:pt>
                <c:pt idx="553">
                  <c:v>-8.5197595880888137</c:v>
                </c:pt>
                <c:pt idx="554">
                  <c:v>-8.5318164261151797</c:v>
                </c:pt>
                <c:pt idx="555">
                  <c:v>-8.543873289515707</c:v>
                </c:pt>
                <c:pt idx="556">
                  <c:v>-8.5559301782900086</c:v>
                </c:pt>
                <c:pt idx="557">
                  <c:v>-8.5679870924376971</c:v>
                </c:pt>
                <c:pt idx="558">
                  <c:v>-8.5800440319583835</c:v>
                </c:pt>
                <c:pt idx="559">
                  <c:v>-8.5921009968516806</c:v>
                </c:pt>
                <c:pt idx="560">
                  <c:v>-8.6041579871172011</c:v>
                </c:pt>
                <c:pt idx="561">
                  <c:v>-8.6162150027545561</c:v>
                </c:pt>
                <c:pt idx="562">
                  <c:v>-8.6282720437633582</c:v>
                </c:pt>
                <c:pt idx="563">
                  <c:v>-8.6403291101432185</c:v>
                </c:pt>
                <c:pt idx="564">
                  <c:v>-8.6523862018937514</c:v>
                </c:pt>
                <c:pt idx="565">
                  <c:v>-8.664443319014568</c:v>
                </c:pt>
                <c:pt idx="566">
                  <c:v>-8.6765004615052792</c:v>
                </c:pt>
                <c:pt idx="567">
                  <c:v>-8.6885576293654996</c:v>
                </c:pt>
                <c:pt idx="568">
                  <c:v>-8.7006148225948401</c:v>
                </c:pt>
                <c:pt idx="569">
                  <c:v>-8.7126720411929117</c:v>
                </c:pt>
                <c:pt idx="570">
                  <c:v>-8.724729285159329</c:v>
                </c:pt>
                <c:pt idx="571">
                  <c:v>-8.7367865544937029</c:v>
                </c:pt>
                <c:pt idx="572">
                  <c:v>-8.7488438491956462</c:v>
                </c:pt>
                <c:pt idx="573">
                  <c:v>-8.7609011692647698</c:v>
                </c:pt>
                <c:pt idx="574">
                  <c:v>-8.7729585147006865</c:v>
                </c:pt>
                <c:pt idx="575">
                  <c:v>-8.7850158855030092</c:v>
                </c:pt>
                <c:pt idx="576">
                  <c:v>-8.7970732816713486</c:v>
                </c:pt>
                <c:pt idx="577">
                  <c:v>-8.8091307032053194</c:v>
                </c:pt>
                <c:pt idx="578">
                  <c:v>-8.8211881501045326</c:v>
                </c:pt>
                <c:pt idx="579">
                  <c:v>-8.8332456223685991</c:v>
                </c:pt>
                <c:pt idx="580">
                  <c:v>-8.8453031199971317</c:v>
                </c:pt>
                <c:pt idx="581">
                  <c:v>-8.8573606429897431</c:v>
                </c:pt>
                <c:pt idx="582">
                  <c:v>-8.8694181913460461</c:v>
                </c:pt>
                <c:pt idx="583">
                  <c:v>-8.8814757650656535</c:v>
                </c:pt>
                <c:pt idx="584">
                  <c:v>-8.8935333641481762</c:v>
                </c:pt>
                <c:pt idx="585">
                  <c:v>-8.905590988593227</c:v>
                </c:pt>
                <c:pt idx="586">
                  <c:v>-8.9176486384004168</c:v>
                </c:pt>
                <c:pt idx="587">
                  <c:v>-8.9297063135693584</c:v>
                </c:pt>
                <c:pt idx="588">
                  <c:v>-8.9417640140996646</c:v>
                </c:pt>
                <c:pt idx="589">
                  <c:v>-8.9538217399909481</c:v>
                </c:pt>
                <c:pt idx="590">
                  <c:v>-8.9658794912428199</c:v>
                </c:pt>
                <c:pt idx="591">
                  <c:v>-8.9779372678548945</c:v>
                </c:pt>
                <c:pt idx="592">
                  <c:v>-8.9899950698267812</c:v>
                </c:pt>
                <c:pt idx="593">
                  <c:v>-9.0020528971580944</c:v>
                </c:pt>
                <c:pt idx="594">
                  <c:v>-9.0141107498484452</c:v>
                </c:pt>
                <c:pt idx="595">
                  <c:v>-9.0261686278974462</c:v>
                </c:pt>
                <c:pt idx="596">
                  <c:v>-9.0382265313047103</c:v>
                </c:pt>
                <c:pt idx="597">
                  <c:v>-9.0502844600698484</c:v>
                </c:pt>
                <c:pt idx="598">
                  <c:v>-9.0623424141924751</c:v>
                </c:pt>
                <c:pt idx="599">
                  <c:v>-9.0744003936722013</c:v>
                </c:pt>
                <c:pt idx="600">
                  <c:v>-9.086458398508638</c:v>
                </c:pt>
                <c:pt idx="601">
                  <c:v>-9.0985164287013998</c:v>
                </c:pt>
                <c:pt idx="602">
                  <c:v>-9.1105744842500975</c:v>
                </c:pt>
                <c:pt idx="603">
                  <c:v>-9.1226325651543441</c:v>
                </c:pt>
                <c:pt idx="604">
                  <c:v>-9.1346906714137504</c:v>
                </c:pt>
                <c:pt idx="605">
                  <c:v>-9.1467488030279309</c:v>
                </c:pt>
                <c:pt idx="606">
                  <c:v>-9.1588069599964967</c:v>
                </c:pt>
                <c:pt idx="607">
                  <c:v>-9.1708651423190588</c:v>
                </c:pt>
                <c:pt idx="608">
                  <c:v>-9.1829233499952316</c:v>
                </c:pt>
                <c:pt idx="609">
                  <c:v>-9.1949815830246262</c:v>
                </c:pt>
                <c:pt idx="610">
                  <c:v>-9.2070398414068553</c:v>
                </c:pt>
                <c:pt idx="611">
                  <c:v>-9.2190981251415316</c:v>
                </c:pt>
                <c:pt idx="612">
                  <c:v>-9.2311564342282679</c:v>
                </c:pt>
                <c:pt idx="613">
                  <c:v>-9.2432147686666752</c:v>
                </c:pt>
                <c:pt idx="614">
                  <c:v>-9.2552731284563663</c:v>
                </c:pt>
                <c:pt idx="615">
                  <c:v>-9.2673315135969538</c:v>
                </c:pt>
                <c:pt idx="616">
                  <c:v>-9.2793899240880506</c:v>
                </c:pt>
                <c:pt idx="617">
                  <c:v>-9.2914483599292677</c:v>
                </c:pt>
                <c:pt idx="618">
                  <c:v>-9.3035068211202177</c:v>
                </c:pt>
                <c:pt idx="619">
                  <c:v>-9.3155653076605134</c:v>
                </c:pt>
                <c:pt idx="620">
                  <c:v>-9.3276238195497676</c:v>
                </c:pt>
                <c:pt idx="621">
                  <c:v>-9.3396823567875913</c:v>
                </c:pt>
                <c:pt idx="622">
                  <c:v>-9.351740919373599</c:v>
                </c:pt>
                <c:pt idx="623">
                  <c:v>-9.3637995073074016</c:v>
                </c:pt>
                <c:pt idx="624">
                  <c:v>-9.3758581205886102</c:v>
                </c:pt>
                <c:pt idx="625">
                  <c:v>-9.3879167592168393</c:v>
                </c:pt>
                <c:pt idx="626">
                  <c:v>-9.3999754231916999</c:v>
                </c:pt>
                <c:pt idx="627">
                  <c:v>-9.4120341125128046</c:v>
                </c:pt>
                <c:pt idx="628">
                  <c:v>-9.4240928271797664</c:v>
                </c:pt>
                <c:pt idx="629">
                  <c:v>-9.4361515671921978</c:v>
                </c:pt>
                <c:pt idx="630">
                  <c:v>-9.44821033254971</c:v>
                </c:pt>
                <c:pt idx="631">
                  <c:v>-9.4602691232519174</c:v>
                </c:pt>
                <c:pt idx="632">
                  <c:v>-9.472327939298431</c:v>
                </c:pt>
                <c:pt idx="633">
                  <c:v>-9.4843867806888618</c:v>
                </c:pt>
                <c:pt idx="634">
                  <c:v>-9.4964456474228243</c:v>
                </c:pt>
                <c:pt idx="635">
                  <c:v>-9.5085045394999295</c:v>
                </c:pt>
                <c:pt idx="636">
                  <c:v>-9.5205634569197901</c:v>
                </c:pt>
                <c:pt idx="637">
                  <c:v>-9.532622399682019</c:v>
                </c:pt>
                <c:pt idx="638">
                  <c:v>-9.5446813677862288</c:v>
                </c:pt>
                <c:pt idx="639">
                  <c:v>-9.5567403612320323</c:v>
                </c:pt>
                <c:pt idx="640">
                  <c:v>-9.5687993800190405</c:v>
                </c:pt>
                <c:pt idx="641">
                  <c:v>-9.5808584241468662</c:v>
                </c:pt>
                <c:pt idx="642">
                  <c:v>-9.592917493615122</c:v>
                </c:pt>
                <c:pt idx="643">
                  <c:v>-9.6049765884234208</c:v>
                </c:pt>
                <c:pt idx="644">
                  <c:v>-9.6170357085713754</c:v>
                </c:pt>
                <c:pt idx="645">
                  <c:v>-9.6290948540585966</c:v>
                </c:pt>
                <c:pt idx="646">
                  <c:v>-9.6411540248846972</c:v>
                </c:pt>
                <c:pt idx="647">
                  <c:v>-9.65321322104929</c:v>
                </c:pt>
                <c:pt idx="648">
                  <c:v>-9.6652724425519878</c:v>
                </c:pt>
                <c:pt idx="649">
                  <c:v>-9.6773316893924033</c:v>
                </c:pt>
                <c:pt idx="650">
                  <c:v>-9.6893909615701475</c:v>
                </c:pt>
                <c:pt idx="651">
                  <c:v>-9.701450259084833</c:v>
                </c:pt>
                <c:pt idx="652">
                  <c:v>-9.7135095819360746</c:v>
                </c:pt>
                <c:pt idx="653">
                  <c:v>-9.7255689301234831</c:v>
                </c:pt>
                <c:pt idx="654">
                  <c:v>-9.7376283036466695</c:v>
                </c:pt>
                <c:pt idx="655">
                  <c:v>-9.7496877025052484</c:v>
                </c:pt>
                <c:pt idx="656">
                  <c:v>-9.7617471266988307</c:v>
                </c:pt>
                <c:pt idx="657">
                  <c:v>-9.7738065762270292</c:v>
                </c:pt>
                <c:pt idx="658">
                  <c:v>-9.7858660510894584</c:v>
                </c:pt>
                <c:pt idx="659">
                  <c:v>-9.7979255512857275</c:v>
                </c:pt>
                <c:pt idx="660">
                  <c:v>-9.8099850768154511</c:v>
                </c:pt>
                <c:pt idx="661">
                  <c:v>-9.8220446276782418</c:v>
                </c:pt>
                <c:pt idx="662">
                  <c:v>-9.8341042038737108</c:v>
                </c:pt>
                <c:pt idx="663">
                  <c:v>-9.8461638054014706</c:v>
                </c:pt>
                <c:pt idx="664">
                  <c:v>-9.8582234322611342</c:v>
                </c:pt>
                <c:pt idx="665">
                  <c:v>-9.8702830844523142</c:v>
                </c:pt>
                <c:pt idx="666">
                  <c:v>-9.8823427619746234</c:v>
                </c:pt>
                <c:pt idx="667">
                  <c:v>-9.8944024648276745</c:v>
                </c:pt>
                <c:pt idx="668">
                  <c:v>-9.9064621930110786</c:v>
                </c:pt>
                <c:pt idx="669">
                  <c:v>-9.9185219465244483</c:v>
                </c:pt>
                <c:pt idx="670">
                  <c:v>-9.9305817253673982</c:v>
                </c:pt>
                <c:pt idx="671">
                  <c:v>-9.9426415295395394</c:v>
                </c:pt>
                <c:pt idx="672">
                  <c:v>-9.9547013590404827</c:v>
                </c:pt>
                <c:pt idx="673">
                  <c:v>-9.9667612138698427</c:v>
                </c:pt>
                <c:pt idx="674">
                  <c:v>-9.9788210940272322</c:v>
                </c:pt>
                <c:pt idx="675">
                  <c:v>-9.9908809995122621</c:v>
                </c:pt>
                <c:pt idx="676">
                  <c:v>-10.002940930324545</c:v>
                </c:pt>
                <c:pt idx="677">
                  <c:v>-10.015000886463696</c:v>
                </c:pt>
                <c:pt idx="678">
                  <c:v>-10.027060867929325</c:v>
                </c:pt>
                <c:pt idx="679">
                  <c:v>-10.039120874721045</c:v>
                </c:pt>
                <c:pt idx="680">
                  <c:v>-10.051180906838468</c:v>
                </c:pt>
                <c:pt idx="681">
                  <c:v>-10.063240964281208</c:v>
                </c:pt>
                <c:pt idx="682">
                  <c:v>-10.075301047048876</c:v>
                </c:pt>
                <c:pt idx="683">
                  <c:v>-10.087361155141087</c:v>
                </c:pt>
                <c:pt idx="684">
                  <c:v>-10.099421288557451</c:v>
                </c:pt>
                <c:pt idx="685">
                  <c:v>-10.111481447297582</c:v>
                </c:pt>
                <c:pt idx="686">
                  <c:v>-10.123541631361091</c:v>
                </c:pt>
                <c:pt idx="687">
                  <c:v>-10.135601840747592</c:v>
                </c:pt>
                <c:pt idx="688">
                  <c:v>-10.147662075456697</c:v>
                </c:pt>
                <c:pt idx="689">
                  <c:v>-10.159722335488018</c:v>
                </c:pt>
                <c:pt idx="690">
                  <c:v>-10.171782620841169</c:v>
                </c:pt>
                <c:pt idx="691">
                  <c:v>-10.183842931515761</c:v>
                </c:pt>
                <c:pt idx="692">
                  <c:v>-10.195903267511406</c:v>
                </c:pt>
                <c:pt idx="693">
                  <c:v>-10.20796362882772</c:v>
                </c:pt>
                <c:pt idx="694">
                  <c:v>-10.220024015464313</c:v>
                </c:pt>
                <c:pt idx="695">
                  <c:v>-10.232084427420798</c:v>
                </c:pt>
                <c:pt idx="696">
                  <c:v>-10.244144864696786</c:v>
                </c:pt>
                <c:pt idx="697">
                  <c:v>-10.256205327291891</c:v>
                </c:pt>
                <c:pt idx="698">
                  <c:v>-10.268265815205726</c:v>
                </c:pt>
                <c:pt idx="699">
                  <c:v>-10.280326328437903</c:v>
                </c:pt>
                <c:pt idx="700">
                  <c:v>-10.292386866988036</c:v>
                </c:pt>
                <c:pt idx="701">
                  <c:v>-10.304447430855735</c:v>
                </c:pt>
                <c:pt idx="702">
                  <c:v>-10.316508020040613</c:v>
                </c:pt>
                <c:pt idx="703">
                  <c:v>-10.328568634542284</c:v>
                </c:pt>
                <c:pt idx="704">
                  <c:v>-10.340629274360362</c:v>
                </c:pt>
                <c:pt idx="705">
                  <c:v>-10.352689939494457</c:v>
                </c:pt>
                <c:pt idx="706">
                  <c:v>-10.364750629944181</c:v>
                </c:pt>
                <c:pt idx="707">
                  <c:v>-10.376811345709148</c:v>
                </c:pt>
                <c:pt idx="708">
                  <c:v>-10.388872086788972</c:v>
                </c:pt>
                <c:pt idx="709">
                  <c:v>-10.400932853183262</c:v>
                </c:pt>
                <c:pt idx="710">
                  <c:v>-10.412993644891634</c:v>
                </c:pt>
                <c:pt idx="711">
                  <c:v>-10.425054461913698</c:v>
                </c:pt>
                <c:pt idx="712">
                  <c:v>-10.437115304249069</c:v>
                </c:pt>
                <c:pt idx="713">
                  <c:v>-10.449176171897358</c:v>
                </c:pt>
                <c:pt idx="714">
                  <c:v>-10.461237064858178</c:v>
                </c:pt>
                <c:pt idx="715">
                  <c:v>-10.473297983131141</c:v>
                </c:pt>
                <c:pt idx="716">
                  <c:v>-10.485358926715863</c:v>
                </c:pt>
                <c:pt idx="717">
                  <c:v>-10.497419895611953</c:v>
                </c:pt>
                <c:pt idx="718">
                  <c:v>-10.509480889819024</c:v>
                </c:pt>
                <c:pt idx="719">
                  <c:v>-10.521541909336689</c:v>
                </c:pt>
                <c:pt idx="720">
                  <c:v>-10.533602954164561</c:v>
                </c:pt>
                <c:pt idx="721">
                  <c:v>-10.545664024302253</c:v>
                </c:pt>
                <c:pt idx="722">
                  <c:v>-10.557725119749376</c:v>
                </c:pt>
                <c:pt idx="723">
                  <c:v>-10.569786240505545</c:v>
                </c:pt>
                <c:pt idx="724">
                  <c:v>-10.581847386570372</c:v>
                </c:pt>
                <c:pt idx="725">
                  <c:v>-10.593908557943468</c:v>
                </c:pt>
                <c:pt idx="726">
                  <c:v>-10.605969754624448</c:v>
                </c:pt>
                <c:pt idx="727">
                  <c:v>-10.618030976612923</c:v>
                </c:pt>
                <c:pt idx="728">
                  <c:v>-10.630092223908505</c:v>
                </c:pt>
                <c:pt idx="729">
                  <c:v>-10.64215349651081</c:v>
                </c:pt>
                <c:pt idx="730">
                  <c:v>-10.654214794419447</c:v>
                </c:pt>
                <c:pt idx="731">
                  <c:v>-10.66627611763403</c:v>
                </c:pt>
                <c:pt idx="732">
                  <c:v>-10.678337466154172</c:v>
                </c:pt>
                <c:pt idx="733">
                  <c:v>-10.690398839979485</c:v>
                </c:pt>
                <c:pt idx="734">
                  <c:v>-10.702460239109582</c:v>
                </c:pt>
                <c:pt idx="735">
                  <c:v>-10.714521663544076</c:v>
                </c:pt>
                <c:pt idx="736">
                  <c:v>-10.72658311328258</c:v>
                </c:pt>
                <c:pt idx="737">
                  <c:v>-10.738644588324705</c:v>
                </c:pt>
                <c:pt idx="738">
                  <c:v>-10.750706088670066</c:v>
                </c:pt>
                <c:pt idx="739">
                  <c:v>-10.762767614318275</c:v>
                </c:pt>
                <c:pt idx="740">
                  <c:v>-10.774829165268944</c:v>
                </c:pt>
                <c:pt idx="741">
                  <c:v>-10.786890741521685</c:v>
                </c:pt>
                <c:pt idx="742">
                  <c:v>-10.798952343076111</c:v>
                </c:pt>
                <c:pt idx="743">
                  <c:v>-10.811013969931837</c:v>
                </c:pt>
                <c:pt idx="744">
                  <c:v>-10.823075622088474</c:v>
                </c:pt>
                <c:pt idx="745">
                  <c:v>-10.835137299545634</c:v>
                </c:pt>
                <c:pt idx="746">
                  <c:v>-10.847199002302931</c:v>
                </c:pt>
                <c:pt idx="747">
                  <c:v>-10.859260730359978</c:v>
                </c:pt>
                <c:pt idx="748">
                  <c:v>-10.871322483716385</c:v>
                </c:pt>
                <c:pt idx="749">
                  <c:v>-10.883384262371768</c:v>
                </c:pt>
                <c:pt idx="750">
                  <c:v>-10.895446066325738</c:v>
                </c:pt>
                <c:pt idx="751">
                  <c:v>-10.907507895577908</c:v>
                </c:pt>
                <c:pt idx="752">
                  <c:v>-10.91956975012789</c:v>
                </c:pt>
                <c:pt idx="753">
                  <c:v>-10.931631629975298</c:v>
                </c:pt>
                <c:pt idx="754">
                  <c:v>-10.943693535119744</c:v>
                </c:pt>
                <c:pt idx="755">
                  <c:v>-10.955755465560841</c:v>
                </c:pt>
                <c:pt idx="756">
                  <c:v>-10.967817421298204</c:v>
                </c:pt>
                <c:pt idx="757">
                  <c:v>-10.979879402331441</c:v>
                </c:pt>
                <c:pt idx="758">
                  <c:v>-10.991941408660169</c:v>
                </c:pt>
                <c:pt idx="759">
                  <c:v>-11.004003440283999</c:v>
                </c:pt>
                <c:pt idx="760">
                  <c:v>-11.016065497202543</c:v>
                </c:pt>
                <c:pt idx="761">
                  <c:v>-11.028127579415415</c:v>
                </c:pt>
                <c:pt idx="762">
                  <c:v>-11.040189686922227</c:v>
                </c:pt>
                <c:pt idx="763">
                  <c:v>-11.052251819722592</c:v>
                </c:pt>
                <c:pt idx="764">
                  <c:v>-11.064313977816123</c:v>
                </c:pt>
                <c:pt idx="765">
                  <c:v>-11.076376161202433</c:v>
                </c:pt>
                <c:pt idx="766">
                  <c:v>-11.088438369881134</c:v>
                </c:pt>
                <c:pt idx="767">
                  <c:v>-11.100500603851838</c:v>
                </c:pt>
                <c:pt idx="768">
                  <c:v>-11.11256286311416</c:v>
                </c:pt>
                <c:pt idx="769">
                  <c:v>-11.124625147667711</c:v>
                </c:pt>
                <c:pt idx="770">
                  <c:v>-11.136687457512105</c:v>
                </c:pt>
                <c:pt idx="771">
                  <c:v>-11.148749792646955</c:v>
                </c:pt>
                <c:pt idx="772">
                  <c:v>-11.160812153071872</c:v>
                </c:pt>
                <c:pt idx="773">
                  <c:v>-11.17287453878647</c:v>
                </c:pt>
                <c:pt idx="774">
                  <c:v>-11.184936949790362</c:v>
                </c:pt>
                <c:pt idx="775">
                  <c:v>-11.19699938608316</c:v>
                </c:pt>
                <c:pt idx="776">
                  <c:v>-11.209061847664477</c:v>
                </c:pt>
                <c:pt idx="777">
                  <c:v>-11.221124334533927</c:v>
                </c:pt>
                <c:pt idx="778">
                  <c:v>-11.233186846691122</c:v>
                </c:pt>
                <c:pt idx="779">
                  <c:v>-11.245249384135676</c:v>
                </c:pt>
                <c:pt idx="780">
                  <c:v>-11.257311946867198</c:v>
                </c:pt>
                <c:pt idx="781">
                  <c:v>-11.269374534885303</c:v>
                </c:pt>
                <c:pt idx="782">
                  <c:v>-11.281437148189605</c:v>
                </c:pt>
                <c:pt idx="783">
                  <c:v>-11.293499786779716</c:v>
                </c:pt>
                <c:pt idx="784">
                  <c:v>-11.305562450655248</c:v>
                </c:pt>
                <c:pt idx="785">
                  <c:v>-11.317625139815815</c:v>
                </c:pt>
                <c:pt idx="786">
                  <c:v>-11.32968785426103</c:v>
                </c:pt>
                <c:pt idx="787">
                  <c:v>-11.341750593990506</c:v>
                </c:pt>
                <c:pt idx="788">
                  <c:v>-11.353813359003855</c:v>
                </c:pt>
                <c:pt idx="789">
                  <c:v>-11.365876149300689</c:v>
                </c:pt>
                <c:pt idx="790">
                  <c:v>-11.377938964880622</c:v>
                </c:pt>
                <c:pt idx="791">
                  <c:v>-11.390001805743267</c:v>
                </c:pt>
                <c:pt idx="792">
                  <c:v>-11.402064671888237</c:v>
                </c:pt>
                <c:pt idx="793">
                  <c:v>-11.414127563315143</c:v>
                </c:pt>
                <c:pt idx="794">
                  <c:v>-11.4261904800236</c:v>
                </c:pt>
                <c:pt idx="795">
                  <c:v>-11.43825342201322</c:v>
                </c:pt>
                <c:pt idx="796">
                  <c:v>-11.450316389283616</c:v>
                </c:pt>
                <c:pt idx="797">
                  <c:v>-11.462379381834401</c:v>
                </c:pt>
                <c:pt idx="798">
                  <c:v>-11.474442399665188</c:v>
                </c:pt>
                <c:pt idx="799">
                  <c:v>-11.486505442775588</c:v>
                </c:pt>
                <c:pt idx="800">
                  <c:v>-11.498568511165216</c:v>
                </c:pt>
                <c:pt idx="801">
                  <c:v>-11.510631604833684</c:v>
                </c:pt>
                <c:pt idx="802">
                  <c:v>-11.522694723780605</c:v>
                </c:pt>
                <c:pt idx="803">
                  <c:v>-11.534757868005592</c:v>
                </c:pt>
                <c:pt idx="804">
                  <c:v>-11.546821037508259</c:v>
                </c:pt>
                <c:pt idx="805">
                  <c:v>-11.558884232288218</c:v>
                </c:pt>
                <c:pt idx="806">
                  <c:v>-11.570947452345081</c:v>
                </c:pt>
                <c:pt idx="807">
                  <c:v>-11.583010697678462</c:v>
                </c:pt>
                <c:pt idx="808">
                  <c:v>-11.595073968287974</c:v>
                </c:pt>
                <c:pt idx="809">
                  <c:v>-11.607137264173229</c:v>
                </c:pt>
                <c:pt idx="810">
                  <c:v>-11.619200585333839</c:v>
                </c:pt>
                <c:pt idx="811">
                  <c:v>-11.63126393176942</c:v>
                </c:pt>
                <c:pt idx="812">
                  <c:v>-11.643327303479582</c:v>
                </c:pt>
                <c:pt idx="813">
                  <c:v>-11.65539070046394</c:v>
                </c:pt>
                <c:pt idx="814">
                  <c:v>-11.667454122722106</c:v>
                </c:pt>
                <c:pt idx="815">
                  <c:v>-11.679517570253692</c:v>
                </c:pt>
                <c:pt idx="816">
                  <c:v>-11.691581043058312</c:v>
                </c:pt>
                <c:pt idx="817">
                  <c:v>-11.703644541135578</c:v>
                </c:pt>
                <c:pt idx="818">
                  <c:v>-11.715708064485105</c:v>
                </c:pt>
                <c:pt idx="819">
                  <c:v>-11.727771613106503</c:v>
                </c:pt>
                <c:pt idx="820">
                  <c:v>-11.739835186999388</c:v>
                </c:pt>
                <c:pt idx="821">
                  <c:v>-11.751898786163371</c:v>
                </c:pt>
                <c:pt idx="822">
                  <c:v>-11.763962410598065</c:v>
                </c:pt>
                <c:pt idx="823">
                  <c:v>-11.776026060303083</c:v>
                </c:pt>
                <c:pt idx="824">
                  <c:v>-11.788089735278039</c:v>
                </c:pt>
                <c:pt idx="825">
                  <c:v>-11.800153435522544</c:v>
                </c:pt>
                <c:pt idx="826">
                  <c:v>-11.812217161036214</c:v>
                </c:pt>
                <c:pt idx="827">
                  <c:v>-11.82428091181866</c:v>
                </c:pt>
                <c:pt idx="828">
                  <c:v>-11.836344687869493</c:v>
                </c:pt>
                <c:pt idx="829">
                  <c:v>-11.84840848918833</c:v>
                </c:pt>
                <c:pt idx="830">
                  <c:v>-11.860472315774782</c:v>
                </c:pt>
                <c:pt idx="831">
                  <c:v>-11.872536167628461</c:v>
                </c:pt>
                <c:pt idx="832">
                  <c:v>-11.88460004474898</c:v>
                </c:pt>
                <c:pt idx="833">
                  <c:v>-11.896663947135954</c:v>
                </c:pt>
                <c:pt idx="834">
                  <c:v>-11.908727874788996</c:v>
                </c:pt>
                <c:pt idx="835">
                  <c:v>-11.920791827707717</c:v>
                </c:pt>
                <c:pt idx="836">
                  <c:v>-11.93285580589173</c:v>
                </c:pt>
                <c:pt idx="837">
                  <c:v>-11.94491980934065</c:v>
                </c:pt>
                <c:pt idx="838">
                  <c:v>-11.956983838054088</c:v>
                </c:pt>
                <c:pt idx="839">
                  <c:v>-11.969047892031657</c:v>
                </c:pt>
                <c:pt idx="840">
                  <c:v>-11.981111971272972</c:v>
                </c:pt>
                <c:pt idx="841">
                  <c:v>-11.993176075777644</c:v>
                </c:pt>
                <c:pt idx="842">
                  <c:v>-12.005240205545288</c:v>
                </c:pt>
                <c:pt idx="843">
                  <c:v>-12.017304360575515</c:v>
                </c:pt>
                <c:pt idx="844">
                  <c:v>-12.029368540867939</c:v>
                </c:pt>
                <c:pt idx="845">
                  <c:v>-12.041432746422172</c:v>
                </c:pt>
                <c:pt idx="846">
                  <c:v>-12.053496977237829</c:v>
                </c:pt>
                <c:pt idx="847">
                  <c:v>-12.065561233314522</c:v>
                </c:pt>
                <c:pt idx="848">
                  <c:v>-12.077625514651864</c:v>
                </c:pt>
                <c:pt idx="849">
                  <c:v>-12.089689821249467</c:v>
                </c:pt>
                <c:pt idx="850">
                  <c:v>-12.101754153106944</c:v>
                </c:pt>
                <c:pt idx="851">
                  <c:v>-12.11381851022391</c:v>
                </c:pt>
                <c:pt idx="852">
                  <c:v>-12.125882892599977</c:v>
                </c:pt>
                <c:pt idx="853">
                  <c:v>-12.137947300234757</c:v>
                </c:pt>
                <c:pt idx="854">
                  <c:v>-12.150011733127863</c:v>
                </c:pt>
                <c:pt idx="855">
                  <c:v>-12.162076191278912</c:v>
                </c:pt>
                <c:pt idx="856">
                  <c:v>-12.174140674687512</c:v>
                </c:pt>
                <c:pt idx="857">
                  <c:v>-12.186205183353279</c:v>
                </c:pt>
                <c:pt idx="858">
                  <c:v>-12.198269717275824</c:v>
                </c:pt>
                <c:pt idx="859">
                  <c:v>-12.210334276454763</c:v>
                </c:pt>
                <c:pt idx="860">
                  <c:v>-12.222398860889706</c:v>
                </c:pt>
                <c:pt idx="861">
                  <c:v>-12.234463470580268</c:v>
                </c:pt>
                <c:pt idx="862">
                  <c:v>-12.24652810552606</c:v>
                </c:pt>
                <c:pt idx="863">
                  <c:v>-12.258592765726698</c:v>
                </c:pt>
                <c:pt idx="864">
                  <c:v>-12.270657451181792</c:v>
                </c:pt>
                <c:pt idx="865">
                  <c:v>-12.282722161890957</c:v>
                </c:pt>
                <c:pt idx="866">
                  <c:v>-12.294786897853806</c:v>
                </c:pt>
                <c:pt idx="867">
                  <c:v>-12.306851659069951</c:v>
                </c:pt>
                <c:pt idx="868">
                  <c:v>-12.318916445539006</c:v>
                </c:pt>
                <c:pt idx="869">
                  <c:v>-12.330981257260584</c:v>
                </c:pt>
                <c:pt idx="870">
                  <c:v>-12.343046094234298</c:v>
                </c:pt>
                <c:pt idx="871">
                  <c:v>-12.355110956459761</c:v>
                </c:pt>
                <c:pt idx="872">
                  <c:v>-12.367175843936586</c:v>
                </c:pt>
                <c:pt idx="873">
                  <c:v>-12.379240756664386</c:v>
                </c:pt>
                <c:pt idx="874">
                  <c:v>-12.391305694642774</c:v>
                </c:pt>
                <c:pt idx="875">
                  <c:v>-12.403370657871365</c:v>
                </c:pt>
                <c:pt idx="876">
                  <c:v>-12.415435646349771</c:v>
                </c:pt>
                <c:pt idx="877">
                  <c:v>-12.427500660077603</c:v>
                </c:pt>
                <c:pt idx="878">
                  <c:v>-12.439565699054477</c:v>
                </c:pt>
                <c:pt idx="879">
                  <c:v>-12.451630763280003</c:v>
                </c:pt>
                <c:pt idx="880">
                  <c:v>-12.463695852753796</c:v>
                </c:pt>
                <c:pt idx="881">
                  <c:v>-12.47576096747547</c:v>
                </c:pt>
                <c:pt idx="882">
                  <c:v>-12.487826107444636</c:v>
                </c:pt>
                <c:pt idx="883">
                  <c:v>-12.499891272660909</c:v>
                </c:pt>
                <c:pt idx="884">
                  <c:v>-12.511956463123902</c:v>
                </c:pt>
                <c:pt idx="885">
                  <c:v>-12.524021678833225</c:v>
                </c:pt>
                <c:pt idx="886">
                  <c:v>-12.536086919788495</c:v>
                </c:pt>
                <c:pt idx="887">
                  <c:v>-12.548152185989323</c:v>
                </c:pt>
                <c:pt idx="888">
                  <c:v>-12.560217477435325</c:v>
                </c:pt>
                <c:pt idx="889">
                  <c:v>-12.57228279412611</c:v>
                </c:pt>
                <c:pt idx="890">
                  <c:v>-12.584348136061294</c:v>
                </c:pt>
                <c:pt idx="891">
                  <c:v>-12.596413503240489</c:v>
                </c:pt>
                <c:pt idx="892">
                  <c:v>-12.608478895663309</c:v>
                </c:pt>
                <c:pt idx="893">
                  <c:v>-12.620544313329367</c:v>
                </c:pt>
                <c:pt idx="894">
                  <c:v>-12.632609756238274</c:v>
                </c:pt>
                <c:pt idx="895">
                  <c:v>-12.644675224389646</c:v>
                </c:pt>
                <c:pt idx="896">
                  <c:v>-12.656740717783094</c:v>
                </c:pt>
                <c:pt idx="897">
                  <c:v>-12.668806236418234</c:v>
                </c:pt>
                <c:pt idx="898">
                  <c:v>-12.680871780294677</c:v>
                </c:pt>
                <c:pt idx="899">
                  <c:v>-12.692937349412036</c:v>
                </c:pt>
                <c:pt idx="900">
                  <c:v>-12.705002943769925</c:v>
                </c:pt>
                <c:pt idx="901">
                  <c:v>-12.717068563367956</c:v>
                </c:pt>
                <c:pt idx="902">
                  <c:v>-12.729134208205744</c:v>
                </c:pt>
                <c:pt idx="903">
                  <c:v>-12.741199878282902</c:v>
                </c:pt>
                <c:pt idx="904">
                  <c:v>-12.753265573599043</c:v>
                </c:pt>
                <c:pt idx="905">
                  <c:v>-12.765331294153778</c:v>
                </c:pt>
                <c:pt idx="906">
                  <c:v>-12.777397039946722</c:v>
                </c:pt>
                <c:pt idx="907">
                  <c:v>-12.789462810977488</c:v>
                </c:pt>
                <c:pt idx="908">
                  <c:v>-12.80152860724569</c:v>
                </c:pt>
                <c:pt idx="909">
                  <c:v>-12.813594428750939</c:v>
                </c:pt>
                <c:pt idx="910">
                  <c:v>-12.825660275492851</c:v>
                </c:pt>
                <c:pt idx="911">
                  <c:v>-12.837726147471036</c:v>
                </c:pt>
                <c:pt idx="912">
                  <c:v>-12.84979204468511</c:v>
                </c:pt>
                <c:pt idx="913">
                  <c:v>-12.861857967134686</c:v>
                </c:pt>
                <c:pt idx="914">
                  <c:v>-12.873923914819375</c:v>
                </c:pt>
                <c:pt idx="915">
                  <c:v>-12.885989887738793</c:v>
                </c:pt>
                <c:pt idx="916">
                  <c:v>-12.898055885892552</c:v>
                </c:pt>
                <c:pt idx="917">
                  <c:v>-12.910121909280264</c:v>
                </c:pt>
                <c:pt idx="918">
                  <c:v>-12.922187957901544</c:v>
                </c:pt>
                <c:pt idx="919">
                  <c:v>-12.934254031756003</c:v>
                </c:pt>
                <c:pt idx="920">
                  <c:v>-12.946320130843256</c:v>
                </c:pt>
                <c:pt idx="921">
                  <c:v>-12.958386255162917</c:v>
                </c:pt>
                <c:pt idx="922">
                  <c:v>-12.970452404714598</c:v>
                </c:pt>
                <c:pt idx="923">
                  <c:v>-12.982518579497912</c:v>
                </c:pt>
                <c:pt idx="924">
                  <c:v>-12.994584779512472</c:v>
                </c:pt>
                <c:pt idx="925">
                  <c:v>-13.006651004757893</c:v>
                </c:pt>
                <c:pt idx="926">
                  <c:v>-13.018717255233788</c:v>
                </c:pt>
                <c:pt idx="927">
                  <c:v>-13.030783530939768</c:v>
                </c:pt>
                <c:pt idx="928">
                  <c:v>-13.042849831875449</c:v>
                </c:pt>
                <c:pt idx="929">
                  <c:v>-13.054916158040442</c:v>
                </c:pt>
                <c:pt idx="930">
                  <c:v>-13.066982509434361</c:v>
                </c:pt>
                <c:pt idx="931">
                  <c:v>-13.079048886056819</c:v>
                </c:pt>
                <c:pt idx="932">
                  <c:v>-13.091115287907432</c:v>
                </c:pt>
                <c:pt idx="933">
                  <c:v>-13.103181714985809</c:v>
                </c:pt>
                <c:pt idx="934">
                  <c:v>-13.115248167291565</c:v>
                </c:pt>
                <c:pt idx="935">
                  <c:v>-13.127314644824315</c:v>
                </c:pt>
                <c:pt idx="936">
                  <c:v>-13.13938114758367</c:v>
                </c:pt>
                <c:pt idx="937">
                  <c:v>-13.151447675569244</c:v>
                </c:pt>
                <c:pt idx="938">
                  <c:v>-13.163514228780651</c:v>
                </c:pt>
                <c:pt idx="939">
                  <c:v>-13.175580807217504</c:v>
                </c:pt>
                <c:pt idx="940">
                  <c:v>-13.187647410879414</c:v>
                </c:pt>
                <c:pt idx="941">
                  <c:v>-13.199714039765997</c:v>
                </c:pt>
                <c:pt idx="942">
                  <c:v>-13.211780693876866</c:v>
                </c:pt>
                <c:pt idx="943">
                  <c:v>-13.223847373211633</c:v>
                </c:pt>
                <c:pt idx="944">
                  <c:v>-13.235914077769912</c:v>
                </c:pt>
                <c:pt idx="945">
                  <c:v>-13.247980807551318</c:v>
                </c:pt>
                <c:pt idx="946">
                  <c:v>-13.260047562555462</c:v>
                </c:pt>
                <c:pt idx="947">
                  <c:v>-13.272114342781958</c:v>
                </c:pt>
                <c:pt idx="948">
                  <c:v>-13.284181148230418</c:v>
                </c:pt>
                <c:pt idx="949">
                  <c:v>-13.296247978900459</c:v>
                </c:pt>
                <c:pt idx="950">
                  <c:v>-13.308314834791691</c:v>
                </c:pt>
                <c:pt idx="951">
                  <c:v>-13.320381715903729</c:v>
                </c:pt>
                <c:pt idx="952">
                  <c:v>-13.332448622236186</c:v>
                </c:pt>
                <c:pt idx="953">
                  <c:v>-13.344515553788673</c:v>
                </c:pt>
                <c:pt idx="954">
                  <c:v>-13.356582510560807</c:v>
                </c:pt>
                <c:pt idx="955">
                  <c:v>-13.368649492552199</c:v>
                </c:pt>
                <c:pt idx="956">
                  <c:v>-13.380716499762464</c:v>
                </c:pt>
                <c:pt idx="957">
                  <c:v>-13.392783532191213</c:v>
                </c:pt>
                <c:pt idx="958">
                  <c:v>-13.404850589838061</c:v>
                </c:pt>
                <c:pt idx="959">
                  <c:v>-13.41691767270262</c:v>
                </c:pt>
                <c:pt idx="960">
                  <c:v>-13.428984780784505</c:v>
                </c:pt>
                <c:pt idx="961">
                  <c:v>-13.44105191408333</c:v>
                </c:pt>
                <c:pt idx="962">
                  <c:v>-13.453119072598707</c:v>
                </c:pt>
                <c:pt idx="963">
                  <c:v>-13.465186256330249</c:v>
                </c:pt>
                <c:pt idx="964">
                  <c:v>-13.477253465277569</c:v>
                </c:pt>
                <c:pt idx="965">
                  <c:v>-13.489320699440281</c:v>
                </c:pt>
                <c:pt idx="966">
                  <c:v>-13.501387958817999</c:v>
                </c:pt>
                <c:pt idx="967">
                  <c:v>-13.513455243410336</c:v>
                </c:pt>
                <c:pt idx="968">
                  <c:v>-13.525522553216906</c:v>
                </c:pt>
                <c:pt idx="969">
                  <c:v>-13.537589888237321</c:v>
                </c:pt>
                <c:pt idx="970">
                  <c:v>-13.549657248471194</c:v>
                </c:pt>
                <c:pt idx="971">
                  <c:v>-13.561724633918139</c:v>
                </c:pt>
                <c:pt idx="972">
                  <c:v>-13.57379204457777</c:v>
                </c:pt>
                <c:pt idx="973">
                  <c:v>-13.585859480449701</c:v>
                </c:pt>
                <c:pt idx="974">
                  <c:v>-13.597926941533544</c:v>
                </c:pt>
                <c:pt idx="975">
                  <c:v>-13.609994427828912</c:v>
                </c:pt>
                <c:pt idx="976">
                  <c:v>-13.622061939335421</c:v>
                </c:pt>
                <c:pt idx="977">
                  <c:v>-13.634129476052681</c:v>
                </c:pt>
                <c:pt idx="978">
                  <c:v>-13.646197037980309</c:v>
                </c:pt>
                <c:pt idx="979">
                  <c:v>-13.658264625117916</c:v>
                </c:pt>
                <c:pt idx="980">
                  <c:v>-13.670332237465116</c:v>
                </c:pt>
                <c:pt idx="981">
                  <c:v>-13.682399875021522</c:v>
                </c:pt>
                <c:pt idx="982">
                  <c:v>-13.694467537786748</c:v>
                </c:pt>
                <c:pt idx="983">
                  <c:v>-13.706535225760407</c:v>
                </c:pt>
                <c:pt idx="984">
                  <c:v>-13.718602938942112</c:v>
                </c:pt>
                <c:pt idx="985">
                  <c:v>-13.730670677331478</c:v>
                </c:pt>
                <c:pt idx="986">
                  <c:v>-13.742738440928116</c:v>
                </c:pt>
                <c:pt idx="987">
                  <c:v>-13.754806229731642</c:v>
                </c:pt>
                <c:pt idx="988">
                  <c:v>-13.766874043741668</c:v>
                </c:pt>
                <c:pt idx="989">
                  <c:v>-13.778941882957808</c:v>
                </c:pt>
                <c:pt idx="990">
                  <c:v>-13.791009747379675</c:v>
                </c:pt>
                <c:pt idx="991">
                  <c:v>-13.803077637006883</c:v>
                </c:pt>
                <c:pt idx="992">
                  <c:v>-13.815145551839045</c:v>
                </c:pt>
                <c:pt idx="993">
                  <c:v>-13.827213491875774</c:v>
                </c:pt>
                <c:pt idx="994">
                  <c:v>-13.839281457116684</c:v>
                </c:pt>
                <c:pt idx="995">
                  <c:v>-13.851349447561388</c:v>
                </c:pt>
                <c:pt idx="996">
                  <c:v>-13.863417463209499</c:v>
                </c:pt>
                <c:pt idx="997">
                  <c:v>-13.875485504060633</c:v>
                </c:pt>
                <c:pt idx="998">
                  <c:v>-13.887553570114401</c:v>
                </c:pt>
                <c:pt idx="999">
                  <c:v>-13.899621661370418</c:v>
                </c:pt>
                <c:pt idx="1000">
                  <c:v>-13.911689777828295</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Calculs!$K$4:$K$1004</c:f>
              <c:numCache>
                <c:formatCode>0.00</c:formatCode>
                <c:ptCount val="1001"/>
                <c:pt idx="0">
                  <c:v>0</c:v>
                </c:pt>
                <c:pt idx="1">
                  <c:v>8.5362973376848007E-4</c:v>
                </c:pt>
                <c:pt idx="2">
                  <c:v>7.1153196733686657E-3</c:v>
                </c:pt>
                <c:pt idx="3">
                  <c:v>2.4741076289051072E-2</c:v>
                </c:pt>
                <c:pt idx="4">
                  <c:v>5.5750400355070215E-2</c:v>
                </c:pt>
                <c:pt idx="5">
                  <c:v>9.9671310482699629E-2</c:v>
                </c:pt>
                <c:pt idx="6">
                  <c:v>0.15617487531505267</c:v>
                </c:pt>
                <c:pt idx="7">
                  <c:v>0.22521979584798907</c:v>
                </c:pt>
                <c:pt idx="8">
                  <c:v>0.30690881139101645</c:v>
                </c:pt>
                <c:pt idx="9">
                  <c:v>0.40134471521081583</c:v>
                </c:pt>
                <c:pt idx="10">
                  <c:v>0.50863035256452005</c:v>
                </c:pt>
                <c:pt idx="11">
                  <c:v>0.62885365531421877</c:v>
                </c:pt>
                <c:pt idx="12">
                  <c:v>0.76207263619449916</c:v>
                </c:pt>
                <c:pt idx="13">
                  <c:v>0.90833029070777282</c:v>
                </c:pt>
                <c:pt idx="14">
                  <c:v>1.0676695396398714</c:v>
                </c:pt>
                <c:pt idx="15">
                  <c:v>1.2401332276207448</c:v>
                </c:pt>
                <c:pt idx="16">
                  <c:v>1.4257641216804489</c:v>
                </c:pt>
                <c:pt idx="17">
                  <c:v>1.624604909800522</c:v>
                </c:pt>
                <c:pt idx="18">
                  <c:v>1.8366981994608562</c:v>
                </c:pt>
                <c:pt idx="19">
                  <c:v>2.0620865161821653</c:v>
                </c:pt>
                <c:pt idx="20">
                  <c:v>2.3008123020641547</c:v>
                </c:pt>
                <c:pt idx="21">
                  <c:v>2.5529119082900285</c:v>
                </c:pt>
                <c:pt idx="22">
                  <c:v>2.818409571758242</c:v>
                </c:pt>
                <c:pt idx="23">
                  <c:v>3.0973233967435685</c:v>
                </c:pt>
                <c:pt idx="24">
                  <c:v>3.3896713527289624</c:v>
                </c:pt>
                <c:pt idx="25">
                  <c:v>3.6954712735399182</c:v>
                </c:pt>
                <c:pt idx="26">
                  <c:v>4.0147408564833347</c:v>
                </c:pt>
                <c:pt idx="27">
                  <c:v>4.3474828604072346</c:v>
                </c:pt>
                <c:pt idx="28">
                  <c:v>4.6936992859488962</c:v>
                </c:pt>
                <c:pt idx="29">
                  <c:v>5.0534061840644444</c:v>
                </c:pt>
                <c:pt idx="30">
                  <c:v>5.4266194920657096</c:v>
                </c:pt>
                <c:pt idx="31">
                  <c:v>5.8133550412910751</c:v>
                </c:pt>
                <c:pt idx="32">
                  <c:v>6.2136285540324065</c:v>
                </c:pt>
                <c:pt idx="33">
                  <c:v>6.6274556406828786</c:v>
                </c:pt>
                <c:pt idx="34">
                  <c:v>7.054851797078876</c:v>
                </c:pt>
                <c:pt idx="35">
                  <c:v>7.4958324020132281</c:v>
                </c:pt>
                <c:pt idx="36">
                  <c:v>7.9504127149004171</c:v>
                </c:pt>
                <c:pt idx="37">
                  <c:v>8.4186078735771677</c:v>
                </c:pt>
                <c:pt idx="38">
                  <c:v>8.9004328922241562</c:v>
                </c:pt>
                <c:pt idx="39">
                  <c:v>9.3959026593965138</c:v>
                </c:pt>
                <c:pt idx="40">
                  <c:v>9.9050319361524277</c:v>
                </c:pt>
                <c:pt idx="41">
                  <c:v>10.427830680627427</c:v>
                </c:pt>
                <c:pt idx="42">
                  <c:v>10.964299362025443</c:v>
                </c:pt>
                <c:pt idx="43">
                  <c:v>11.514433617831806</c:v>
                </c:pt>
                <c:pt idx="44">
                  <c:v>12.078228922033382</c:v>
                </c:pt>
                <c:pt idx="45">
                  <c:v>12.655680584176769</c:v>
                </c:pt>
                <c:pt idx="46">
                  <c:v>13.246783748494158</c:v>
                </c:pt>
                <c:pt idx="47">
                  <c:v>13.851533393091776</c:v>
                </c:pt>
                <c:pt idx="48">
                  <c:v>14.469924329196385</c:v>
                </c:pt>
                <c:pt idx="49">
                  <c:v>15.101951200455776</c:v>
                </c:pt>
                <c:pt idx="50">
                  <c:v>15.747608482289669</c:v>
                </c:pt>
                <c:pt idx="51">
                  <c:v>16.406890481287753</c:v>
                </c:pt>
                <c:pt idx="52">
                  <c:v>17.07979133465199</c:v>
                </c:pt>
                <c:pt idx="53">
                  <c:v>17.766305009680529</c:v>
                </c:pt>
                <c:pt idx="54">
                  <c:v>18.466425303290894</c:v>
                </c:pt>
                <c:pt idx="55">
                  <c:v>19.180145841580288</c:v>
                </c:pt>
                <c:pt idx="56">
                  <c:v>19.907460079421096</c:v>
                </c:pt>
                <c:pt idx="57">
                  <c:v>20.648361300089796</c:v>
                </c:pt>
                <c:pt idx="58">
                  <c:v>21.402842614927696</c:v>
                </c:pt>
                <c:pt idx="59">
                  <c:v>22.170896963032042</c:v>
                </c:pt>
                <c:pt idx="60">
                  <c:v>22.952517110976146</c:v>
                </c:pt>
                <c:pt idx="61">
                  <c:v>23.747695652557322</c:v>
                </c:pt>
                <c:pt idx="62">
                  <c:v>24.556425008571505</c:v>
                </c:pt>
                <c:pt idx="63">
                  <c:v>25.378697426613538</c:v>
                </c:pt>
                <c:pt idx="64">
                  <c:v>26.214504980902163</c:v>
                </c:pt>
                <c:pt idx="65">
                  <c:v>27.063839572128849</c:v>
                </c:pt>
                <c:pt idx="66">
                  <c:v>27.926692927329682</c:v>
                </c:pt>
                <c:pt idx="67">
                  <c:v>28.803056599779513</c:v>
                </c:pt>
                <c:pt idx="68">
                  <c:v>29.69292196890774</c:v>
                </c:pt>
                <c:pt idx="69">
                  <c:v>30.596280240235039</c:v>
                </c:pt>
                <c:pt idx="70">
                  <c:v>31.513122445330492</c:v>
                </c:pt>
                <c:pt idx="71">
                  <c:v>32.443439441788499</c:v>
                </c:pt>
                <c:pt idx="72">
                  <c:v>33.387221913225027</c:v>
                </c:pt>
                <c:pt idx="73">
                  <c:v>34.344460369292698</c:v>
                </c:pt>
                <c:pt idx="74">
                  <c:v>35.315145145714197</c:v>
                </c:pt>
                <c:pt idx="75">
                  <c:v>36.299266404333721</c:v>
                </c:pt>
                <c:pt idx="76">
                  <c:v>37.296814133185919</c:v>
                </c:pt>
                <c:pt idx="77">
                  <c:v>38.307778146582073</c:v>
                </c:pt>
                <c:pt idx="78">
                  <c:v>39.332148085213106</c:v>
                </c:pt>
                <c:pt idx="79">
                  <c:v>40.369913416269121</c:v>
                </c:pt>
                <c:pt idx="80">
                  <c:v>41.421063433575135</c:v>
                </c:pt>
                <c:pt idx="81">
                  <c:v>42.485582507566889</c:v>
                </c:pt>
                <c:pt idx="82">
                  <c:v>43.56344532660502</c:v>
                </c:pt>
                <c:pt idx="83">
                  <c:v>44.654621636989376</c:v>
                </c:pt>
                <c:pt idx="84">
                  <c:v>45.759080992055154</c:v>
                </c:pt>
                <c:pt idx="85">
                  <c:v>46.876792753165411</c:v>
                </c:pt>
                <c:pt idx="86">
                  <c:v>48.007726090720148</c:v>
                </c:pt>
                <c:pt idx="87">
                  <c:v>49.151849985181528</c:v>
                </c:pt>
                <c:pt idx="88">
                  <c:v>50.309133228114938</c:v>
                </c:pt>
                <c:pt idx="89">
                  <c:v>51.479544423245436</c:v>
                </c:pt>
                <c:pt idx="90">
                  <c:v>52.663051987529329</c:v>
                </c:pt>
                <c:pt idx="91">
                  <c:v>53.859622052598276</c:v>
                </c:pt>
                <c:pt idx="92">
                  <c:v>55.06921636273961</c:v>
                </c:pt>
                <c:pt idx="93">
                  <c:v>56.29179437178113</c:v>
                </c:pt>
                <c:pt idx="94">
                  <c:v>57.527315343657705</c:v>
                </c:pt>
                <c:pt idx="95">
                  <c:v>58.775738353932859</c:v>
                </c:pt>
                <c:pt idx="96">
                  <c:v>60.037022291333429</c:v>
                </c:pt>
                <c:pt idx="97">
                  <c:v>61.311125859296908</c:v>
                </c:pt>
                <c:pt idx="98">
                  <c:v>62.598007577531149</c:v>
                </c:pt>
                <c:pt idx="99">
                  <c:v>63.897625783586037</c:v>
                </c:pt>
                <c:pt idx="100">
                  <c:v>65.20993863443681</c:v>
                </c:pt>
                <c:pt idx="101">
                  <c:v>66.534903772097863</c:v>
                </c:pt>
                <c:pt idx="102">
                  <c:v>67.872477988752877</c:v>
                </c:pt>
                <c:pt idx="103">
                  <c:v>69.222617563849738</c:v>
                </c:pt>
                <c:pt idx="104">
                  <c:v>70.585278601731517</c:v>
                </c:pt>
                <c:pt idx="105">
                  <c:v>71.96041703333529</c:v>
                </c:pt>
                <c:pt idx="106">
                  <c:v>73.347988617900512</c:v>
                </c:pt>
                <c:pt idx="107">
                  <c:v>74.74794894468674</c:v>
                </c:pt>
                <c:pt idx="108">
                  <c:v>76.160253434700209</c:v>
                </c:pt>
                <c:pt idx="109">
                  <c:v>77.584857342429103</c:v>
                </c:pt>
                <c:pt idx="110">
                  <c:v>79.021715757587089</c:v>
                </c:pt>
                <c:pt idx="111">
                  <c:v>80.470787476893676</c:v>
                </c:pt>
                <c:pt idx="112">
                  <c:v>81.932038880854947</c:v>
                </c:pt>
                <c:pt idx="113">
                  <c:v>83.405440069974247</c:v>
                </c:pt>
                <c:pt idx="114">
                  <c:v>84.890960995638821</c:v>
                </c:pt>
                <c:pt idx="115">
                  <c:v>86.388571461224188</c:v>
                </c:pt>
                <c:pt idx="116">
                  <c:v>87.898241123206645</c:v>
                </c:pt>
                <c:pt idx="117">
                  <c:v>89.419939492283717</c:v>
                </c:pt>
                <c:pt idx="118">
                  <c:v>90.953635934502358</c:v>
                </c:pt>
                <c:pt idx="119">
                  <c:v>92.49929967239477</c:v>
                </c:pt>
                <c:pt idx="120">
                  <c:v>94.056899786121619</c:v>
                </c:pt>
                <c:pt idx="121">
                  <c:v>95.62639879291406</c:v>
                </c:pt>
                <c:pt idx="122">
                  <c:v>97.207746219243745</c:v>
                </c:pt>
                <c:pt idx="123">
                  <c:v>98.800885018233615</c:v>
                </c:pt>
                <c:pt idx="124">
                  <c:v>100.40575799493134</c:v>
                </c:pt>
                <c:pt idx="125">
                  <c:v>102.02230780863876</c:v>
                </c:pt>
                <c:pt idx="126">
                  <c:v>103.65047697524352</c:v>
                </c:pt>
                <c:pt idx="127">
                  <c:v>105.29020786955257</c:v>
                </c:pt>
                <c:pt idx="128">
                  <c:v>106.94144272762713</c:v>
                </c:pt>
                <c:pt idx="129">
                  <c:v>108.60412364911889</c:v>
                </c:pt>
                <c:pt idx="130">
                  <c:v>110.27819259960705</c:v>
                </c:pt>
                <c:pt idx="131">
                  <c:v>111.96358973098575</c:v>
                </c:pt>
                <c:pt idx="132">
                  <c:v>113.66025170030164</c:v>
                </c:pt>
                <c:pt idx="133">
                  <c:v>115.36811335326696</c:v>
                </c:pt>
                <c:pt idx="134">
                  <c:v>117.08710940948531</c:v>
                </c:pt>
                <c:pt idx="135">
                  <c:v>118.81717446511318</c:v>
                </c:pt>
                <c:pt idx="136">
                  <c:v>120.55824299551861</c:v>
                </c:pt>
                <c:pt idx="137">
                  <c:v>122.31024935793619</c:v>
                </c:pt>
                <c:pt idx="138">
                  <c:v>124.07312779411836</c:v>
                </c:pt>
                <c:pt idx="139">
                  <c:v>125.84681243298267</c:v>
                </c:pt>
                <c:pt idx="140">
                  <c:v>127.63123729325434</c:v>
                </c:pt>
                <c:pt idx="141">
                  <c:v>129.42631616708738</c:v>
                </c:pt>
                <c:pt idx="142">
                  <c:v>131.23192248986732</c:v>
                </c:pt>
                <c:pt idx="143">
                  <c:v>133.04790946129859</c:v>
                </c:pt>
                <c:pt idx="144">
                  <c:v>134.87413018270107</c:v>
                </c:pt>
                <c:pt idx="145">
                  <c:v>136.71043766440508</c:v>
                </c:pt>
                <c:pt idx="146">
                  <c:v>138.5566848330927</c:v>
                </c:pt>
                <c:pt idx="147">
                  <c:v>140.41272453908397</c:v>
                </c:pt>
                <c:pt idx="148">
                  <c:v>142.27840956356698</c:v>
                </c:pt>
                <c:pt idx="149">
                  <c:v>144.15359262577081</c:v>
                </c:pt>
                <c:pt idx="150">
                  <c:v>146.03812639008029</c:v>
                </c:pt>
                <c:pt idx="151">
                  <c:v>147.93186347309157</c:v>
                </c:pt>
                <c:pt idx="152">
                  <c:v>149.83465645060741</c:v>
                </c:pt>
                <c:pt idx="153">
                  <c:v>151.74635786457168</c:v>
                </c:pt>
                <c:pt idx="154">
                  <c:v>153.66682022994144</c:v>
                </c:pt>
                <c:pt idx="155">
                  <c:v>155.59589604149645</c:v>
                </c:pt>
                <c:pt idx="156">
                  <c:v>157.53334245018902</c:v>
                </c:pt>
                <c:pt idx="157">
                  <c:v>159.47872593632346</c:v>
                </c:pt>
                <c:pt idx="158">
                  <c:v>161.43151775391553</c:v>
                </c:pt>
                <c:pt idx="159">
                  <c:v>163.39118940109606</c:v>
                </c:pt>
                <c:pt idx="160">
                  <c:v>165.35721267219233</c:v>
                </c:pt>
                <c:pt idx="161">
                  <c:v>167.32893849894631</c:v>
                </c:pt>
                <c:pt idx="162">
                  <c:v>169.30547587766767</c:v>
                </c:pt>
                <c:pt idx="163">
                  <c:v>171.285824979296</c:v>
                </c:pt>
                <c:pt idx="164">
                  <c:v>173.26901021518046</c:v>
                </c:pt>
                <c:pt idx="165">
                  <c:v>175.25418459288832</c:v>
                </c:pt>
                <c:pt idx="166">
                  <c:v>177.24073390224805</c:v>
                </c:pt>
                <c:pt idx="167">
                  <c:v>179.22807262414912</c:v>
                </c:pt>
                <c:pt idx="168">
                  <c:v>181.21550379623585</c:v>
                </c:pt>
                <c:pt idx="169">
                  <c:v>183.20212549595109</c:v>
                </c:pt>
                <c:pt idx="170">
                  <c:v>185.18680126870393</c:v>
                </c:pt>
                <c:pt idx="171">
                  <c:v>187.16873622594892</c:v>
                </c:pt>
                <c:pt idx="172">
                  <c:v>189.14773346761575</c:v>
                </c:pt>
                <c:pt idx="173">
                  <c:v>191.12379913813902</c:v>
                </c:pt>
                <c:pt idx="174">
                  <c:v>193.09693935847289</c:v>
                </c:pt>
                <c:pt idx="175">
                  <c:v>195.06716022620986</c:v>
                </c:pt>
                <c:pt idx="176">
                  <c:v>197.0344678156988</c:v>
                </c:pt>
                <c:pt idx="177">
                  <c:v>198.99886817816218</c:v>
                </c:pt>
                <c:pt idx="178">
                  <c:v>200.96036734181257</c:v>
                </c:pt>
                <c:pt idx="179">
                  <c:v>202.91897131196842</c:v>
                </c:pt>
                <c:pt idx="180">
                  <c:v>204.87468607116912</c:v>
                </c:pt>
                <c:pt idx="181">
                  <c:v>206.82751757928926</c:v>
                </c:pt>
                <c:pt idx="182">
                  <c:v>208.77747177365219</c:v>
                </c:pt>
                <c:pt idx="183">
                  <c:v>210.72455456914298</c:v>
                </c:pt>
                <c:pt idx="184">
                  <c:v>212.66877185832041</c:v>
                </c:pt>
                <c:pt idx="185">
                  <c:v>214.61012951152858</c:v>
                </c:pt>
                <c:pt idx="186">
                  <c:v>216.54863337700749</c:v>
                </c:pt>
                <c:pt idx="187">
                  <c:v>218.48428928100319</c:v>
                </c:pt>
                <c:pt idx="188">
                  <c:v>220.41710302787709</c:v>
                </c:pt>
                <c:pt idx="189">
                  <c:v>222.34708040021457</c:v>
                </c:pt>
                <c:pt idx="190">
                  <c:v>224.27422715893303</c:v>
                </c:pt>
                <c:pt idx="191">
                  <c:v>226.19854904338919</c:v>
                </c:pt>
                <c:pt idx="192">
                  <c:v>228.12005177148566</c:v>
                </c:pt>
                <c:pt idx="193">
                  <c:v>230.03874103977697</c:v>
                </c:pt>
                <c:pt idx="194">
                  <c:v>231.95462252357481</c:v>
                </c:pt>
                <c:pt idx="195">
                  <c:v>233.86770187705275</c:v>
                </c:pt>
                <c:pt idx="196">
                  <c:v>235.77798473335019</c:v>
                </c:pt>
                <c:pt idx="197">
                  <c:v>237.68547670467572</c:v>
                </c:pt>
                <c:pt idx="198">
                  <c:v>239.59018338240983</c:v>
                </c:pt>
                <c:pt idx="199">
                  <c:v>241.49211033720701</c:v>
                </c:pt>
                <c:pt idx="200">
                  <c:v>243.39126311909712</c:v>
                </c:pt>
                <c:pt idx="201">
                  <c:v>262.2306397345053</c:v>
                </c:pt>
                <c:pt idx="202">
                  <c:v>280.79615497650013</c:v>
                </c:pt>
                <c:pt idx="203">
                  <c:v>299.09316382791025</c:v>
                </c:pt>
                <c:pt idx="204">
                  <c:v>317.12682792575907</c:v>
                </c:pt>
                <c:pt idx="205">
                  <c:v>334.90212468450591</c:v>
                </c:pt>
                <c:pt idx="206">
                  <c:v>352.42385587996802</c:v>
                </c:pt>
                <c:pt idx="207">
                  <c:v>369.69665573190565</c:v>
                </c:pt>
                <c:pt idx="208">
                  <c:v>386.72499852015369</c:v>
                </c:pt>
                <c:pt idx="209">
                  <c:v>403.5132057663717</c:v>
                </c:pt>
                <c:pt idx="210">
                  <c:v>420.06545301092888</c:v>
                </c:pt>
                <c:pt idx="211">
                  <c:v>436.38577621211664</c:v>
                </c:pt>
                <c:pt idx="212">
                  <c:v>452.47807779276411</c:v>
                </c:pt>
                <c:pt idx="213">
                  <c:v>468.3461323574021</c:v>
                </c:pt>
                <c:pt idx="214">
                  <c:v>483.99359210135992</c:v>
                </c:pt>
                <c:pt idx="215">
                  <c:v>499.42399193156928</c:v>
                </c:pt>
                <c:pt idx="216">
                  <c:v>514.64075431737808</c:v>
                </c:pt>
                <c:pt idx="217">
                  <c:v>529.64719388832827</c:v>
                </c:pt>
                <c:pt idx="218">
                  <c:v>544.44652179461752</c:v>
                </c:pt>
                <c:pt idx="219">
                  <c:v>559.04184984483095</c:v>
                </c:pt>
                <c:pt idx="220">
                  <c:v>573.43619443448881</c:v>
                </c:pt>
                <c:pt idx="221">
                  <c:v>587.63248027799932</c:v>
                </c:pt>
                <c:pt idx="222">
                  <c:v>601.63354395572753</c:v>
                </c:pt>
                <c:pt idx="223">
                  <c:v>615.44213728707894</c:v>
                </c:pt>
                <c:pt idx="224">
                  <c:v>629.06093053975292</c:v>
                </c:pt>
                <c:pt idx="225">
                  <c:v>642.4925154846303</c:v>
                </c:pt>
                <c:pt idx="226">
                  <c:v>655.73940830512629</c:v>
                </c:pt>
                <c:pt idx="227">
                  <c:v>668.80405236925048</c:v>
                </c:pt>
                <c:pt idx="228">
                  <c:v>681.68882087207567</c:v>
                </c:pt>
                <c:pt idx="229">
                  <c:v>694.39601935581277</c:v>
                </c:pt>
                <c:pt idx="230">
                  <c:v>706.92788811422645</c:v>
                </c:pt>
                <c:pt idx="231">
                  <c:v>719.28660448769256</c:v>
                </c:pt>
                <c:pt idx="232">
                  <c:v>731.47428505480184</c:v>
                </c:pt>
                <c:pt idx="233">
                  <c:v>743.49298772604163</c:v>
                </c:pt>
                <c:pt idx="234">
                  <c:v>755.3447137447431</c:v>
                </c:pt>
                <c:pt idx="235">
                  <c:v>767.03140960016253</c:v>
                </c:pt>
                <c:pt idx="236">
                  <c:v>778.554968857267</c:v>
                </c:pt>
                <c:pt idx="237">
                  <c:v>789.91723390751804</c:v>
                </c:pt>
                <c:pt idx="238">
                  <c:v>801.11999764468828</c:v>
                </c:pt>
                <c:pt idx="239">
                  <c:v>812.16500506950752</c:v>
                </c:pt>
                <c:pt idx="240">
                  <c:v>823.05395482670815</c:v>
                </c:pt>
                <c:pt idx="241">
                  <c:v>833.78850067783401</c:v>
                </c:pt>
                <c:pt idx="242">
                  <c:v>844.37025291297846</c:v>
                </c:pt>
                <c:pt idx="243">
                  <c:v>854.80077970443767</c:v>
                </c:pt>
                <c:pt idx="244">
                  <c:v>865.08160840509311</c:v>
                </c:pt>
                <c:pt idx="245">
                  <c:v>875.21422679417958</c:v>
                </c:pt>
                <c:pt idx="246">
                  <c:v>885.20008427294454</c:v>
                </c:pt>
                <c:pt idx="247">
                  <c:v>895.04059301256552</c:v>
                </c:pt>
                <c:pt idx="248">
                  <c:v>904.73712905656282</c:v>
                </c:pt>
                <c:pt idx="249">
                  <c:v>914.29103337981996</c:v>
                </c:pt>
                <c:pt idx="250">
                  <c:v>923.70361290621202</c:v>
                </c:pt>
                <c:pt idx="251">
                  <c:v>932.97614148673199</c:v>
                </c:pt>
                <c:pt idx="252">
                  <c:v>942.10986083990645</c:v>
                </c:pt>
                <c:pt idx="253">
                  <c:v>951.10598145619394</c:v>
                </c:pt>
                <c:pt idx="254">
                  <c:v>959.96568346797426</c:v>
                </c:pt>
                <c:pt idx="255">
                  <c:v>968.69011748664809</c:v>
                </c:pt>
                <c:pt idx="256">
                  <c:v>977.28040540829249</c:v>
                </c:pt>
                <c:pt idx="257">
                  <c:v>985.73764118924032</c:v>
                </c:pt>
                <c:pt idx="258">
                  <c:v>994.06289159288212</c:v>
                </c:pt>
                <c:pt idx="259">
                  <c:v>1002.2571969089254</c:v>
                </c:pt>
                <c:pt idx="260">
                  <c:v>1010.3215716462822</c:v>
                </c:pt>
                <c:pt idx="261">
                  <c:v>1018.2570052006981</c:v>
                </c:pt>
                <c:pt idx="262">
                  <c:v>1026.0644624981815</c:v>
                </c:pt>
                <c:pt idx="263">
                  <c:v>1033.7448846152397</c:v>
                </c:pt>
                <c:pt idx="264">
                  <c:v>1041.299189376879</c:v>
                </c:pt>
                <c:pt idx="265">
                  <c:v>1048.7282719332816</c:v>
                </c:pt>
                <c:pt idx="266">
                  <c:v>1056.0330053160262</c:v>
                </c:pt>
                <c:pt idx="267">
                  <c:v>1063.2142409746807</c:v>
                </c:pt>
                <c:pt idx="268">
                  <c:v>1070.2728092945545</c:v>
                </c:pt>
                <c:pt idx="269">
                  <c:v>1077.2095200963638</c:v>
                </c:pt>
                <c:pt idx="270">
                  <c:v>1084.025163118527</c:v>
                </c:pt>
                <c:pt idx="271">
                  <c:v>1090.7205084827742</c:v>
                </c:pt>
                <c:pt idx="272">
                  <c:v>1097.2963071437284</c:v>
                </c:pt>
                <c:pt idx="273">
                  <c:v>1103.7532913230802</c:v>
                </c:pt>
                <c:pt idx="274">
                  <c:v>1110.0921749289594</c:v>
                </c:pt>
                <c:pt idx="275">
                  <c:v>1116.3136539610712</c:v>
                </c:pt>
                <c:pt idx="276">
                  <c:v>1122.4184069021517</c:v>
                </c:pt>
                <c:pt idx="277">
                  <c:v>1128.4070950962644</c:v>
                </c:pt>
                <c:pt idx="278">
                  <c:v>1134.2803631144461</c:v>
                </c:pt>
                <c:pt idx="279">
                  <c:v>1140.0388391081865</c:v>
                </c:pt>
                <c:pt idx="280">
                  <c:v>1145.6831351512083</c:v>
                </c:pt>
                <c:pt idx="281">
                  <c:v>1151.2138475699992</c:v>
                </c:pt>
                <c:pt idx="282">
                  <c:v>1156.631557263529</c:v>
                </c:pt>
                <c:pt idx="283">
                  <c:v>1161.9368300125707</c:v>
                </c:pt>
                <c:pt idx="284">
                  <c:v>1167.1302167790332</c:v>
                </c:pt>
                <c:pt idx="285">
                  <c:v>1172.2122539956981</c:v>
                </c:pt>
                <c:pt idx="286">
                  <c:v>1177.1834638467451</c:v>
                </c:pt>
                <c:pt idx="287">
                  <c:v>1182.0443545394385</c:v>
                </c:pt>
                <c:pt idx="288">
                  <c:v>1186.7954205673407</c:v>
                </c:pt>
                <c:pt idx="289">
                  <c:v>1191.4371429654111</c:v>
                </c:pt>
                <c:pt idx="290">
                  <c:v>1195.9699895573426</c:v>
                </c:pt>
                <c:pt idx="291">
                  <c:v>1200.3944151954856</c:v>
                </c:pt>
                <c:pt idx="292">
                  <c:v>1204.7108619937057</c:v>
                </c:pt>
                <c:pt idx="293">
                  <c:v>1208.91975955352</c:v>
                </c:pt>
                <c:pt idx="294">
                  <c:v>1213.0215251838597</c:v>
                </c:pt>
                <c:pt idx="295">
                  <c:v>1217.0165641148085</c:v>
                </c:pt>
                <c:pt idx="296">
                  <c:v>1220.9052697056704</c:v>
                </c:pt>
                <c:pt idx="297">
                  <c:v>1224.6880236477305</c:v>
                </c:pt>
                <c:pt idx="298">
                  <c:v>1228.3651961620794</c:v>
                </c:pt>
                <c:pt idx="299">
                  <c:v>1231.937146192887</c:v>
                </c:pt>
                <c:pt idx="300">
                  <c:v>1235.4042215965239</c:v>
                </c:pt>
                <c:pt idx="301">
                  <c:v>1238.7667593269505</c:v>
                </c:pt>
                <c:pt idx="302">
                  <c:v>1242.0250856178143</c:v>
                </c:pt>
                <c:pt idx="303">
                  <c:v>1245.179516161724</c:v>
                </c:pt>
                <c:pt idx="304">
                  <c:v>1248.230356287198</c:v>
                </c:pt>
                <c:pt idx="305">
                  <c:v>1251.1779011338215</c:v>
                </c:pt>
                <c:pt idx="306">
                  <c:v>1254.0224358261869</c:v>
                </c:pt>
                <c:pt idx="307">
                  <c:v>1256.7642356472377</c:v>
                </c:pt>
                <c:pt idx="308">
                  <c:v>1259.4035662116889</c:v>
                </c:pt>
                <c:pt idx="309">
                  <c:v>1261.9406836402547</c:v>
                </c:pt>
                <c:pt idx="310">
                  <c:v>1264.375834735476</c:v>
                </c:pt>
                <c:pt idx="311">
                  <c:v>1266.7092571600165</c:v>
                </c:pt>
                <c:pt idx="312">
                  <c:v>1268.9411796183663</c:v>
                </c:pt>
                <c:pt idx="313">
                  <c:v>1271.0718220429778</c:v>
                </c:pt>
                <c:pt idx="314">
                  <c:v>1273.1013957859457</c:v>
                </c:pt>
                <c:pt idx="315">
                  <c:v>1275.0301038174291</c:v>
                </c:pt>
                <c:pt idx="316">
                  <c:v>1276.8581409321084</c:v>
                </c:pt>
                <c:pt idx="317">
                  <c:v>1278.5856939650546</c:v>
                </c:pt>
                <c:pt idx="318">
                  <c:v>1280.2129420184717</c:v>
                </c:pt>
                <c:pt idx="319">
                  <c:v>1281.7400567008453</c:v>
                </c:pt>
                <c:pt idx="320">
                  <c:v>1283.1672023800782</c:v>
                </c:pt>
                <c:pt idx="321">
                  <c:v>1284.4945364522234</c:v>
                </c:pt>
                <c:pt idx="322">
                  <c:v>1285.7222096274181</c:v>
                </c:pt>
                <c:pt idx="323">
                  <c:v>1286.8503662345613</c:v>
                </c:pt>
                <c:pt idx="324">
                  <c:v>1287.879144546177</c:v>
                </c:pt>
                <c:pt idx="325">
                  <c:v>1288.8086771247224</c:v>
                </c:pt>
                <c:pt idx="326">
                  <c:v>1289.639091191352</c:v>
                </c:pt>
                <c:pt idx="327">
                  <c:v>1290.3705090178137</c:v>
                </c:pt>
                <c:pt idx="328">
                  <c:v>1291.0030483417327</c:v>
                </c:pt>
                <c:pt idx="329">
                  <c:v>1291.5368228050368</c:v>
                </c:pt>
                <c:pt idx="330">
                  <c:v>1291.9719424147013</c:v>
                </c:pt>
                <c:pt idx="331">
                  <c:v>1292.308514024355</c:v>
                </c:pt>
                <c:pt idx="332">
                  <c:v>1292.5466418346316</c:v>
                </c:pt>
                <c:pt idx="333">
                  <c:v>1292.6864279094841</c:v>
                </c:pt>
                <c:pt idx="334">
                  <c:v>1292.7279727050611</c:v>
                </c:pt>
                <c:pt idx="335">
                  <c:v>1292.6713756072002</c:v>
                </c:pt>
                <c:pt idx="336">
                  <c:v>1292.5167354731714</c:v>
                </c:pt>
                <c:pt idx="337">
                  <c:v>1292.2641511730274</c:v>
                </c:pt>
                <c:pt idx="338">
                  <c:v>1291.9137221258143</c:v>
                </c:pt>
                <c:pt idx="339">
                  <c:v>1291.4655488259698</c:v>
                </c:pt>
                <c:pt idx="340">
                  <c:v>1290.9197333554855</c:v>
                </c:pt>
                <c:pt idx="341">
                  <c:v>1290.2763798778146</c:v>
                </c:pt>
                <c:pt idx="342">
                  <c:v>1289.5355951100291</c:v>
                </c:pt>
                <c:pt idx="343">
                  <c:v>1288.6974887703493</c:v>
                </c:pt>
                <c:pt idx="344">
                  <c:v>1287.7621739988265</c:v>
                </c:pt>
                <c:pt idx="345">
                  <c:v>1286.7297677496306</c:v>
                </c:pt>
                <c:pt idx="346">
                  <c:v>1285.6003911540365</c:v>
                </c:pt>
                <c:pt idx="347">
                  <c:v>1284.3741698537931</c:v>
                </c:pt>
                <c:pt idx="348">
                  <c:v>1283.0512343050759</c:v>
                </c:pt>
                <c:pt idx="349">
                  <c:v>1281.6317200536569</c:v>
                </c:pt>
                <c:pt idx="350">
                  <c:v>1280.1157679822722</c:v>
                </c:pt>
                <c:pt idx="351">
                  <c:v>1278.503524531432</c:v>
                </c:pt>
                <c:pt idx="352">
                  <c:v>1276.7951418950954</c:v>
                </c:pt>
                <c:pt idx="353">
                  <c:v>1274.990778192752</c:v>
                </c:pt>
                <c:pt idx="354">
                  <c:v>1273.0905976195049</c:v>
                </c:pt>
                <c:pt idx="355">
                  <c:v>1271.0947705757594</c:v>
                </c:pt>
                <c:pt idx="356">
                  <c:v>1269.0034737780916</c:v>
                </c:pt>
                <c:pt idx="357">
                  <c:v>1266.8168903528158</c:v>
                </c:pt>
                <c:pt idx="358">
                  <c:v>1264.5352099136956</c:v>
                </c:pt>
                <c:pt idx="359">
                  <c:v>1262.1586286251531</c:v>
                </c:pt>
                <c:pt idx="360">
                  <c:v>1259.6873492522375</c:v>
                </c:pt>
                <c:pt idx="361">
                  <c:v>1257.1215811985157</c:v>
                </c:pt>
                <c:pt idx="362">
                  <c:v>1254.461540532955</c:v>
                </c:pt>
                <c:pt idx="363">
                  <c:v>1251.7074500067672</c:v>
                </c:pt>
                <c:pt idx="364">
                  <c:v>1248.8595390611013</c:v>
                </c:pt>
                <c:pt idx="365">
                  <c:v>1245.9180438263827</c:v>
                </c:pt>
                <c:pt idx="366">
                  <c:v>1242.8832071140255</c:v>
                </c:pt>
                <c:pt idx="367">
                  <c:v>1239.7552784011643</c:v>
                </c:pt>
                <c:pt idx="368">
                  <c:v>1236.5345138089995</c:v>
                </c:pt>
                <c:pt idx="369">
                  <c:v>1233.2211760752768</c:v>
                </c:pt>
                <c:pt idx="370">
                  <c:v>1229.8155345213834</c:v>
                </c:pt>
                <c:pt idx="371">
                  <c:v>1226.3178650144828</c:v>
                </c:pt>
                <c:pt idx="372">
                  <c:v>1222.7284499250784</c:v>
                </c:pt>
                <c:pt idx="373">
                  <c:v>1219.0475780803504</c:v>
                </c:pt>
                <c:pt idx="374">
                  <c:v>1215.2755447135801</c:v>
                </c:pt>
                <c:pt idx="375">
                  <c:v>1211.4126514099482</c:v>
                </c:pt>
                <c:pt idx="376">
                  <c:v>1207.4592060489606</c:v>
                </c:pt>
                <c:pt idx="377">
                  <c:v>1203.4155227437384</c:v>
                </c:pt>
                <c:pt idx="378">
                  <c:v>1199.2819217773842</c:v>
                </c:pt>
                <c:pt idx="379">
                  <c:v>1195.0587295366186</c:v>
                </c:pt>
                <c:pt idx="380">
                  <c:v>1190.7462784428651</c:v>
                </c:pt>
                <c:pt idx="381">
                  <c:v>1186.3449068809493</c:v>
                </c:pt>
                <c:pt idx="382">
                  <c:v>1181.8549591255594</c:v>
                </c:pt>
                <c:pt idx="383">
                  <c:v>1177.2767852656111</c:v>
                </c:pt>
                <c:pt idx="384">
                  <c:v>1172.6107411266446</c:v>
                </c:pt>
                <c:pt idx="385">
                  <c:v>1167.8571881913742</c:v>
                </c:pt>
                <c:pt idx="386">
                  <c:v>1163.0164935185044</c:v>
                </c:pt>
                <c:pt idx="387">
                  <c:v>1158.0890296599164</c:v>
                </c:pt>
                <c:pt idx="388">
                  <c:v>1153.0751745763264</c:v>
                </c:pt>
                <c:pt idx="389">
                  <c:v>1147.975311551507</c:v>
                </c:pt>
                <c:pt idx="390">
                  <c:v>1142.7898291051636</c:v>
                </c:pt>
                <c:pt idx="391">
                  <c:v>1137.5191209045463</c:v>
                </c:pt>
                <c:pt idx="392">
                  <c:v>1132.1635856748819</c:v>
                </c:pt>
                <c:pt idx="393">
                  <c:v>1126.7236271086992</c:v>
                </c:pt>
                <c:pt idx="394">
                  <c:v>1121.1996537741229</c:v>
                </c:pt>
                <c:pt idx="395">
                  <c:v>1115.5920790222069</c:v>
                </c:pt>
                <c:pt idx="396">
                  <c:v>1109.9013208933734</c:v>
                </c:pt>
                <c:pt idx="397">
                  <c:v>1104.1278020230257</c:v>
                </c:pt>
                <c:pt idx="398">
                  <c:v>1098.2719495463957</c:v>
                </c:pt>
                <c:pt idx="399">
                  <c:v>1092.3341950026895</c:v>
                </c:pt>
                <c:pt idx="400">
                  <c:v>1086.3149742385888</c:v>
                </c:pt>
                <c:pt idx="401">
                  <c:v>1080.2147273111673</c:v>
                </c:pt>
                <c:pt idx="402">
                  <c:v>1074.0338983902782</c:v>
                </c:pt>
                <c:pt idx="403">
                  <c:v>1067.7729356604666</c:v>
                </c:pt>
                <c:pt idx="404">
                  <c:v>1061.4322912224616</c:v>
                </c:pt>
                <c:pt idx="405">
                  <c:v>1055.0124209942987</c:v>
                </c:pt>
                <c:pt idx="406">
                  <c:v>1048.5137846121247</c:v>
                </c:pt>
                <c:pt idx="407">
                  <c:v>1041.9368453307345</c:v>
                </c:pt>
                <c:pt idx="408">
                  <c:v>1035.2820699238878</c:v>
                </c:pt>
                <c:pt idx="409">
                  <c:v>1028.5499285844539</c:v>
                </c:pt>
                <c:pt idx="410">
                  <c:v>1021.7408948244316</c:v>
                </c:pt>
                <c:pt idx="411">
                  <c:v>1014.8554453748876</c:v>
                </c:pt>
                <c:pt idx="412">
                  <c:v>1007.8940600858617</c:v>
                </c:pt>
                <c:pt idx="413">
                  <c:v>1000.8572218262786</c:v>
                </c:pt>
                <c:pt idx="414">
                  <c:v>993.7454163839119</c:v>
                </c:pt>
                <c:pt idx="415">
                  <c:v>986.55913236544041</c:v>
                </c:pt>
                <c:pt idx="416">
                  <c:v>979.29886109663948</c:v>
                </c:pt>
                <c:pt idx="417">
                  <c:v>971.96509652274551</c:v>
                </c:pt>
                <c:pt idx="418">
                  <c:v>964.55833510903437</c:v>
                </c:pt>
                <c:pt idx="419">
                  <c:v>957.07907574165222</c:v>
                </c:pt>
                <c:pt idx="420">
                  <c:v>949.52781962873485</c:v>
                </c:pt>
                <c:pt idx="421">
                  <c:v>941.90507020185441</c:v>
                </c:pt>
                <c:pt idx="422">
                  <c:v>934.211333017828</c:v>
                </c:pt>
                <c:pt idx="423">
                  <c:v>926.44711566092337</c:v>
                </c:pt>
                <c:pt idx="424">
                  <c:v>918.61292764549694</c:v>
                </c:pt>
                <c:pt idx="425">
                  <c:v>910.70928031909648</c:v>
                </c:pt>
                <c:pt idx="426">
                  <c:v>902.73668676606212</c:v>
                </c:pt>
                <c:pt idx="427">
                  <c:v>894.69566171165673</c:v>
                </c:pt>
                <c:pt idx="428">
                  <c:v>886.58672142675744</c:v>
                </c:pt>
                <c:pt idx="429">
                  <c:v>878.41038363313783</c:v>
                </c:pt>
                <c:pt idx="430">
                  <c:v>870.16716740937045</c:v>
                </c:pt>
                <c:pt idx="431">
                  <c:v>861.85759309737853</c:v>
                </c:pt>
                <c:pt idx="432">
                  <c:v>853.48218220966453</c:v>
                </c:pt>
                <c:pt idx="433">
                  <c:v>845.04145733724204</c:v>
                </c:pt>
                <c:pt idx="434">
                  <c:v>836.53594205829768</c:v>
                </c:pt>
                <c:pt idx="435">
                  <c:v>827.96616084760853</c:v>
                </c:pt>
                <c:pt idx="436">
                  <c:v>819.33263898673886</c:v>
                </c:pt>
                <c:pt idx="437">
                  <c:v>810.63590247504021</c:v>
                </c:pt>
                <c:pt idx="438">
                  <c:v>801.87647794147836</c:v>
                </c:pt>
                <c:pt idx="439">
                  <c:v>793.05489255730834</c:v>
                </c:pt>
                <c:pt idx="440">
                  <c:v>784.17167394961928</c:v>
                </c:pt>
                <c:pt idx="441">
                  <c:v>775.22735011576981</c:v>
                </c:pt>
                <c:pt idx="442">
                  <c:v>766.22244933873276</c:v>
                </c:pt>
                <c:pt idx="443">
                  <c:v>757.15750010336978</c:v>
                </c:pt>
                <c:pt idx="444">
                  <c:v>748.03303101365202</c:v>
                </c:pt>
                <c:pt idx="445">
                  <c:v>738.8495707108458</c:v>
                </c:pt>
                <c:pt idx="446">
                  <c:v>729.60764779267902</c:v>
                </c:pt>
                <c:pt idx="447">
                  <c:v>720.30779073350436</c:v>
                </c:pt>
                <c:pt idx="448">
                  <c:v>710.95052780547394</c:v>
                </c:pt>
                <c:pt idx="449">
                  <c:v>701.53638700074055</c:v>
                </c:pt>
                <c:pt idx="450">
                  <c:v>692.06589595469814</c:v>
                </c:pt>
                <c:pt idx="451">
                  <c:v>682.53958187027411</c:v>
                </c:pt>
                <c:pt idx="452">
                  <c:v>672.95797144328674</c:v>
                </c:pt>
                <c:pt idx="453">
                  <c:v>663.32159078887764</c:v>
                </c:pt>
                <c:pt idx="454">
                  <c:v>653.63096536903015</c:v>
                </c:pt>
                <c:pt idx="455">
                  <c:v>643.88661992118409</c:v>
                </c:pt>
                <c:pt idx="456">
                  <c:v>634.08907838795517</c:v>
                </c:pt>
                <c:pt idx="457">
                  <c:v>624.23886384796822</c:v>
                </c:pt>
                <c:pt idx="458">
                  <c:v>614.33649844781098</c:v>
                </c:pt>
                <c:pt idx="459">
                  <c:v>604.38250333511667</c:v>
                </c:pt>
                <c:pt idx="460">
                  <c:v>594.37739859278065</c:v>
                </c:pt>
                <c:pt idx="461">
                  <c:v>584.32170317431746</c:v>
                </c:pt>
                <c:pt idx="462">
                  <c:v>574.21593484036293</c:v>
                </c:pt>
                <c:pt idx="463">
                  <c:v>564.0606100963264</c:v>
                </c:pt>
                <c:pt idx="464">
                  <c:v>553.85624413119558</c:v>
                </c:pt>
                <c:pt idx="465">
                  <c:v>543.60335075749867</c:v>
                </c:pt>
                <c:pt idx="466">
                  <c:v>533.30244235242469</c:v>
                </c:pt>
                <c:pt idx="467">
                  <c:v>522.95402980010556</c:v>
                </c:pt>
                <c:pt idx="468">
                  <c:v>512.55862243505987</c:v>
                </c:pt>
                <c:pt idx="469">
                  <c:v>502.1167279867999</c:v>
                </c:pt>
                <c:pt idx="470">
                  <c:v>491.62885252560164</c:v>
                </c:pt>
                <c:pt idx="471">
                  <c:v>481.09550040943793</c:v>
                </c:pt>
                <c:pt idx="472">
                  <c:v>470.51717423207316</c:v>
                </c:pt>
                <c:pt idx="473">
                  <c:v>459.89437477231871</c:v>
                </c:pt>
                <c:pt idx="474">
                  <c:v>449.22760094444669</c:v>
                </c:pt>
                <c:pt idx="475">
                  <c:v>438.51734974975977</c:v>
                </c:pt>
                <c:pt idx="476">
                  <c:v>427.76411622931408</c:v>
                </c:pt>
                <c:pt idx="477">
                  <c:v>416.96839341779173</c:v>
                </c:pt>
                <c:pt idx="478">
                  <c:v>406.13067229851907</c:v>
                </c:pt>
                <c:pt idx="479">
                  <c:v>395.25144175962618</c:v>
                </c:pt>
                <c:pt idx="480">
                  <c:v>384.33118855134308</c:v>
                </c:pt>
                <c:pt idx="481">
                  <c:v>373.37039724442718</c:v>
                </c:pt>
                <c:pt idx="482">
                  <c:v>362.36955018971651</c:v>
                </c:pt>
                <c:pt idx="483">
                  <c:v>351.32912747880221</c:v>
                </c:pt>
                <c:pt idx="484">
                  <c:v>340.24960690581457</c:v>
                </c:pt>
                <c:pt idx="485">
                  <c:v>329.13146393031531</c:v>
                </c:pt>
                <c:pt idx="486">
                  <c:v>317.97517164128885</c:v>
                </c:pt>
                <c:pt idx="487">
                  <c:v>306.78120072222538</c:v>
                </c:pt>
                <c:pt idx="488">
                  <c:v>295.5500194172875</c:v>
                </c:pt>
                <c:pt idx="489">
                  <c:v>284.28209349855257</c:v>
                </c:pt>
                <c:pt idx="490">
                  <c:v>272.97788623432177</c:v>
                </c:pt>
                <c:pt idx="491">
                  <c:v>261.63785835848756</c:v>
                </c:pt>
                <c:pt idx="492">
                  <c:v>250.26246804094984</c:v>
                </c:pt>
                <c:pt idx="493">
                  <c:v>238.85217085907217</c:v>
                </c:pt>
                <c:pt idx="494">
                  <c:v>227.40741977016754</c:v>
                </c:pt>
                <c:pt idx="495">
                  <c:v>215.92866508500433</c:v>
                </c:pt>
                <c:pt idx="496">
                  <c:v>204.41635444232207</c:v>
                </c:pt>
                <c:pt idx="497">
                  <c:v>192.87093278434671</c:v>
                </c:pt>
                <c:pt idx="498">
                  <c:v>181.29284233329457</c:v>
                </c:pt>
                <c:pt idx="499">
                  <c:v>169.68252256885438</c:v>
                </c:pt>
                <c:pt idx="500">
                  <c:v>158.04041020663624</c:v>
                </c:pt>
                <c:pt idx="501">
                  <c:v>146.36693917757626</c:v>
                </c:pt>
                <c:pt idx="502">
                  <c:v>134.66254060828561</c:v>
                </c:pt>
                <c:pt idx="503">
                  <c:v>122.92764280233227</c:v>
                </c:pt>
                <c:pt idx="504">
                  <c:v>111.16267122244388</c:v>
                </c:pt>
                <c:pt idx="505">
                  <c:v>99.368048473619723</c:v>
                </c:pt>
                <c:pt idx="506">
                  <c:v>87.544194287139959</c:v>
                </c:pt>
                <c:pt idx="507">
                  <c:v>75.691525505459879</c:v>
                </c:pt>
                <c:pt idx="508">
                  <c:v>63.810456067977078</c:v>
                </c:pt>
                <c:pt idx="509">
                  <c:v>51.901396997659013</c:v>
                </c:pt>
                <c:pt idx="510">
                  <c:v>39.964756388518701</c:v>
                </c:pt>
                <c:pt idx="511">
                  <c:v>28.000939393925925</c:v>
                </c:pt>
                <c:pt idx="512">
                  <c:v>16.010348215741377</c:v>
                </c:pt>
                <c:pt idx="513">
                  <c:v>3.9933820942610705</c:v>
                </c:pt>
                <c:pt idx="514">
                  <c:v>-8.049562701041701</c:v>
                </c:pt>
                <c:pt idx="515">
                  <c:v>-8.0616185491731951</c:v>
                </c:pt>
                <c:pt idx="516">
                  <c:v>-8.0736744226939798</c:v>
                </c:pt>
                <c:pt idx="517">
                  <c:v>-8.085730321603668</c:v>
                </c:pt>
                <c:pt idx="518">
                  <c:v>-8.0977862459018706</c:v>
                </c:pt>
                <c:pt idx="519">
                  <c:v>-8.1098421955881985</c:v>
                </c:pt>
                <c:pt idx="520">
                  <c:v>-8.1218981706622664</c:v>
                </c:pt>
                <c:pt idx="521">
                  <c:v>-8.1339541711236834</c:v>
                </c:pt>
                <c:pt idx="522">
                  <c:v>-8.146010196972064</c:v>
                </c:pt>
                <c:pt idx="523">
                  <c:v>-8.1580662482070192</c:v>
                </c:pt>
                <c:pt idx="524">
                  <c:v>-8.1701223248281618</c:v>
                </c:pt>
                <c:pt idx="525">
                  <c:v>-8.1821784268351028</c:v>
                </c:pt>
                <c:pt idx="526">
                  <c:v>-8.1942345542274548</c:v>
                </c:pt>
                <c:pt idx="527">
                  <c:v>-8.206290707004829</c:v>
                </c:pt>
                <c:pt idx="528">
                  <c:v>-8.218346885166838</c:v>
                </c:pt>
                <c:pt idx="529">
                  <c:v>-8.2304030887130946</c:v>
                </c:pt>
                <c:pt idx="530">
                  <c:v>-8.2424593176432097</c:v>
                </c:pt>
                <c:pt idx="531">
                  <c:v>-8.2545155719567962</c:v>
                </c:pt>
                <c:pt idx="532">
                  <c:v>-8.2665718516534668</c:v>
                </c:pt>
                <c:pt idx="533">
                  <c:v>-8.2786281567328324</c:v>
                </c:pt>
                <c:pt idx="534">
                  <c:v>-8.2906844871945058</c:v>
                </c:pt>
                <c:pt idx="535">
                  <c:v>-8.302740843038098</c:v>
                </c:pt>
                <c:pt idx="536">
                  <c:v>-8.3147972242632218</c:v>
                </c:pt>
                <c:pt idx="537">
                  <c:v>-8.3268536308694898</c:v>
                </c:pt>
                <c:pt idx="538">
                  <c:v>-8.3389100628565132</c:v>
                </c:pt>
                <c:pt idx="539">
                  <c:v>-8.3509665202239045</c:v>
                </c:pt>
                <c:pt idx="540">
                  <c:v>-8.3630230029712767</c:v>
                </c:pt>
                <c:pt idx="541">
                  <c:v>-8.3750795110982406</c:v>
                </c:pt>
                <c:pt idx="542">
                  <c:v>-8.387136044604409</c:v>
                </c:pt>
                <c:pt idx="543">
                  <c:v>-8.3991926034893947</c:v>
                </c:pt>
                <c:pt idx="544">
                  <c:v>-8.4112491877528086</c:v>
                </c:pt>
                <c:pt idx="545">
                  <c:v>-8.4233057973942635</c:v>
                </c:pt>
                <c:pt idx="546">
                  <c:v>-8.4353624324133705</c:v>
                </c:pt>
                <c:pt idx="547">
                  <c:v>-8.4474190928097421</c:v>
                </c:pt>
                <c:pt idx="548">
                  <c:v>-8.4594757785829913</c:v>
                </c:pt>
                <c:pt idx="549">
                  <c:v>-8.4715324897327289</c:v>
                </c:pt>
                <c:pt idx="550">
                  <c:v>-8.4835892262585677</c:v>
                </c:pt>
                <c:pt idx="551">
                  <c:v>-8.4956459881601205</c:v>
                </c:pt>
                <c:pt idx="552">
                  <c:v>-8.5077027754369983</c:v>
                </c:pt>
                <c:pt idx="553">
                  <c:v>-8.5197595880888137</c:v>
                </c:pt>
                <c:pt idx="554">
                  <c:v>-8.5318164261151797</c:v>
                </c:pt>
                <c:pt idx="555">
                  <c:v>-8.543873289515707</c:v>
                </c:pt>
                <c:pt idx="556">
                  <c:v>-8.5559301782900086</c:v>
                </c:pt>
                <c:pt idx="557">
                  <c:v>-8.5679870924376971</c:v>
                </c:pt>
                <c:pt idx="558">
                  <c:v>-8.5800440319583835</c:v>
                </c:pt>
                <c:pt idx="559">
                  <c:v>-8.5921009968516806</c:v>
                </c:pt>
                <c:pt idx="560">
                  <c:v>-8.6041579871172011</c:v>
                </c:pt>
                <c:pt idx="561">
                  <c:v>-8.6162150027545561</c:v>
                </c:pt>
                <c:pt idx="562">
                  <c:v>-8.6282720437633582</c:v>
                </c:pt>
                <c:pt idx="563">
                  <c:v>-8.6403291101432185</c:v>
                </c:pt>
                <c:pt idx="564">
                  <c:v>-8.6523862018937514</c:v>
                </c:pt>
                <c:pt idx="565">
                  <c:v>-8.664443319014568</c:v>
                </c:pt>
                <c:pt idx="566">
                  <c:v>-8.6765004615052792</c:v>
                </c:pt>
                <c:pt idx="567">
                  <c:v>-8.6885576293654996</c:v>
                </c:pt>
                <c:pt idx="568">
                  <c:v>-8.7006148225948401</c:v>
                </c:pt>
                <c:pt idx="569">
                  <c:v>-8.7126720411929117</c:v>
                </c:pt>
                <c:pt idx="570">
                  <c:v>-8.724729285159329</c:v>
                </c:pt>
                <c:pt idx="571">
                  <c:v>-8.7367865544937029</c:v>
                </c:pt>
                <c:pt idx="572">
                  <c:v>-8.7488438491956462</c:v>
                </c:pt>
                <c:pt idx="573">
                  <c:v>-8.7609011692647698</c:v>
                </c:pt>
                <c:pt idx="574">
                  <c:v>-8.7729585147006865</c:v>
                </c:pt>
                <c:pt idx="575">
                  <c:v>-8.7850158855030092</c:v>
                </c:pt>
                <c:pt idx="576">
                  <c:v>-8.7970732816713486</c:v>
                </c:pt>
                <c:pt idx="577">
                  <c:v>-8.8091307032053194</c:v>
                </c:pt>
                <c:pt idx="578">
                  <c:v>-8.8211881501045326</c:v>
                </c:pt>
                <c:pt idx="579">
                  <c:v>-8.8332456223685991</c:v>
                </c:pt>
                <c:pt idx="580">
                  <c:v>-8.8453031199971317</c:v>
                </c:pt>
                <c:pt idx="581">
                  <c:v>-8.8573606429897431</c:v>
                </c:pt>
                <c:pt idx="582">
                  <c:v>-8.8694181913460461</c:v>
                </c:pt>
                <c:pt idx="583">
                  <c:v>-8.8814757650656535</c:v>
                </c:pt>
                <c:pt idx="584">
                  <c:v>-8.8935333641481762</c:v>
                </c:pt>
                <c:pt idx="585">
                  <c:v>-8.905590988593227</c:v>
                </c:pt>
                <c:pt idx="586">
                  <c:v>-8.9176486384004168</c:v>
                </c:pt>
                <c:pt idx="587">
                  <c:v>-8.9297063135693584</c:v>
                </c:pt>
                <c:pt idx="588">
                  <c:v>-8.9417640140996646</c:v>
                </c:pt>
                <c:pt idx="589">
                  <c:v>-8.9538217399909481</c:v>
                </c:pt>
                <c:pt idx="590">
                  <c:v>-8.9658794912428199</c:v>
                </c:pt>
                <c:pt idx="591">
                  <c:v>-8.9779372678548945</c:v>
                </c:pt>
                <c:pt idx="592">
                  <c:v>-8.9899950698267812</c:v>
                </c:pt>
                <c:pt idx="593">
                  <c:v>-9.0020528971580944</c:v>
                </c:pt>
                <c:pt idx="594">
                  <c:v>-9.0141107498484452</c:v>
                </c:pt>
                <c:pt idx="595">
                  <c:v>-9.0261686278974462</c:v>
                </c:pt>
                <c:pt idx="596">
                  <c:v>-9.0382265313047103</c:v>
                </c:pt>
                <c:pt idx="597">
                  <c:v>-9.0502844600698484</c:v>
                </c:pt>
                <c:pt idx="598">
                  <c:v>-9.0623424141924751</c:v>
                </c:pt>
                <c:pt idx="599">
                  <c:v>-9.0744003936722013</c:v>
                </c:pt>
                <c:pt idx="600">
                  <c:v>-9.086458398508638</c:v>
                </c:pt>
                <c:pt idx="601">
                  <c:v>-9.0985164287013998</c:v>
                </c:pt>
                <c:pt idx="602">
                  <c:v>-9.1105744842500975</c:v>
                </c:pt>
                <c:pt idx="603">
                  <c:v>-9.1226325651543441</c:v>
                </c:pt>
                <c:pt idx="604">
                  <c:v>-9.1346906714137504</c:v>
                </c:pt>
                <c:pt idx="605">
                  <c:v>-9.1467488030279309</c:v>
                </c:pt>
                <c:pt idx="606">
                  <c:v>-9.1588069599964967</c:v>
                </c:pt>
                <c:pt idx="607">
                  <c:v>-9.1708651423190588</c:v>
                </c:pt>
                <c:pt idx="608">
                  <c:v>-9.1829233499952316</c:v>
                </c:pt>
                <c:pt idx="609">
                  <c:v>-9.1949815830246262</c:v>
                </c:pt>
                <c:pt idx="610">
                  <c:v>-9.2070398414068553</c:v>
                </c:pt>
                <c:pt idx="611">
                  <c:v>-9.2190981251415316</c:v>
                </c:pt>
                <c:pt idx="612">
                  <c:v>-9.2311564342282679</c:v>
                </c:pt>
                <c:pt idx="613">
                  <c:v>-9.2432147686666752</c:v>
                </c:pt>
                <c:pt idx="614">
                  <c:v>-9.2552731284563663</c:v>
                </c:pt>
                <c:pt idx="615">
                  <c:v>-9.2673315135969538</c:v>
                </c:pt>
                <c:pt idx="616">
                  <c:v>-9.2793899240880506</c:v>
                </c:pt>
                <c:pt idx="617">
                  <c:v>-9.2914483599292677</c:v>
                </c:pt>
                <c:pt idx="618">
                  <c:v>-9.3035068211202177</c:v>
                </c:pt>
                <c:pt idx="619">
                  <c:v>-9.3155653076605134</c:v>
                </c:pt>
                <c:pt idx="620">
                  <c:v>-9.3276238195497676</c:v>
                </c:pt>
                <c:pt idx="621">
                  <c:v>-9.3396823567875913</c:v>
                </c:pt>
                <c:pt idx="622">
                  <c:v>-9.351740919373599</c:v>
                </c:pt>
                <c:pt idx="623">
                  <c:v>-9.3637995073074016</c:v>
                </c:pt>
                <c:pt idx="624">
                  <c:v>-9.3758581205886102</c:v>
                </c:pt>
                <c:pt idx="625">
                  <c:v>-9.3879167592168393</c:v>
                </c:pt>
                <c:pt idx="626">
                  <c:v>-9.3999754231916999</c:v>
                </c:pt>
                <c:pt idx="627">
                  <c:v>-9.4120341125128046</c:v>
                </c:pt>
                <c:pt idx="628">
                  <c:v>-9.4240928271797664</c:v>
                </c:pt>
                <c:pt idx="629">
                  <c:v>-9.4361515671921978</c:v>
                </c:pt>
                <c:pt idx="630">
                  <c:v>-9.44821033254971</c:v>
                </c:pt>
                <c:pt idx="631">
                  <c:v>-9.4602691232519174</c:v>
                </c:pt>
                <c:pt idx="632">
                  <c:v>-9.472327939298431</c:v>
                </c:pt>
                <c:pt idx="633">
                  <c:v>-9.4843867806888618</c:v>
                </c:pt>
                <c:pt idx="634">
                  <c:v>-9.4964456474228243</c:v>
                </c:pt>
                <c:pt idx="635">
                  <c:v>-9.5085045394999295</c:v>
                </c:pt>
                <c:pt idx="636">
                  <c:v>-9.5205634569197901</c:v>
                </c:pt>
                <c:pt idx="637">
                  <c:v>-9.532622399682019</c:v>
                </c:pt>
                <c:pt idx="638">
                  <c:v>-9.5446813677862288</c:v>
                </c:pt>
                <c:pt idx="639">
                  <c:v>-9.5567403612320323</c:v>
                </c:pt>
                <c:pt idx="640">
                  <c:v>-9.5687993800190405</c:v>
                </c:pt>
                <c:pt idx="641">
                  <c:v>-9.5808584241468662</c:v>
                </c:pt>
                <c:pt idx="642">
                  <c:v>-9.592917493615122</c:v>
                </c:pt>
                <c:pt idx="643">
                  <c:v>-9.6049765884234208</c:v>
                </c:pt>
                <c:pt idx="644">
                  <c:v>-9.6170357085713754</c:v>
                </c:pt>
                <c:pt idx="645">
                  <c:v>-9.6290948540585966</c:v>
                </c:pt>
                <c:pt idx="646">
                  <c:v>-9.6411540248846972</c:v>
                </c:pt>
                <c:pt idx="647">
                  <c:v>-9.65321322104929</c:v>
                </c:pt>
                <c:pt idx="648">
                  <c:v>-9.6652724425519878</c:v>
                </c:pt>
                <c:pt idx="649">
                  <c:v>-9.6773316893924033</c:v>
                </c:pt>
                <c:pt idx="650">
                  <c:v>-9.6893909615701475</c:v>
                </c:pt>
                <c:pt idx="651">
                  <c:v>-9.701450259084833</c:v>
                </c:pt>
                <c:pt idx="652">
                  <c:v>-9.7135095819360746</c:v>
                </c:pt>
                <c:pt idx="653">
                  <c:v>-9.7255689301234831</c:v>
                </c:pt>
                <c:pt idx="654">
                  <c:v>-9.7376283036466695</c:v>
                </c:pt>
                <c:pt idx="655">
                  <c:v>-9.7496877025052484</c:v>
                </c:pt>
                <c:pt idx="656">
                  <c:v>-9.7617471266988307</c:v>
                </c:pt>
                <c:pt idx="657">
                  <c:v>-9.7738065762270292</c:v>
                </c:pt>
                <c:pt idx="658">
                  <c:v>-9.7858660510894584</c:v>
                </c:pt>
                <c:pt idx="659">
                  <c:v>-9.7979255512857275</c:v>
                </c:pt>
                <c:pt idx="660">
                  <c:v>-9.8099850768154511</c:v>
                </c:pt>
                <c:pt idx="661">
                  <c:v>-9.8220446276782418</c:v>
                </c:pt>
                <c:pt idx="662">
                  <c:v>-9.8341042038737108</c:v>
                </c:pt>
                <c:pt idx="663">
                  <c:v>-9.8461638054014706</c:v>
                </c:pt>
                <c:pt idx="664">
                  <c:v>-9.8582234322611342</c:v>
                </c:pt>
                <c:pt idx="665">
                  <c:v>-9.8702830844523142</c:v>
                </c:pt>
                <c:pt idx="666">
                  <c:v>-9.8823427619746234</c:v>
                </c:pt>
                <c:pt idx="667">
                  <c:v>-9.8944024648276745</c:v>
                </c:pt>
                <c:pt idx="668">
                  <c:v>-9.9064621930110786</c:v>
                </c:pt>
                <c:pt idx="669">
                  <c:v>-9.9185219465244483</c:v>
                </c:pt>
                <c:pt idx="670">
                  <c:v>-9.9305817253673982</c:v>
                </c:pt>
                <c:pt idx="671">
                  <c:v>-9.9426415295395394</c:v>
                </c:pt>
                <c:pt idx="672">
                  <c:v>-9.9547013590404827</c:v>
                </c:pt>
                <c:pt idx="673">
                  <c:v>-9.9667612138698427</c:v>
                </c:pt>
                <c:pt idx="674">
                  <c:v>-9.9788210940272322</c:v>
                </c:pt>
                <c:pt idx="675">
                  <c:v>-9.9908809995122621</c:v>
                </c:pt>
                <c:pt idx="676">
                  <c:v>-10.002940930324545</c:v>
                </c:pt>
                <c:pt idx="677">
                  <c:v>-10.015000886463696</c:v>
                </c:pt>
                <c:pt idx="678">
                  <c:v>-10.027060867929325</c:v>
                </c:pt>
                <c:pt idx="679">
                  <c:v>-10.039120874721045</c:v>
                </c:pt>
                <c:pt idx="680">
                  <c:v>-10.051180906838468</c:v>
                </c:pt>
                <c:pt idx="681">
                  <c:v>-10.063240964281208</c:v>
                </c:pt>
                <c:pt idx="682">
                  <c:v>-10.075301047048876</c:v>
                </c:pt>
                <c:pt idx="683">
                  <c:v>-10.087361155141087</c:v>
                </c:pt>
                <c:pt idx="684">
                  <c:v>-10.099421288557451</c:v>
                </c:pt>
                <c:pt idx="685">
                  <c:v>-10.111481447297582</c:v>
                </c:pt>
                <c:pt idx="686">
                  <c:v>-10.123541631361091</c:v>
                </c:pt>
                <c:pt idx="687">
                  <c:v>-10.135601840747592</c:v>
                </c:pt>
                <c:pt idx="688">
                  <c:v>-10.147662075456697</c:v>
                </c:pt>
                <c:pt idx="689">
                  <c:v>-10.159722335488018</c:v>
                </c:pt>
                <c:pt idx="690">
                  <c:v>-10.171782620841169</c:v>
                </c:pt>
                <c:pt idx="691">
                  <c:v>-10.183842931515761</c:v>
                </c:pt>
                <c:pt idx="692">
                  <c:v>-10.195903267511406</c:v>
                </c:pt>
                <c:pt idx="693">
                  <c:v>-10.20796362882772</c:v>
                </c:pt>
                <c:pt idx="694">
                  <c:v>-10.220024015464313</c:v>
                </c:pt>
                <c:pt idx="695">
                  <c:v>-10.232084427420798</c:v>
                </c:pt>
                <c:pt idx="696">
                  <c:v>-10.244144864696786</c:v>
                </c:pt>
                <c:pt idx="697">
                  <c:v>-10.256205327291891</c:v>
                </c:pt>
                <c:pt idx="698">
                  <c:v>-10.268265815205726</c:v>
                </c:pt>
                <c:pt idx="699">
                  <c:v>-10.280326328437903</c:v>
                </c:pt>
                <c:pt idx="700">
                  <c:v>-10.292386866988036</c:v>
                </c:pt>
                <c:pt idx="701">
                  <c:v>-10.304447430855735</c:v>
                </c:pt>
                <c:pt idx="702">
                  <c:v>-10.316508020040613</c:v>
                </c:pt>
                <c:pt idx="703">
                  <c:v>-10.328568634542284</c:v>
                </c:pt>
                <c:pt idx="704">
                  <c:v>-10.340629274360362</c:v>
                </c:pt>
                <c:pt idx="705">
                  <c:v>-10.352689939494457</c:v>
                </c:pt>
                <c:pt idx="706">
                  <c:v>-10.364750629944181</c:v>
                </c:pt>
                <c:pt idx="707">
                  <c:v>-10.376811345709148</c:v>
                </c:pt>
                <c:pt idx="708">
                  <c:v>-10.388872086788972</c:v>
                </c:pt>
                <c:pt idx="709">
                  <c:v>-10.400932853183262</c:v>
                </c:pt>
                <c:pt idx="710">
                  <c:v>-10.412993644891634</c:v>
                </c:pt>
                <c:pt idx="711">
                  <c:v>-10.425054461913698</c:v>
                </c:pt>
                <c:pt idx="712">
                  <c:v>-10.437115304249069</c:v>
                </c:pt>
                <c:pt idx="713">
                  <c:v>-10.449176171897358</c:v>
                </c:pt>
                <c:pt idx="714">
                  <c:v>-10.461237064858178</c:v>
                </c:pt>
                <c:pt idx="715">
                  <c:v>-10.473297983131141</c:v>
                </c:pt>
                <c:pt idx="716">
                  <c:v>-10.485358926715863</c:v>
                </c:pt>
                <c:pt idx="717">
                  <c:v>-10.497419895611953</c:v>
                </c:pt>
                <c:pt idx="718">
                  <c:v>-10.509480889819024</c:v>
                </c:pt>
                <c:pt idx="719">
                  <c:v>-10.521541909336689</c:v>
                </c:pt>
                <c:pt idx="720">
                  <c:v>-10.533602954164561</c:v>
                </c:pt>
                <c:pt idx="721">
                  <c:v>-10.545664024302253</c:v>
                </c:pt>
                <c:pt idx="722">
                  <c:v>-10.557725119749376</c:v>
                </c:pt>
                <c:pt idx="723">
                  <c:v>-10.569786240505545</c:v>
                </c:pt>
                <c:pt idx="724">
                  <c:v>-10.581847386570372</c:v>
                </c:pt>
                <c:pt idx="725">
                  <c:v>-10.593908557943468</c:v>
                </c:pt>
                <c:pt idx="726">
                  <c:v>-10.605969754624448</c:v>
                </c:pt>
                <c:pt idx="727">
                  <c:v>-10.618030976612923</c:v>
                </c:pt>
                <c:pt idx="728">
                  <c:v>-10.630092223908505</c:v>
                </c:pt>
                <c:pt idx="729">
                  <c:v>-10.64215349651081</c:v>
                </c:pt>
                <c:pt idx="730">
                  <c:v>-10.654214794419447</c:v>
                </c:pt>
                <c:pt idx="731">
                  <c:v>-10.66627611763403</c:v>
                </c:pt>
                <c:pt idx="732">
                  <c:v>-10.678337466154172</c:v>
                </c:pt>
                <c:pt idx="733">
                  <c:v>-10.690398839979485</c:v>
                </c:pt>
                <c:pt idx="734">
                  <c:v>-10.702460239109582</c:v>
                </c:pt>
                <c:pt idx="735">
                  <c:v>-10.714521663544076</c:v>
                </c:pt>
                <c:pt idx="736">
                  <c:v>-10.72658311328258</c:v>
                </c:pt>
                <c:pt idx="737">
                  <c:v>-10.738644588324705</c:v>
                </c:pt>
                <c:pt idx="738">
                  <c:v>-10.750706088670066</c:v>
                </c:pt>
                <c:pt idx="739">
                  <c:v>-10.762767614318275</c:v>
                </c:pt>
                <c:pt idx="740">
                  <c:v>-10.774829165268944</c:v>
                </c:pt>
                <c:pt idx="741">
                  <c:v>-10.786890741521685</c:v>
                </c:pt>
                <c:pt idx="742">
                  <c:v>-10.798952343076111</c:v>
                </c:pt>
                <c:pt idx="743">
                  <c:v>-10.811013969931837</c:v>
                </c:pt>
                <c:pt idx="744">
                  <c:v>-10.823075622088474</c:v>
                </c:pt>
                <c:pt idx="745">
                  <c:v>-10.835137299545634</c:v>
                </c:pt>
                <c:pt idx="746">
                  <c:v>-10.847199002302931</c:v>
                </c:pt>
                <c:pt idx="747">
                  <c:v>-10.859260730359978</c:v>
                </c:pt>
                <c:pt idx="748">
                  <c:v>-10.871322483716385</c:v>
                </c:pt>
                <c:pt idx="749">
                  <c:v>-10.883384262371768</c:v>
                </c:pt>
                <c:pt idx="750">
                  <c:v>-10.895446066325738</c:v>
                </c:pt>
                <c:pt idx="751">
                  <c:v>-10.907507895577908</c:v>
                </c:pt>
                <c:pt idx="752">
                  <c:v>-10.91956975012789</c:v>
                </c:pt>
                <c:pt idx="753">
                  <c:v>-10.931631629975298</c:v>
                </c:pt>
                <c:pt idx="754">
                  <c:v>-10.943693535119744</c:v>
                </c:pt>
                <c:pt idx="755">
                  <c:v>-10.955755465560841</c:v>
                </c:pt>
                <c:pt idx="756">
                  <c:v>-10.967817421298204</c:v>
                </c:pt>
                <c:pt idx="757">
                  <c:v>-10.979879402331441</c:v>
                </c:pt>
                <c:pt idx="758">
                  <c:v>-10.991941408660169</c:v>
                </c:pt>
                <c:pt idx="759">
                  <c:v>-11.004003440283999</c:v>
                </c:pt>
                <c:pt idx="760">
                  <c:v>-11.016065497202543</c:v>
                </c:pt>
                <c:pt idx="761">
                  <c:v>-11.028127579415415</c:v>
                </c:pt>
                <c:pt idx="762">
                  <c:v>-11.040189686922227</c:v>
                </c:pt>
                <c:pt idx="763">
                  <c:v>-11.052251819722592</c:v>
                </c:pt>
                <c:pt idx="764">
                  <c:v>-11.064313977816123</c:v>
                </c:pt>
                <c:pt idx="765">
                  <c:v>-11.076376161202433</c:v>
                </c:pt>
                <c:pt idx="766">
                  <c:v>-11.088438369881134</c:v>
                </c:pt>
                <c:pt idx="767">
                  <c:v>-11.100500603851838</c:v>
                </c:pt>
                <c:pt idx="768">
                  <c:v>-11.11256286311416</c:v>
                </c:pt>
                <c:pt idx="769">
                  <c:v>-11.124625147667711</c:v>
                </c:pt>
                <c:pt idx="770">
                  <c:v>-11.136687457512105</c:v>
                </c:pt>
                <c:pt idx="771">
                  <c:v>-11.148749792646955</c:v>
                </c:pt>
                <c:pt idx="772">
                  <c:v>-11.160812153071872</c:v>
                </c:pt>
                <c:pt idx="773">
                  <c:v>-11.17287453878647</c:v>
                </c:pt>
                <c:pt idx="774">
                  <c:v>-11.184936949790362</c:v>
                </c:pt>
                <c:pt idx="775">
                  <c:v>-11.19699938608316</c:v>
                </c:pt>
                <c:pt idx="776">
                  <c:v>-11.209061847664477</c:v>
                </c:pt>
                <c:pt idx="777">
                  <c:v>-11.221124334533927</c:v>
                </c:pt>
                <c:pt idx="778">
                  <c:v>-11.233186846691122</c:v>
                </c:pt>
                <c:pt idx="779">
                  <c:v>-11.245249384135676</c:v>
                </c:pt>
                <c:pt idx="780">
                  <c:v>-11.257311946867198</c:v>
                </c:pt>
                <c:pt idx="781">
                  <c:v>-11.269374534885303</c:v>
                </c:pt>
                <c:pt idx="782">
                  <c:v>-11.281437148189605</c:v>
                </c:pt>
                <c:pt idx="783">
                  <c:v>-11.293499786779716</c:v>
                </c:pt>
                <c:pt idx="784">
                  <c:v>-11.305562450655248</c:v>
                </c:pt>
                <c:pt idx="785">
                  <c:v>-11.317625139815815</c:v>
                </c:pt>
                <c:pt idx="786">
                  <c:v>-11.32968785426103</c:v>
                </c:pt>
                <c:pt idx="787">
                  <c:v>-11.341750593990506</c:v>
                </c:pt>
                <c:pt idx="788">
                  <c:v>-11.353813359003855</c:v>
                </c:pt>
                <c:pt idx="789">
                  <c:v>-11.365876149300689</c:v>
                </c:pt>
                <c:pt idx="790">
                  <c:v>-11.377938964880622</c:v>
                </c:pt>
                <c:pt idx="791">
                  <c:v>-11.390001805743267</c:v>
                </c:pt>
                <c:pt idx="792">
                  <c:v>-11.402064671888237</c:v>
                </c:pt>
                <c:pt idx="793">
                  <c:v>-11.414127563315143</c:v>
                </c:pt>
                <c:pt idx="794">
                  <c:v>-11.4261904800236</c:v>
                </c:pt>
                <c:pt idx="795">
                  <c:v>-11.43825342201322</c:v>
                </c:pt>
                <c:pt idx="796">
                  <c:v>-11.450316389283616</c:v>
                </c:pt>
                <c:pt idx="797">
                  <c:v>-11.462379381834401</c:v>
                </c:pt>
                <c:pt idx="798">
                  <c:v>-11.474442399665188</c:v>
                </c:pt>
                <c:pt idx="799">
                  <c:v>-11.486505442775588</c:v>
                </c:pt>
                <c:pt idx="800">
                  <c:v>-11.498568511165216</c:v>
                </c:pt>
                <c:pt idx="801">
                  <c:v>-11.510631604833684</c:v>
                </c:pt>
                <c:pt idx="802">
                  <c:v>-11.522694723780605</c:v>
                </c:pt>
                <c:pt idx="803">
                  <c:v>-11.534757868005592</c:v>
                </c:pt>
                <c:pt idx="804">
                  <c:v>-11.546821037508259</c:v>
                </c:pt>
                <c:pt idx="805">
                  <c:v>-11.558884232288218</c:v>
                </c:pt>
                <c:pt idx="806">
                  <c:v>-11.570947452345081</c:v>
                </c:pt>
                <c:pt idx="807">
                  <c:v>-11.583010697678462</c:v>
                </c:pt>
                <c:pt idx="808">
                  <c:v>-11.595073968287974</c:v>
                </c:pt>
                <c:pt idx="809">
                  <c:v>-11.607137264173229</c:v>
                </c:pt>
                <c:pt idx="810">
                  <c:v>-11.619200585333839</c:v>
                </c:pt>
                <c:pt idx="811">
                  <c:v>-11.63126393176942</c:v>
                </c:pt>
                <c:pt idx="812">
                  <c:v>-11.643327303479582</c:v>
                </c:pt>
                <c:pt idx="813">
                  <c:v>-11.65539070046394</c:v>
                </c:pt>
                <c:pt idx="814">
                  <c:v>-11.667454122722106</c:v>
                </c:pt>
                <c:pt idx="815">
                  <c:v>-11.679517570253692</c:v>
                </c:pt>
                <c:pt idx="816">
                  <c:v>-11.691581043058312</c:v>
                </c:pt>
                <c:pt idx="817">
                  <c:v>-11.703644541135578</c:v>
                </c:pt>
                <c:pt idx="818">
                  <c:v>-11.715708064485105</c:v>
                </c:pt>
                <c:pt idx="819">
                  <c:v>-11.727771613106503</c:v>
                </c:pt>
                <c:pt idx="820">
                  <c:v>-11.739835186999388</c:v>
                </c:pt>
                <c:pt idx="821">
                  <c:v>-11.751898786163371</c:v>
                </c:pt>
                <c:pt idx="822">
                  <c:v>-11.763962410598065</c:v>
                </c:pt>
                <c:pt idx="823">
                  <c:v>-11.776026060303083</c:v>
                </c:pt>
                <c:pt idx="824">
                  <c:v>-11.788089735278039</c:v>
                </c:pt>
                <c:pt idx="825">
                  <c:v>-11.800153435522544</c:v>
                </c:pt>
                <c:pt idx="826">
                  <c:v>-11.812217161036214</c:v>
                </c:pt>
                <c:pt idx="827">
                  <c:v>-11.82428091181866</c:v>
                </c:pt>
                <c:pt idx="828">
                  <c:v>-11.836344687869493</c:v>
                </c:pt>
                <c:pt idx="829">
                  <c:v>-11.84840848918833</c:v>
                </c:pt>
                <c:pt idx="830">
                  <c:v>-11.860472315774782</c:v>
                </c:pt>
                <c:pt idx="831">
                  <c:v>-11.872536167628461</c:v>
                </c:pt>
                <c:pt idx="832">
                  <c:v>-11.88460004474898</c:v>
                </c:pt>
                <c:pt idx="833">
                  <c:v>-11.896663947135954</c:v>
                </c:pt>
                <c:pt idx="834">
                  <c:v>-11.908727874788996</c:v>
                </c:pt>
                <c:pt idx="835">
                  <c:v>-11.920791827707717</c:v>
                </c:pt>
                <c:pt idx="836">
                  <c:v>-11.93285580589173</c:v>
                </c:pt>
                <c:pt idx="837">
                  <c:v>-11.94491980934065</c:v>
                </c:pt>
                <c:pt idx="838">
                  <c:v>-11.956983838054088</c:v>
                </c:pt>
                <c:pt idx="839">
                  <c:v>-11.969047892031657</c:v>
                </c:pt>
                <c:pt idx="840">
                  <c:v>-11.981111971272972</c:v>
                </c:pt>
                <c:pt idx="841">
                  <c:v>-11.993176075777644</c:v>
                </c:pt>
                <c:pt idx="842">
                  <c:v>-12.005240205545288</c:v>
                </c:pt>
                <c:pt idx="843">
                  <c:v>-12.017304360575515</c:v>
                </c:pt>
                <c:pt idx="844">
                  <c:v>-12.029368540867939</c:v>
                </c:pt>
                <c:pt idx="845">
                  <c:v>-12.041432746422172</c:v>
                </c:pt>
                <c:pt idx="846">
                  <c:v>-12.053496977237829</c:v>
                </c:pt>
                <c:pt idx="847">
                  <c:v>-12.065561233314522</c:v>
                </c:pt>
                <c:pt idx="848">
                  <c:v>-12.077625514651864</c:v>
                </c:pt>
                <c:pt idx="849">
                  <c:v>-12.089689821249467</c:v>
                </c:pt>
                <c:pt idx="850">
                  <c:v>-12.101754153106944</c:v>
                </c:pt>
                <c:pt idx="851">
                  <c:v>-12.11381851022391</c:v>
                </c:pt>
                <c:pt idx="852">
                  <c:v>-12.125882892599977</c:v>
                </c:pt>
                <c:pt idx="853">
                  <c:v>-12.137947300234757</c:v>
                </c:pt>
                <c:pt idx="854">
                  <c:v>-12.150011733127863</c:v>
                </c:pt>
                <c:pt idx="855">
                  <c:v>-12.162076191278912</c:v>
                </c:pt>
                <c:pt idx="856">
                  <c:v>-12.174140674687512</c:v>
                </c:pt>
                <c:pt idx="857">
                  <c:v>-12.186205183353279</c:v>
                </c:pt>
                <c:pt idx="858">
                  <c:v>-12.198269717275824</c:v>
                </c:pt>
                <c:pt idx="859">
                  <c:v>-12.210334276454763</c:v>
                </c:pt>
                <c:pt idx="860">
                  <c:v>-12.222398860889706</c:v>
                </c:pt>
                <c:pt idx="861">
                  <c:v>-12.234463470580268</c:v>
                </c:pt>
                <c:pt idx="862">
                  <c:v>-12.24652810552606</c:v>
                </c:pt>
                <c:pt idx="863">
                  <c:v>-12.258592765726698</c:v>
                </c:pt>
                <c:pt idx="864">
                  <c:v>-12.270657451181792</c:v>
                </c:pt>
                <c:pt idx="865">
                  <c:v>-12.282722161890957</c:v>
                </c:pt>
                <c:pt idx="866">
                  <c:v>-12.294786897853806</c:v>
                </c:pt>
                <c:pt idx="867">
                  <c:v>-12.306851659069951</c:v>
                </c:pt>
                <c:pt idx="868">
                  <c:v>-12.318916445539006</c:v>
                </c:pt>
                <c:pt idx="869">
                  <c:v>-12.330981257260584</c:v>
                </c:pt>
                <c:pt idx="870">
                  <c:v>-12.343046094234298</c:v>
                </c:pt>
                <c:pt idx="871">
                  <c:v>-12.355110956459761</c:v>
                </c:pt>
                <c:pt idx="872">
                  <c:v>-12.367175843936586</c:v>
                </c:pt>
                <c:pt idx="873">
                  <c:v>-12.379240756664386</c:v>
                </c:pt>
                <c:pt idx="874">
                  <c:v>-12.391305694642774</c:v>
                </c:pt>
                <c:pt idx="875">
                  <c:v>-12.403370657871365</c:v>
                </c:pt>
                <c:pt idx="876">
                  <c:v>-12.415435646349771</c:v>
                </c:pt>
                <c:pt idx="877">
                  <c:v>-12.427500660077603</c:v>
                </c:pt>
                <c:pt idx="878">
                  <c:v>-12.439565699054477</c:v>
                </c:pt>
                <c:pt idx="879">
                  <c:v>-12.451630763280003</c:v>
                </c:pt>
                <c:pt idx="880">
                  <c:v>-12.463695852753796</c:v>
                </c:pt>
                <c:pt idx="881">
                  <c:v>-12.47576096747547</c:v>
                </c:pt>
                <c:pt idx="882">
                  <c:v>-12.487826107444636</c:v>
                </c:pt>
                <c:pt idx="883">
                  <c:v>-12.499891272660909</c:v>
                </c:pt>
                <c:pt idx="884">
                  <c:v>-12.511956463123902</c:v>
                </c:pt>
                <c:pt idx="885">
                  <c:v>-12.524021678833225</c:v>
                </c:pt>
                <c:pt idx="886">
                  <c:v>-12.536086919788495</c:v>
                </c:pt>
                <c:pt idx="887">
                  <c:v>-12.548152185989323</c:v>
                </c:pt>
                <c:pt idx="888">
                  <c:v>-12.560217477435325</c:v>
                </c:pt>
                <c:pt idx="889">
                  <c:v>-12.57228279412611</c:v>
                </c:pt>
                <c:pt idx="890">
                  <c:v>-12.584348136061294</c:v>
                </c:pt>
                <c:pt idx="891">
                  <c:v>-12.596413503240489</c:v>
                </c:pt>
                <c:pt idx="892">
                  <c:v>-12.608478895663309</c:v>
                </c:pt>
                <c:pt idx="893">
                  <c:v>-12.620544313329367</c:v>
                </c:pt>
                <c:pt idx="894">
                  <c:v>-12.632609756238274</c:v>
                </c:pt>
                <c:pt idx="895">
                  <c:v>-12.644675224389646</c:v>
                </c:pt>
                <c:pt idx="896">
                  <c:v>-12.656740717783094</c:v>
                </c:pt>
                <c:pt idx="897">
                  <c:v>-12.668806236418234</c:v>
                </c:pt>
                <c:pt idx="898">
                  <c:v>-12.680871780294677</c:v>
                </c:pt>
                <c:pt idx="899">
                  <c:v>-12.692937349412036</c:v>
                </c:pt>
                <c:pt idx="900">
                  <c:v>-12.705002943769925</c:v>
                </c:pt>
                <c:pt idx="901">
                  <c:v>-12.717068563367956</c:v>
                </c:pt>
                <c:pt idx="902">
                  <c:v>-12.729134208205744</c:v>
                </c:pt>
                <c:pt idx="903">
                  <c:v>-12.741199878282902</c:v>
                </c:pt>
                <c:pt idx="904">
                  <c:v>-12.753265573599043</c:v>
                </c:pt>
                <c:pt idx="905">
                  <c:v>-12.765331294153778</c:v>
                </c:pt>
                <c:pt idx="906">
                  <c:v>-12.777397039946722</c:v>
                </c:pt>
                <c:pt idx="907">
                  <c:v>-12.789462810977488</c:v>
                </c:pt>
                <c:pt idx="908">
                  <c:v>-12.80152860724569</c:v>
                </c:pt>
                <c:pt idx="909">
                  <c:v>-12.813594428750939</c:v>
                </c:pt>
                <c:pt idx="910">
                  <c:v>-12.825660275492851</c:v>
                </c:pt>
                <c:pt idx="911">
                  <c:v>-12.837726147471036</c:v>
                </c:pt>
                <c:pt idx="912">
                  <c:v>-12.84979204468511</c:v>
                </c:pt>
                <c:pt idx="913">
                  <c:v>-12.861857967134686</c:v>
                </c:pt>
                <c:pt idx="914">
                  <c:v>-12.873923914819375</c:v>
                </c:pt>
                <c:pt idx="915">
                  <c:v>-12.885989887738793</c:v>
                </c:pt>
                <c:pt idx="916">
                  <c:v>-12.898055885892552</c:v>
                </c:pt>
                <c:pt idx="917">
                  <c:v>-12.910121909280264</c:v>
                </c:pt>
                <c:pt idx="918">
                  <c:v>-12.922187957901544</c:v>
                </c:pt>
                <c:pt idx="919">
                  <c:v>-12.934254031756003</c:v>
                </c:pt>
                <c:pt idx="920">
                  <c:v>-12.946320130843256</c:v>
                </c:pt>
                <c:pt idx="921">
                  <c:v>-12.958386255162917</c:v>
                </c:pt>
                <c:pt idx="922">
                  <c:v>-12.970452404714598</c:v>
                </c:pt>
                <c:pt idx="923">
                  <c:v>-12.982518579497912</c:v>
                </c:pt>
                <c:pt idx="924">
                  <c:v>-12.994584779512472</c:v>
                </c:pt>
                <c:pt idx="925">
                  <c:v>-13.006651004757893</c:v>
                </c:pt>
                <c:pt idx="926">
                  <c:v>-13.018717255233788</c:v>
                </c:pt>
                <c:pt idx="927">
                  <c:v>-13.030783530939768</c:v>
                </c:pt>
                <c:pt idx="928">
                  <c:v>-13.042849831875449</c:v>
                </c:pt>
                <c:pt idx="929">
                  <c:v>-13.054916158040442</c:v>
                </c:pt>
                <c:pt idx="930">
                  <c:v>-13.066982509434361</c:v>
                </c:pt>
                <c:pt idx="931">
                  <c:v>-13.079048886056819</c:v>
                </c:pt>
                <c:pt idx="932">
                  <c:v>-13.091115287907432</c:v>
                </c:pt>
                <c:pt idx="933">
                  <c:v>-13.103181714985809</c:v>
                </c:pt>
                <c:pt idx="934">
                  <c:v>-13.115248167291565</c:v>
                </c:pt>
                <c:pt idx="935">
                  <c:v>-13.127314644824315</c:v>
                </c:pt>
                <c:pt idx="936">
                  <c:v>-13.13938114758367</c:v>
                </c:pt>
                <c:pt idx="937">
                  <c:v>-13.151447675569244</c:v>
                </c:pt>
                <c:pt idx="938">
                  <c:v>-13.163514228780651</c:v>
                </c:pt>
                <c:pt idx="939">
                  <c:v>-13.175580807217504</c:v>
                </c:pt>
                <c:pt idx="940">
                  <c:v>-13.187647410879414</c:v>
                </c:pt>
                <c:pt idx="941">
                  <c:v>-13.199714039765997</c:v>
                </c:pt>
                <c:pt idx="942">
                  <c:v>-13.211780693876866</c:v>
                </c:pt>
                <c:pt idx="943">
                  <c:v>-13.223847373211633</c:v>
                </c:pt>
                <c:pt idx="944">
                  <c:v>-13.235914077769912</c:v>
                </c:pt>
                <c:pt idx="945">
                  <c:v>-13.247980807551318</c:v>
                </c:pt>
                <c:pt idx="946">
                  <c:v>-13.260047562555462</c:v>
                </c:pt>
                <c:pt idx="947">
                  <c:v>-13.272114342781958</c:v>
                </c:pt>
                <c:pt idx="948">
                  <c:v>-13.284181148230418</c:v>
                </c:pt>
                <c:pt idx="949">
                  <c:v>-13.296247978900459</c:v>
                </c:pt>
                <c:pt idx="950">
                  <c:v>-13.308314834791691</c:v>
                </c:pt>
                <c:pt idx="951">
                  <c:v>-13.320381715903729</c:v>
                </c:pt>
                <c:pt idx="952">
                  <c:v>-13.332448622236186</c:v>
                </c:pt>
                <c:pt idx="953">
                  <c:v>-13.344515553788673</c:v>
                </c:pt>
                <c:pt idx="954">
                  <c:v>-13.356582510560807</c:v>
                </c:pt>
                <c:pt idx="955">
                  <c:v>-13.368649492552199</c:v>
                </c:pt>
                <c:pt idx="956">
                  <c:v>-13.380716499762464</c:v>
                </c:pt>
                <c:pt idx="957">
                  <c:v>-13.392783532191213</c:v>
                </c:pt>
                <c:pt idx="958">
                  <c:v>-13.404850589838061</c:v>
                </c:pt>
                <c:pt idx="959">
                  <c:v>-13.41691767270262</c:v>
                </c:pt>
                <c:pt idx="960">
                  <c:v>-13.428984780784505</c:v>
                </c:pt>
                <c:pt idx="961">
                  <c:v>-13.44105191408333</c:v>
                </c:pt>
                <c:pt idx="962">
                  <c:v>-13.453119072598707</c:v>
                </c:pt>
                <c:pt idx="963">
                  <c:v>-13.465186256330249</c:v>
                </c:pt>
                <c:pt idx="964">
                  <c:v>-13.477253465277569</c:v>
                </c:pt>
                <c:pt idx="965">
                  <c:v>-13.489320699440281</c:v>
                </c:pt>
                <c:pt idx="966">
                  <c:v>-13.501387958817999</c:v>
                </c:pt>
                <c:pt idx="967">
                  <c:v>-13.513455243410336</c:v>
                </c:pt>
                <c:pt idx="968">
                  <c:v>-13.525522553216906</c:v>
                </c:pt>
                <c:pt idx="969">
                  <c:v>-13.537589888237321</c:v>
                </c:pt>
                <c:pt idx="970">
                  <c:v>-13.549657248471194</c:v>
                </c:pt>
                <c:pt idx="971">
                  <c:v>-13.561724633918139</c:v>
                </c:pt>
                <c:pt idx="972">
                  <c:v>-13.57379204457777</c:v>
                </c:pt>
                <c:pt idx="973">
                  <c:v>-13.585859480449701</c:v>
                </c:pt>
                <c:pt idx="974">
                  <c:v>-13.597926941533544</c:v>
                </c:pt>
                <c:pt idx="975">
                  <c:v>-13.609994427828912</c:v>
                </c:pt>
                <c:pt idx="976">
                  <c:v>-13.622061939335421</c:v>
                </c:pt>
                <c:pt idx="977">
                  <c:v>-13.634129476052681</c:v>
                </c:pt>
                <c:pt idx="978">
                  <c:v>-13.646197037980309</c:v>
                </c:pt>
                <c:pt idx="979">
                  <c:v>-13.658264625117916</c:v>
                </c:pt>
                <c:pt idx="980">
                  <c:v>-13.670332237465116</c:v>
                </c:pt>
                <c:pt idx="981">
                  <c:v>-13.682399875021522</c:v>
                </c:pt>
                <c:pt idx="982">
                  <c:v>-13.694467537786748</c:v>
                </c:pt>
                <c:pt idx="983">
                  <c:v>-13.706535225760407</c:v>
                </c:pt>
                <c:pt idx="984">
                  <c:v>-13.718602938942112</c:v>
                </c:pt>
                <c:pt idx="985">
                  <c:v>-13.730670677331478</c:v>
                </c:pt>
                <c:pt idx="986">
                  <c:v>-13.742738440928116</c:v>
                </c:pt>
                <c:pt idx="987">
                  <c:v>-13.754806229731642</c:v>
                </c:pt>
                <c:pt idx="988">
                  <c:v>-13.766874043741668</c:v>
                </c:pt>
                <c:pt idx="989">
                  <c:v>-13.778941882957808</c:v>
                </c:pt>
                <c:pt idx="990">
                  <c:v>-13.791009747379675</c:v>
                </c:pt>
                <c:pt idx="991">
                  <c:v>-13.803077637006883</c:v>
                </c:pt>
                <c:pt idx="992">
                  <c:v>-13.815145551839045</c:v>
                </c:pt>
                <c:pt idx="993">
                  <c:v>-13.827213491875774</c:v>
                </c:pt>
                <c:pt idx="994">
                  <c:v>-13.839281457116684</c:v>
                </c:pt>
                <c:pt idx="995">
                  <c:v>-13.851349447561388</c:v>
                </c:pt>
                <c:pt idx="996">
                  <c:v>-13.863417463209499</c:v>
                </c:pt>
                <c:pt idx="997">
                  <c:v>-13.875485504060633</c:v>
                </c:pt>
                <c:pt idx="998">
                  <c:v>-13.887553570114401</c:v>
                </c:pt>
                <c:pt idx="999">
                  <c:v>-13.899621661370418</c:v>
                </c:pt>
                <c:pt idx="1000">
                  <c:v>-13.911689777828295</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15.5</c:v>
                </c:pt>
                <c:pt idx="1">
                  <c:v>57.407905367371939</c:v>
                </c:pt>
                <c:pt idx="2">
                  <c:v>99.315810734743877</c:v>
                </c:pt>
                <c:pt idx="3">
                  <c:v>98.167077183831921</c:v>
                </c:pt>
                <c:pt idx="4">
                  <c:v>99.315810734743877</c:v>
                </c:pt>
                <c:pt idx="5">
                  <c:v>94.827077183831889</c:v>
                </c:pt>
                <c:pt idx="6">
                  <c:v>99.315810734743877</c:v>
                </c:pt>
              </c:numCache>
            </c:numRef>
          </c:xVal>
          <c:yVal>
            <c:numRef>
              <c:f>Trajecto!$C$132:$C$138</c:f>
              <c:numCache>
                <c:formatCode>0</c:formatCode>
                <c:ptCount val="7"/>
                <c:pt idx="0">
                  <c:v>1292.6713756072002</c:v>
                </c:pt>
                <c:pt idx="1">
                  <c:v>646.33568780360008</c:v>
                </c:pt>
                <c:pt idx="2">
                  <c:v>0</c:v>
                </c:pt>
                <c:pt idx="3">
                  <c:v>61.81736751053311</c:v>
                </c:pt>
                <c:pt idx="4">
                  <c:v>0</c:v>
                </c:pt>
                <c:pt idx="5">
                  <c:v>25.128963336007054</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3.2</c:v>
                </c:pt>
                <c:pt idx="1">
                  <c:v>21.076648050731201</c:v>
                </c:pt>
                <c:pt idx="2">
                  <c:v>38.953296101462399</c:v>
                </c:pt>
                <c:pt idx="3">
                  <c:v>37.343907303765988</c:v>
                </c:pt>
                <c:pt idx="4">
                  <c:v>38.953296101462399</c:v>
                </c:pt>
                <c:pt idx="5">
                  <c:v>34.522684899158776</c:v>
                </c:pt>
                <c:pt idx="6">
                  <c:v>38.953296101462399</c:v>
                </c:pt>
              </c:numCache>
            </c:numRef>
          </c:xVal>
          <c:yVal>
            <c:numRef>
              <c:f>Trajecto!$C$149:$C$155</c:f>
              <c:numCache>
                <c:formatCode>0</c:formatCode>
                <c:ptCount val="7"/>
                <c:pt idx="0">
                  <c:v>452.47807779276411</c:v>
                </c:pt>
                <c:pt idx="1">
                  <c:v>226.23903889638206</c:v>
                </c:pt>
                <c:pt idx="2">
                  <c:v>0</c:v>
                </c:pt>
                <c:pt idx="3">
                  <c:v>143.73398348909001</c:v>
                </c:pt>
                <c:pt idx="4">
                  <c:v>0</c:v>
                </c:pt>
                <c:pt idx="5">
                  <c:v>43.513632376360782</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Calculs!$AE$4:$AE$1004</c:f>
              <c:numCache>
                <c:formatCode>0</c:formatCode>
                <c:ptCount val="1001"/>
                <c:pt idx="0">
                  <c:v>0</c:v>
                </c:pt>
                <c:pt idx="1">
                  <c:v>8.5362973376848007E-4</c:v>
                </c:pt>
                <c:pt idx="2">
                  <c:v>7.1153196733686657E-3</c:v>
                </c:pt>
                <c:pt idx="3">
                  <c:v>2.4741076289051072E-2</c:v>
                </c:pt>
                <c:pt idx="4">
                  <c:v>5.5750400355070215E-2</c:v>
                </c:pt>
                <c:pt idx="5">
                  <c:v>9.9671310482699629E-2</c:v>
                </c:pt>
                <c:pt idx="6">
                  <c:v>0.15617487531505267</c:v>
                </c:pt>
                <c:pt idx="7">
                  <c:v>0.22521979584798907</c:v>
                </c:pt>
                <c:pt idx="8">
                  <c:v>0.30690881139101645</c:v>
                </c:pt>
                <c:pt idx="9">
                  <c:v>0.40134471521081583</c:v>
                </c:pt>
                <c:pt idx="10">
                  <c:v>0.50863035256452005</c:v>
                </c:pt>
                <c:pt idx="11">
                  <c:v>0.62885365531421877</c:v>
                </c:pt>
                <c:pt idx="12">
                  <c:v>0.76207263619449916</c:v>
                </c:pt>
                <c:pt idx="13">
                  <c:v>0.90833029070777282</c:v>
                </c:pt>
                <c:pt idx="14">
                  <c:v>1.0676695396398714</c:v>
                </c:pt>
                <c:pt idx="15">
                  <c:v>1.2401332276207448</c:v>
                </c:pt>
                <c:pt idx="16">
                  <c:v>1.4257641216804489</c:v>
                </c:pt>
                <c:pt idx="17">
                  <c:v>1.624604909800522</c:v>
                </c:pt>
                <c:pt idx="18">
                  <c:v>1.8366981994608562</c:v>
                </c:pt>
                <c:pt idx="19">
                  <c:v>2.0620865161821653</c:v>
                </c:pt>
                <c:pt idx="20">
                  <c:v>2.3008123020641547</c:v>
                </c:pt>
                <c:pt idx="21">
                  <c:v>2.5529119082900285</c:v>
                </c:pt>
                <c:pt idx="22">
                  <c:v>2.818409571758242</c:v>
                </c:pt>
                <c:pt idx="23">
                  <c:v>3.0973233967435685</c:v>
                </c:pt>
                <c:pt idx="24">
                  <c:v>3.3896713527289624</c:v>
                </c:pt>
                <c:pt idx="25">
                  <c:v>3.6954712735399182</c:v>
                </c:pt>
                <c:pt idx="26">
                  <c:v>4.0147408564833347</c:v>
                </c:pt>
                <c:pt idx="27">
                  <c:v>4.3474828604072346</c:v>
                </c:pt>
                <c:pt idx="28">
                  <c:v>4.6936992859488962</c:v>
                </c:pt>
                <c:pt idx="29">
                  <c:v>5.0534061840644444</c:v>
                </c:pt>
                <c:pt idx="30">
                  <c:v>5.4266194920657096</c:v>
                </c:pt>
                <c:pt idx="31">
                  <c:v>5.8133550412910751</c:v>
                </c:pt>
                <c:pt idx="32">
                  <c:v>6.2136285540324065</c:v>
                </c:pt>
                <c:pt idx="33">
                  <c:v>6.6274556406828786</c:v>
                </c:pt>
                <c:pt idx="34">
                  <c:v>7.054851797078876</c:v>
                </c:pt>
                <c:pt idx="35">
                  <c:v>7.4958324020132281</c:v>
                </c:pt>
                <c:pt idx="36">
                  <c:v>7.9504127149004171</c:v>
                </c:pt>
                <c:pt idx="37">
                  <c:v>8.4186078735771677</c:v>
                </c:pt>
                <c:pt idx="38">
                  <c:v>8.9004328922241562</c:v>
                </c:pt>
                <c:pt idx="39">
                  <c:v>9.3959026593965138</c:v>
                </c:pt>
                <c:pt idx="40">
                  <c:v>9.9050319361524277</c:v>
                </c:pt>
                <c:pt idx="41">
                  <c:v>10.427830680627427</c:v>
                </c:pt>
                <c:pt idx="42">
                  <c:v>10.964299362025443</c:v>
                </c:pt>
                <c:pt idx="43">
                  <c:v>11.514433617831806</c:v>
                </c:pt>
                <c:pt idx="44">
                  <c:v>12.078228922033382</c:v>
                </c:pt>
                <c:pt idx="45">
                  <c:v>12.655680584176769</c:v>
                </c:pt>
                <c:pt idx="46">
                  <c:v>13.246783748494158</c:v>
                </c:pt>
                <c:pt idx="47">
                  <c:v>13.851533393091776</c:v>
                </c:pt>
                <c:pt idx="48">
                  <c:v>14.469924329196385</c:v>
                </c:pt>
                <c:pt idx="49">
                  <c:v>15.101951200455776</c:v>
                </c:pt>
                <c:pt idx="50">
                  <c:v>15.747608482289669</c:v>
                </c:pt>
                <c:pt idx="51">
                  <c:v>16.406890481287753</c:v>
                </c:pt>
                <c:pt idx="52">
                  <c:v>17.07979133465199</c:v>
                </c:pt>
                <c:pt idx="53">
                  <c:v>17.766305009680529</c:v>
                </c:pt>
                <c:pt idx="54">
                  <c:v>18.466425303290894</c:v>
                </c:pt>
                <c:pt idx="55">
                  <c:v>19.180145841580288</c:v>
                </c:pt>
                <c:pt idx="56">
                  <c:v>19.907460079421096</c:v>
                </c:pt>
                <c:pt idx="57">
                  <c:v>20.648361300089796</c:v>
                </c:pt>
                <c:pt idx="58">
                  <c:v>21.402842614927696</c:v>
                </c:pt>
                <c:pt idx="59">
                  <c:v>22.170896963032042</c:v>
                </c:pt>
                <c:pt idx="60">
                  <c:v>22.952517110976146</c:v>
                </c:pt>
                <c:pt idx="61">
                  <c:v>23.747695652557322</c:v>
                </c:pt>
                <c:pt idx="62">
                  <c:v>24.556425008571505</c:v>
                </c:pt>
                <c:pt idx="63">
                  <c:v>25.378697426613538</c:v>
                </c:pt>
                <c:pt idx="64">
                  <c:v>26.214504980902163</c:v>
                </c:pt>
                <c:pt idx="65">
                  <c:v>27.063839572128849</c:v>
                </c:pt>
                <c:pt idx="66">
                  <c:v>27.926692927329682</c:v>
                </c:pt>
                <c:pt idx="67">
                  <c:v>28.803056599779513</c:v>
                </c:pt>
                <c:pt idx="68">
                  <c:v>29.69292196890774</c:v>
                </c:pt>
                <c:pt idx="69">
                  <c:v>30.596280240235039</c:v>
                </c:pt>
                <c:pt idx="70">
                  <c:v>31.513122445330492</c:v>
                </c:pt>
                <c:pt idx="71">
                  <c:v>32.443439441788499</c:v>
                </c:pt>
                <c:pt idx="72">
                  <c:v>33.387221913225027</c:v>
                </c:pt>
                <c:pt idx="73">
                  <c:v>34.344460369292698</c:v>
                </c:pt>
                <c:pt idx="74">
                  <c:v>35.315145145714197</c:v>
                </c:pt>
                <c:pt idx="75">
                  <c:v>36.299266404333721</c:v>
                </c:pt>
                <c:pt idx="76">
                  <c:v>37.296814133185919</c:v>
                </c:pt>
                <c:pt idx="77">
                  <c:v>38.307778146582073</c:v>
                </c:pt>
                <c:pt idx="78">
                  <c:v>39.332148085213106</c:v>
                </c:pt>
                <c:pt idx="79">
                  <c:v>40.369913416269121</c:v>
                </c:pt>
                <c:pt idx="80">
                  <c:v>41.421063433575135</c:v>
                </c:pt>
                <c:pt idx="81">
                  <c:v>42.485582507566889</c:v>
                </c:pt>
                <c:pt idx="82">
                  <c:v>43.56344532660502</c:v>
                </c:pt>
                <c:pt idx="83">
                  <c:v>44.654621636989376</c:v>
                </c:pt>
                <c:pt idx="84">
                  <c:v>45.759080992055154</c:v>
                </c:pt>
                <c:pt idx="85">
                  <c:v>46.876792753165411</c:v>
                </c:pt>
                <c:pt idx="86">
                  <c:v>48.007726090720148</c:v>
                </c:pt>
                <c:pt idx="87">
                  <c:v>49.151849985181528</c:v>
                </c:pt>
                <c:pt idx="88">
                  <c:v>50.309133228114938</c:v>
                </c:pt>
                <c:pt idx="89">
                  <c:v>51.479544423245436</c:v>
                </c:pt>
                <c:pt idx="90">
                  <c:v>52.663051987529329</c:v>
                </c:pt>
                <c:pt idx="91">
                  <c:v>53.859622052598276</c:v>
                </c:pt>
                <c:pt idx="92">
                  <c:v>55.06921636273961</c:v>
                </c:pt>
                <c:pt idx="93">
                  <c:v>56.29179437178113</c:v>
                </c:pt>
                <c:pt idx="94">
                  <c:v>57.527315343657705</c:v>
                </c:pt>
                <c:pt idx="95">
                  <c:v>58.775738353932859</c:v>
                </c:pt>
                <c:pt idx="96">
                  <c:v>60.037022291333429</c:v>
                </c:pt>
                <c:pt idx="97">
                  <c:v>61.311125859296908</c:v>
                </c:pt>
                <c:pt idx="98">
                  <c:v>62.598007577531149</c:v>
                </c:pt>
                <c:pt idx="99">
                  <c:v>63.897625783586037</c:v>
                </c:pt>
                <c:pt idx="100">
                  <c:v>65.20993863443681</c:v>
                </c:pt>
                <c:pt idx="101">
                  <c:v>66.534903772097863</c:v>
                </c:pt>
                <c:pt idx="102">
                  <c:v>67.872477988752877</c:v>
                </c:pt>
                <c:pt idx="103">
                  <c:v>69.222617563849738</c:v>
                </c:pt>
                <c:pt idx="104">
                  <c:v>70.585278601731517</c:v>
                </c:pt>
                <c:pt idx="105">
                  <c:v>71.96041703333529</c:v>
                </c:pt>
                <c:pt idx="106">
                  <c:v>73.347988617900512</c:v>
                </c:pt>
                <c:pt idx="107">
                  <c:v>74.74794894468674</c:v>
                </c:pt>
                <c:pt idx="108">
                  <c:v>76.160253434700209</c:v>
                </c:pt>
                <c:pt idx="109">
                  <c:v>77.584857342429103</c:v>
                </c:pt>
                <c:pt idx="110">
                  <c:v>79.021715757587089</c:v>
                </c:pt>
                <c:pt idx="111">
                  <c:v>80.470787476893676</c:v>
                </c:pt>
                <c:pt idx="112">
                  <c:v>81.932038880854947</c:v>
                </c:pt>
                <c:pt idx="113">
                  <c:v>83.405440069974247</c:v>
                </c:pt>
                <c:pt idx="114">
                  <c:v>84.890960995638821</c:v>
                </c:pt>
                <c:pt idx="115">
                  <c:v>86.388571461224188</c:v>
                </c:pt>
                <c:pt idx="116">
                  <c:v>87.898241123206645</c:v>
                </c:pt>
                <c:pt idx="117">
                  <c:v>89.419939492283717</c:v>
                </c:pt>
                <c:pt idx="118">
                  <c:v>90.953635934502358</c:v>
                </c:pt>
                <c:pt idx="119">
                  <c:v>92.49929967239477</c:v>
                </c:pt>
                <c:pt idx="120">
                  <c:v>94.056899786121619</c:v>
                </c:pt>
                <c:pt idx="121">
                  <c:v>95.62639879291406</c:v>
                </c:pt>
                <c:pt idx="122">
                  <c:v>97.207746219243745</c:v>
                </c:pt>
                <c:pt idx="123">
                  <c:v>98.800885018233615</c:v>
                </c:pt>
                <c:pt idx="124">
                  <c:v>100.40575799493134</c:v>
                </c:pt>
                <c:pt idx="125">
                  <c:v>102.02230780863876</c:v>
                </c:pt>
                <c:pt idx="126">
                  <c:v>103.65047697524352</c:v>
                </c:pt>
                <c:pt idx="127">
                  <c:v>105.29020786955257</c:v>
                </c:pt>
                <c:pt idx="128">
                  <c:v>106.94144272762713</c:v>
                </c:pt>
                <c:pt idx="129">
                  <c:v>108.60412364911889</c:v>
                </c:pt>
                <c:pt idx="130">
                  <c:v>110.27819259960705</c:v>
                </c:pt>
                <c:pt idx="131">
                  <c:v>111.96358973098575</c:v>
                </c:pt>
                <c:pt idx="132">
                  <c:v>113.66025170030164</c:v>
                </c:pt>
                <c:pt idx="133">
                  <c:v>115.36811335326696</c:v>
                </c:pt>
                <c:pt idx="134">
                  <c:v>117.08710940948531</c:v>
                </c:pt>
                <c:pt idx="135">
                  <c:v>118.81717446511318</c:v>
                </c:pt>
                <c:pt idx="136">
                  <c:v>120.55824299551861</c:v>
                </c:pt>
                <c:pt idx="137">
                  <c:v>122.31024935793619</c:v>
                </c:pt>
                <c:pt idx="138">
                  <c:v>124.07312779411836</c:v>
                </c:pt>
                <c:pt idx="139">
                  <c:v>125.84681243298267</c:v>
                </c:pt>
                <c:pt idx="140">
                  <c:v>127.63123729325434</c:v>
                </c:pt>
                <c:pt idx="141">
                  <c:v>129.42631616708738</c:v>
                </c:pt>
                <c:pt idx="142">
                  <c:v>131.23192248986732</c:v>
                </c:pt>
                <c:pt idx="143">
                  <c:v>133.04790946129859</c:v>
                </c:pt>
                <c:pt idx="144">
                  <c:v>134.87413018270107</c:v>
                </c:pt>
                <c:pt idx="145">
                  <c:v>136.71043766440508</c:v>
                </c:pt>
                <c:pt idx="146">
                  <c:v>138.5566848330927</c:v>
                </c:pt>
                <c:pt idx="147">
                  <c:v>140.41272453908397</c:v>
                </c:pt>
                <c:pt idx="148">
                  <c:v>142.27840956356698</c:v>
                </c:pt>
                <c:pt idx="149">
                  <c:v>144.15359262577081</c:v>
                </c:pt>
                <c:pt idx="150">
                  <c:v>146.03812639008029</c:v>
                </c:pt>
                <c:pt idx="151">
                  <c:v>147.93186347309157</c:v>
                </c:pt>
                <c:pt idx="152">
                  <c:v>149.83465645060741</c:v>
                </c:pt>
                <c:pt idx="153">
                  <c:v>151.74635786457168</c:v>
                </c:pt>
                <c:pt idx="154">
                  <c:v>153.66682022994144</c:v>
                </c:pt>
                <c:pt idx="155">
                  <c:v>155.59589604149645</c:v>
                </c:pt>
                <c:pt idx="156">
                  <c:v>157.53334245018902</c:v>
                </c:pt>
                <c:pt idx="157">
                  <c:v>159.47872593632346</c:v>
                </c:pt>
                <c:pt idx="158">
                  <c:v>161.43151775391553</c:v>
                </c:pt>
                <c:pt idx="159">
                  <c:v>163.39118940109606</c:v>
                </c:pt>
                <c:pt idx="160">
                  <c:v>165.35721267219233</c:v>
                </c:pt>
                <c:pt idx="161">
                  <c:v>167.32893849894631</c:v>
                </c:pt>
                <c:pt idx="162">
                  <c:v>169.30547587766767</c:v>
                </c:pt>
                <c:pt idx="163">
                  <c:v>171.285824979296</c:v>
                </c:pt>
                <c:pt idx="164">
                  <c:v>173.26901021518046</c:v>
                </c:pt>
                <c:pt idx="165">
                  <c:v>175.25418459288832</c:v>
                </c:pt>
                <c:pt idx="166">
                  <c:v>177.24073390224805</c:v>
                </c:pt>
                <c:pt idx="167">
                  <c:v>179.22807262414912</c:v>
                </c:pt>
                <c:pt idx="168">
                  <c:v>181.21550379623585</c:v>
                </c:pt>
                <c:pt idx="169">
                  <c:v>183.20212549595109</c:v>
                </c:pt>
                <c:pt idx="170">
                  <c:v>185.18680126870393</c:v>
                </c:pt>
                <c:pt idx="171">
                  <c:v>187.16873622594892</c:v>
                </c:pt>
                <c:pt idx="172">
                  <c:v>189.14773346761575</c:v>
                </c:pt>
                <c:pt idx="173">
                  <c:v>191.12379913813902</c:v>
                </c:pt>
                <c:pt idx="174">
                  <c:v>193.09693935847289</c:v>
                </c:pt>
                <c:pt idx="175">
                  <c:v>195.06716022620986</c:v>
                </c:pt>
                <c:pt idx="176">
                  <c:v>197.0344678156988</c:v>
                </c:pt>
                <c:pt idx="177">
                  <c:v>198.99886817816218</c:v>
                </c:pt>
                <c:pt idx="178">
                  <c:v>200.96036734181257</c:v>
                </c:pt>
                <c:pt idx="179">
                  <c:v>202.91897131196842</c:v>
                </c:pt>
                <c:pt idx="180">
                  <c:v>204.87468607116912</c:v>
                </c:pt>
                <c:pt idx="181">
                  <c:v>206.82751757928926</c:v>
                </c:pt>
                <c:pt idx="182">
                  <c:v>208.77747177365219</c:v>
                </c:pt>
                <c:pt idx="183">
                  <c:v>210.72455456914298</c:v>
                </c:pt>
                <c:pt idx="184">
                  <c:v>212.66877185832041</c:v>
                </c:pt>
                <c:pt idx="185">
                  <c:v>214.61012951152858</c:v>
                </c:pt>
                <c:pt idx="186">
                  <c:v>216.54863337700749</c:v>
                </c:pt>
                <c:pt idx="187">
                  <c:v>218.48428928100319</c:v>
                </c:pt>
                <c:pt idx="188">
                  <c:v>220.41710302787709</c:v>
                </c:pt>
                <c:pt idx="189">
                  <c:v>222.34708040021457</c:v>
                </c:pt>
                <c:pt idx="190">
                  <c:v>224.27422715893303</c:v>
                </c:pt>
                <c:pt idx="191">
                  <c:v>226.19854904338919</c:v>
                </c:pt>
                <c:pt idx="192">
                  <c:v>228.12005177148566</c:v>
                </c:pt>
                <c:pt idx="193">
                  <c:v>230.03874103977697</c:v>
                </c:pt>
                <c:pt idx="194">
                  <c:v>231.95462252357481</c:v>
                </c:pt>
                <c:pt idx="195">
                  <c:v>233.86770187705275</c:v>
                </c:pt>
                <c:pt idx="196">
                  <c:v>235.77798473335019</c:v>
                </c:pt>
                <c:pt idx="197">
                  <c:v>237.68547670467572</c:v>
                </c:pt>
                <c:pt idx="198">
                  <c:v>239.59018338240983</c:v>
                </c:pt>
                <c:pt idx="199">
                  <c:v>241.49211033720701</c:v>
                </c:pt>
                <c:pt idx="200">
                  <c:v>243.39126311909712</c:v>
                </c:pt>
                <c:pt idx="201">
                  <c:v>262.2306397345053</c:v>
                </c:pt>
                <c:pt idx="202">
                  <c:v>280.79615497650013</c:v>
                </c:pt>
                <c:pt idx="203">
                  <c:v>299.09316382791025</c:v>
                </c:pt>
                <c:pt idx="204">
                  <c:v>317.12682792575907</c:v>
                </c:pt>
                <c:pt idx="205">
                  <c:v>334.90212468450591</c:v>
                </c:pt>
                <c:pt idx="206">
                  <c:v>352.42385587996802</c:v>
                </c:pt>
                <c:pt idx="207">
                  <c:v>369.69665573190565</c:v>
                </c:pt>
                <c:pt idx="208">
                  <c:v>386.72499852015369</c:v>
                </c:pt>
                <c:pt idx="209">
                  <c:v>403.5132057663717</c:v>
                </c:pt>
                <c:pt idx="210">
                  <c:v>420.06545301092888</c:v>
                </c:pt>
                <c:pt idx="211">
                  <c:v>436.38577621211664</c:v>
                </c:pt>
                <c:pt idx="212">
                  <c:v>452.47807779276411</c:v>
                </c:pt>
                <c:pt idx="213">
                  <c:v>468.3461323574021</c:v>
                </c:pt>
                <c:pt idx="214">
                  <c:v>483.99359210135992</c:v>
                </c:pt>
                <c:pt idx="215">
                  <c:v>499.42399193156928</c:v>
                </c:pt>
                <c:pt idx="216">
                  <c:v>514.64075431737808</c:v>
                </c:pt>
                <c:pt idx="217">
                  <c:v>529.64719388832827</c:v>
                </c:pt>
                <c:pt idx="218">
                  <c:v>544.44652179461752</c:v>
                </c:pt>
                <c:pt idx="219">
                  <c:v>559.04184984483095</c:v>
                </c:pt>
                <c:pt idx="220">
                  <c:v>573.43619443448881</c:v>
                </c:pt>
                <c:pt idx="221">
                  <c:v>587.63248027799932</c:v>
                </c:pt>
                <c:pt idx="222">
                  <c:v>601.63354395572753</c:v>
                </c:pt>
                <c:pt idx="223">
                  <c:v>615.44213728707894</c:v>
                </c:pt>
                <c:pt idx="224">
                  <c:v>629.06093053975292</c:v>
                </c:pt>
                <c:pt idx="225">
                  <c:v>642.4925154846303</c:v>
                </c:pt>
                <c:pt idx="226">
                  <c:v>655.73940830512629</c:v>
                </c:pt>
                <c:pt idx="227">
                  <c:v>668.80405236925048</c:v>
                </c:pt>
                <c:pt idx="228">
                  <c:v>681.68882087207567</c:v>
                </c:pt>
                <c:pt idx="229">
                  <c:v>694.39601935581277</c:v>
                </c:pt>
                <c:pt idx="230">
                  <c:v>706.92788811422645</c:v>
                </c:pt>
                <c:pt idx="231">
                  <c:v>719.28660448769256</c:v>
                </c:pt>
                <c:pt idx="232">
                  <c:v>731.47428505480184</c:v>
                </c:pt>
                <c:pt idx="233">
                  <c:v>743.49298772604163</c:v>
                </c:pt>
                <c:pt idx="234">
                  <c:v>755.3447137447431</c:v>
                </c:pt>
                <c:pt idx="235">
                  <c:v>767.03140960016253</c:v>
                </c:pt>
                <c:pt idx="236">
                  <c:v>778.554968857267</c:v>
                </c:pt>
                <c:pt idx="237">
                  <c:v>789.91723390751804</c:v>
                </c:pt>
                <c:pt idx="238">
                  <c:v>801.11999764468828</c:v>
                </c:pt>
                <c:pt idx="239">
                  <c:v>812.16500506950752</c:v>
                </c:pt>
                <c:pt idx="240">
                  <c:v>823.05395482670815</c:v>
                </c:pt>
                <c:pt idx="241">
                  <c:v>833.78850067783401</c:v>
                </c:pt>
                <c:pt idx="242">
                  <c:v>844.37025291297846</c:v>
                </c:pt>
                <c:pt idx="243">
                  <c:v>854.80077970443767</c:v>
                </c:pt>
                <c:pt idx="244">
                  <c:v>865.08160840509311</c:v>
                </c:pt>
                <c:pt idx="245">
                  <c:v>875.21422679417958</c:v>
                </c:pt>
                <c:pt idx="246">
                  <c:v>885.20008427294454</c:v>
                </c:pt>
                <c:pt idx="247">
                  <c:v>895.04059301256552</c:v>
                </c:pt>
                <c:pt idx="248">
                  <c:v>904.73712905656282</c:v>
                </c:pt>
                <c:pt idx="249">
                  <c:v>914.29103337981996</c:v>
                </c:pt>
                <c:pt idx="250">
                  <c:v>923.70361290621202</c:v>
                </c:pt>
                <c:pt idx="251">
                  <c:v>932.97614148673199</c:v>
                </c:pt>
                <c:pt idx="252">
                  <c:v>942.10986083990645</c:v>
                </c:pt>
                <c:pt idx="253">
                  <c:v>951.10598145619394</c:v>
                </c:pt>
                <c:pt idx="254">
                  <c:v>959.96568346797426</c:v>
                </c:pt>
                <c:pt idx="255">
                  <c:v>968.69011748664809</c:v>
                </c:pt>
                <c:pt idx="256">
                  <c:v>977.28040540829249</c:v>
                </c:pt>
                <c:pt idx="257">
                  <c:v>985.73764118924032</c:v>
                </c:pt>
                <c:pt idx="258">
                  <c:v>994.06289159288212</c:v>
                </c:pt>
                <c:pt idx="259">
                  <c:v>1002.2571969089254</c:v>
                </c:pt>
                <c:pt idx="260">
                  <c:v>1010.3215716462822</c:v>
                </c:pt>
                <c:pt idx="261">
                  <c:v>1018.2570052006981</c:v>
                </c:pt>
                <c:pt idx="262">
                  <c:v>1026.0644624981815</c:v>
                </c:pt>
                <c:pt idx="263">
                  <c:v>1033.7448846152397</c:v>
                </c:pt>
                <c:pt idx="264">
                  <c:v>1041.299189376879</c:v>
                </c:pt>
                <c:pt idx="265">
                  <c:v>1048.7282719332816</c:v>
                </c:pt>
                <c:pt idx="266">
                  <c:v>1056.0330053160262</c:v>
                </c:pt>
                <c:pt idx="267">
                  <c:v>1063.2142409746807</c:v>
                </c:pt>
                <c:pt idx="268">
                  <c:v>1070.2728092945545</c:v>
                </c:pt>
                <c:pt idx="269">
                  <c:v>1077.2095200963638</c:v>
                </c:pt>
                <c:pt idx="270">
                  <c:v>1084.025163118527</c:v>
                </c:pt>
                <c:pt idx="271">
                  <c:v>1090.7205084827742</c:v>
                </c:pt>
                <c:pt idx="272">
                  <c:v>1097.2963071437284</c:v>
                </c:pt>
                <c:pt idx="273">
                  <c:v>1103.7532913230802</c:v>
                </c:pt>
                <c:pt idx="274">
                  <c:v>1110.0921749289594</c:v>
                </c:pt>
                <c:pt idx="275">
                  <c:v>1116.3136539610712</c:v>
                </c:pt>
                <c:pt idx="276">
                  <c:v>1122.4184069021517</c:v>
                </c:pt>
                <c:pt idx="277">
                  <c:v>1128.4070950962644</c:v>
                </c:pt>
                <c:pt idx="278">
                  <c:v>1134.2803631144461</c:v>
                </c:pt>
                <c:pt idx="279">
                  <c:v>1140.0388391081865</c:v>
                </c:pt>
                <c:pt idx="280">
                  <c:v>1145.6831351512083</c:v>
                </c:pt>
                <c:pt idx="281">
                  <c:v>1151.2138475699992</c:v>
                </c:pt>
                <c:pt idx="282">
                  <c:v>1156.631557263529</c:v>
                </c:pt>
                <c:pt idx="283">
                  <c:v>1161.9368300125707</c:v>
                </c:pt>
                <c:pt idx="284">
                  <c:v>1167.1302167790332</c:v>
                </c:pt>
                <c:pt idx="285">
                  <c:v>1172.2122539956981</c:v>
                </c:pt>
                <c:pt idx="286">
                  <c:v>1177.1834638467451</c:v>
                </c:pt>
                <c:pt idx="287">
                  <c:v>1182.0443545394385</c:v>
                </c:pt>
                <c:pt idx="288">
                  <c:v>1186.7954205673407</c:v>
                </c:pt>
                <c:pt idx="289">
                  <c:v>1191.4371429654111</c:v>
                </c:pt>
                <c:pt idx="290">
                  <c:v>1195.9699895573426</c:v>
                </c:pt>
                <c:pt idx="291">
                  <c:v>1200.3944151954856</c:v>
                </c:pt>
                <c:pt idx="292">
                  <c:v>1204.7108619937057</c:v>
                </c:pt>
                <c:pt idx="293">
                  <c:v>1208.91975955352</c:v>
                </c:pt>
                <c:pt idx="294">
                  <c:v>1213.0215251838597</c:v>
                </c:pt>
                <c:pt idx="295">
                  <c:v>1217.0165641148085</c:v>
                </c:pt>
                <c:pt idx="296">
                  <c:v>1220.9052697056704</c:v>
                </c:pt>
                <c:pt idx="297">
                  <c:v>1224.6880236477305</c:v>
                </c:pt>
                <c:pt idx="298">
                  <c:v>1228.3651961620794</c:v>
                </c:pt>
                <c:pt idx="299">
                  <c:v>1231.937146192887</c:v>
                </c:pt>
                <c:pt idx="300">
                  <c:v>1235.4042215965239</c:v>
                </c:pt>
                <c:pt idx="301">
                  <c:v>1238.7667593269505</c:v>
                </c:pt>
                <c:pt idx="302">
                  <c:v>1242.0250856178143</c:v>
                </c:pt>
                <c:pt idx="303">
                  <c:v>1245.179516161724</c:v>
                </c:pt>
                <c:pt idx="304">
                  <c:v>1248.230356287198</c:v>
                </c:pt>
                <c:pt idx="305">
                  <c:v>1251.1779011338215</c:v>
                </c:pt>
                <c:pt idx="306">
                  <c:v>1254.0224358261869</c:v>
                </c:pt>
                <c:pt idx="307">
                  <c:v>1256.7642356472377</c:v>
                </c:pt>
                <c:pt idx="308">
                  <c:v>1259.4035662116889</c:v>
                </c:pt>
                <c:pt idx="309">
                  <c:v>1261.9406836402547</c:v>
                </c:pt>
                <c:pt idx="310">
                  <c:v>1264.375834735476</c:v>
                </c:pt>
                <c:pt idx="311">
                  <c:v>1266.7092571600165</c:v>
                </c:pt>
                <c:pt idx="312">
                  <c:v>1268.9411796183663</c:v>
                </c:pt>
                <c:pt idx="313">
                  <c:v>1271.0718220429778</c:v>
                </c:pt>
                <c:pt idx="314">
                  <c:v>1273.1013957859457</c:v>
                </c:pt>
                <c:pt idx="315">
                  <c:v>1275.0301038174291</c:v>
                </c:pt>
                <c:pt idx="316">
                  <c:v>1276.8581409321084</c:v>
                </c:pt>
                <c:pt idx="317">
                  <c:v>1278.5856939650546</c:v>
                </c:pt>
                <c:pt idx="318">
                  <c:v>1280.2129420184717</c:v>
                </c:pt>
                <c:pt idx="319">
                  <c:v>1281.7400567008453</c:v>
                </c:pt>
                <c:pt idx="320">
                  <c:v>1283.1672023800782</c:v>
                </c:pt>
                <c:pt idx="321">
                  <c:v>1284.4945364522234</c:v>
                </c:pt>
                <c:pt idx="322">
                  <c:v>1285.7222096274181</c:v>
                </c:pt>
                <c:pt idx="323">
                  <c:v>1286.8503662345613</c:v>
                </c:pt>
                <c:pt idx="324">
                  <c:v>1287.879144546177</c:v>
                </c:pt>
                <c:pt idx="325">
                  <c:v>1288.8086771247224</c:v>
                </c:pt>
                <c:pt idx="326">
                  <c:v>1289.639091191352</c:v>
                </c:pt>
                <c:pt idx="327">
                  <c:v>1290.3705090178137</c:v>
                </c:pt>
                <c:pt idx="328">
                  <c:v>1291.0030483417327</c:v>
                </c:pt>
                <c:pt idx="329">
                  <c:v>1291.5368228050368</c:v>
                </c:pt>
                <c:pt idx="330">
                  <c:v>1291.9719424147013</c:v>
                </c:pt>
                <c:pt idx="331">
                  <c:v>1292.308514024355</c:v>
                </c:pt>
                <c:pt idx="332">
                  <c:v>1292.5466418346316</c:v>
                </c:pt>
                <c:pt idx="333">
                  <c:v>1292.6864279094841</c:v>
                </c:pt>
                <c:pt idx="334">
                  <c:v>1292.7279727050611</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3.875</c:v>
                </c:pt>
              </c:numCache>
            </c:numRef>
          </c:xVal>
          <c:yVal>
            <c:numRef>
              <c:f>Trajecto!$C$158</c:f>
              <c:numCache>
                <c:formatCode>0</c:formatCode>
                <c:ptCount val="1"/>
                <c:pt idx="0">
                  <c:v>646.33568780360008</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24.350000000000087</c:v>
                </c:pt>
              </c:numCache>
            </c:numRef>
          </c:xVal>
          <c:yVal>
            <c:numRef>
              <c:f>Trajecto!$C$159</c:f>
              <c:numCache>
                <c:formatCode>0</c:formatCode>
                <c:ptCount val="1"/>
                <c:pt idx="0">
                  <c:v>646.34321395474205</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Calculs!$T$4:$T$1004</c:f>
              <c:numCache>
                <c:formatCode>0.00</c:formatCode>
                <c:ptCount val="1001"/>
                <c:pt idx="0">
                  <c:v>89.447580000000002</c:v>
                </c:pt>
                <c:pt idx="1">
                  <c:v>89.435714448031831</c:v>
                </c:pt>
                <c:pt idx="2">
                  <c:v>89.390838436341255</c:v>
                </c:pt>
                <c:pt idx="3">
                  <c:v>89.325889775511783</c:v>
                </c:pt>
                <c:pt idx="4">
                  <c:v>89.263085631912929</c:v>
                </c:pt>
                <c:pt idx="5">
                  <c:v>89.20242600554468</c:v>
                </c:pt>
                <c:pt idx="6">
                  <c:v>89.142629119502857</c:v>
                </c:pt>
                <c:pt idx="7">
                  <c:v>89.082413196883223</c:v>
                </c:pt>
                <c:pt idx="8">
                  <c:v>89.021778237685822</c:v>
                </c:pt>
                <c:pt idx="9">
                  <c:v>88.96072424191064</c:v>
                </c:pt>
                <c:pt idx="10">
                  <c:v>88.899251209557676</c:v>
                </c:pt>
                <c:pt idx="11">
                  <c:v>88.837491716626545</c:v>
                </c:pt>
                <c:pt idx="12">
                  <c:v>88.775578339116933</c:v>
                </c:pt>
                <c:pt idx="13">
                  <c:v>88.713511077028826</c:v>
                </c:pt>
                <c:pt idx="14">
                  <c:v>88.651289930362225</c:v>
                </c:pt>
                <c:pt idx="15">
                  <c:v>88.588914899117128</c:v>
                </c:pt>
                <c:pt idx="16">
                  <c:v>88.526385983293537</c:v>
                </c:pt>
                <c:pt idx="17">
                  <c:v>88.463703182891436</c:v>
                </c:pt>
                <c:pt idx="18">
                  <c:v>88.40086649791084</c:v>
                </c:pt>
                <c:pt idx="19">
                  <c:v>88.337875928351764</c:v>
                </c:pt>
                <c:pt idx="20">
                  <c:v>88.274731474214178</c:v>
                </c:pt>
                <c:pt idx="21">
                  <c:v>88.211485973060149</c:v>
                </c:pt>
                <c:pt idx="22">
                  <c:v>88.148192262451687</c:v>
                </c:pt>
                <c:pt idx="23">
                  <c:v>88.084850342388819</c:v>
                </c:pt>
                <c:pt idx="24">
                  <c:v>88.021460212871517</c:v>
                </c:pt>
                <c:pt idx="25">
                  <c:v>87.95802187389981</c:v>
                </c:pt>
                <c:pt idx="26">
                  <c:v>87.894535325473697</c:v>
                </c:pt>
                <c:pt idx="27">
                  <c:v>87.831000567593165</c:v>
                </c:pt>
                <c:pt idx="28">
                  <c:v>87.767417600258227</c:v>
                </c:pt>
                <c:pt idx="29">
                  <c:v>87.703786423468856</c:v>
                </c:pt>
                <c:pt idx="30">
                  <c:v>87.640107037225064</c:v>
                </c:pt>
                <c:pt idx="31">
                  <c:v>87.576379441526868</c:v>
                </c:pt>
                <c:pt idx="32">
                  <c:v>87.512603636374237</c:v>
                </c:pt>
                <c:pt idx="33">
                  <c:v>87.448779621767201</c:v>
                </c:pt>
                <c:pt idx="34">
                  <c:v>87.38490739770576</c:v>
                </c:pt>
                <c:pt idx="35">
                  <c:v>87.320986964189899</c:v>
                </c:pt>
                <c:pt idx="36">
                  <c:v>87.257018321219618</c:v>
                </c:pt>
                <c:pt idx="37">
                  <c:v>87.193001468794918</c:v>
                </c:pt>
                <c:pt idx="38">
                  <c:v>87.128936406915813</c:v>
                </c:pt>
                <c:pt idx="39">
                  <c:v>87.064823135582273</c:v>
                </c:pt>
                <c:pt idx="40">
                  <c:v>87.000661654794328</c:v>
                </c:pt>
                <c:pt idx="41">
                  <c:v>86.936492526781663</c:v>
                </c:pt>
                <c:pt idx="42">
                  <c:v>86.872356313774006</c:v>
                </c:pt>
                <c:pt idx="43">
                  <c:v>86.808253015771356</c:v>
                </c:pt>
                <c:pt idx="44">
                  <c:v>86.744182632773715</c:v>
                </c:pt>
                <c:pt idx="45">
                  <c:v>86.680145164781081</c:v>
                </c:pt>
                <c:pt idx="46">
                  <c:v>86.61614061179344</c:v>
                </c:pt>
                <c:pt idx="47">
                  <c:v>86.552168973810794</c:v>
                </c:pt>
                <c:pt idx="48">
                  <c:v>86.488230250833155</c:v>
                </c:pt>
                <c:pt idx="49">
                  <c:v>86.424324442860524</c:v>
                </c:pt>
                <c:pt idx="50">
                  <c:v>86.3604515498929</c:v>
                </c:pt>
                <c:pt idx="51">
                  <c:v>86.296611571930271</c:v>
                </c:pt>
                <c:pt idx="52">
                  <c:v>86.232804508972649</c:v>
                </c:pt>
                <c:pt idx="53">
                  <c:v>86.16903036102002</c:v>
                </c:pt>
                <c:pt idx="54">
                  <c:v>86.1052891280724</c:v>
                </c:pt>
                <c:pt idx="55">
                  <c:v>86.041580810129773</c:v>
                </c:pt>
                <c:pt idx="56">
                  <c:v>85.977905407192168</c:v>
                </c:pt>
                <c:pt idx="57">
                  <c:v>85.914262919259571</c:v>
                </c:pt>
                <c:pt idx="58">
                  <c:v>85.850653346331953</c:v>
                </c:pt>
                <c:pt idx="59">
                  <c:v>85.787076688409343</c:v>
                </c:pt>
                <c:pt idx="60">
                  <c:v>85.723532945491726</c:v>
                </c:pt>
                <c:pt idx="61">
                  <c:v>85.660022117579132</c:v>
                </c:pt>
                <c:pt idx="62">
                  <c:v>85.596544204671545</c:v>
                </c:pt>
                <c:pt idx="63">
                  <c:v>85.533099206768952</c:v>
                </c:pt>
                <c:pt idx="64">
                  <c:v>85.469687123871353</c:v>
                </c:pt>
                <c:pt idx="65">
                  <c:v>85.406307955978761</c:v>
                </c:pt>
                <c:pt idx="66">
                  <c:v>85.342961703091163</c:v>
                </c:pt>
                <c:pt idx="67">
                  <c:v>85.279648365208587</c:v>
                </c:pt>
                <c:pt idx="68">
                  <c:v>85.216367942331004</c:v>
                </c:pt>
                <c:pt idx="69">
                  <c:v>85.15312043445843</c:v>
                </c:pt>
                <c:pt idx="70">
                  <c:v>85.089905841590848</c:v>
                </c:pt>
                <c:pt idx="71">
                  <c:v>85.026724163728261</c:v>
                </c:pt>
                <c:pt idx="72">
                  <c:v>84.963575400870695</c:v>
                </c:pt>
                <c:pt idx="73">
                  <c:v>84.900459553018123</c:v>
                </c:pt>
                <c:pt idx="74">
                  <c:v>84.837376620170559</c:v>
                </c:pt>
                <c:pt idx="75">
                  <c:v>84.774326602328003</c:v>
                </c:pt>
                <c:pt idx="76">
                  <c:v>84.71130949949044</c:v>
                </c:pt>
                <c:pt idx="77">
                  <c:v>84.648325311657871</c:v>
                </c:pt>
                <c:pt idx="78">
                  <c:v>84.585374038830324</c:v>
                </c:pt>
                <c:pt idx="79">
                  <c:v>84.52245568100777</c:v>
                </c:pt>
                <c:pt idx="80">
                  <c:v>84.459570238190224</c:v>
                </c:pt>
                <c:pt idx="81">
                  <c:v>84.396757802565205</c:v>
                </c:pt>
                <c:pt idx="82">
                  <c:v>84.334058466320243</c:v>
                </c:pt>
                <c:pt idx="83">
                  <c:v>84.271472229455327</c:v>
                </c:pt>
                <c:pt idx="84">
                  <c:v>84.208999091970483</c:v>
                </c:pt>
                <c:pt idx="85">
                  <c:v>84.146639053865712</c:v>
                </c:pt>
                <c:pt idx="86">
                  <c:v>84.084392115141014</c:v>
                </c:pt>
                <c:pt idx="87">
                  <c:v>84.022258275796361</c:v>
                </c:pt>
                <c:pt idx="88">
                  <c:v>83.960237535831766</c:v>
                </c:pt>
                <c:pt idx="89">
                  <c:v>83.89832989524723</c:v>
                </c:pt>
                <c:pt idx="90">
                  <c:v>83.836535354042766</c:v>
                </c:pt>
                <c:pt idx="91">
                  <c:v>83.774871508669207</c:v>
                </c:pt>
                <c:pt idx="92">
                  <c:v>83.713355955577427</c:v>
                </c:pt>
                <c:pt idx="93">
                  <c:v>83.651988694767439</c:v>
                </c:pt>
                <c:pt idx="94">
                  <c:v>83.590769726239245</c:v>
                </c:pt>
                <c:pt idx="95">
                  <c:v>83.529699049992828</c:v>
                </c:pt>
                <c:pt idx="96">
                  <c:v>83.468776666028205</c:v>
                </c:pt>
                <c:pt idx="97">
                  <c:v>83.40800257434536</c:v>
                </c:pt>
                <c:pt idx="98">
                  <c:v>83.347376774944294</c:v>
                </c:pt>
                <c:pt idx="99">
                  <c:v>83.286899267825007</c:v>
                </c:pt>
                <c:pt idx="100">
                  <c:v>83.226570052987512</c:v>
                </c:pt>
                <c:pt idx="101">
                  <c:v>83.166391926580147</c:v>
                </c:pt>
                <c:pt idx="102">
                  <c:v>83.106367684751291</c:v>
                </c:pt>
                <c:pt idx="103">
                  <c:v>83.046497327500944</c:v>
                </c:pt>
                <c:pt idx="104">
                  <c:v>82.986780854829078</c:v>
                </c:pt>
                <c:pt idx="105">
                  <c:v>82.927218266735707</c:v>
                </c:pt>
                <c:pt idx="106">
                  <c:v>82.867809563220831</c:v>
                </c:pt>
                <c:pt idx="107">
                  <c:v>82.80855474428445</c:v>
                </c:pt>
                <c:pt idx="108">
                  <c:v>82.749453809926578</c:v>
                </c:pt>
                <c:pt idx="109">
                  <c:v>82.690506760147187</c:v>
                </c:pt>
                <c:pt idx="110">
                  <c:v>82.631713594946305</c:v>
                </c:pt>
                <c:pt idx="111">
                  <c:v>82.573042327350905</c:v>
                </c:pt>
                <c:pt idx="112">
                  <c:v>82.514460970388001</c:v>
                </c:pt>
                <c:pt idx="113">
                  <c:v>82.455969524057579</c:v>
                </c:pt>
                <c:pt idx="114">
                  <c:v>82.39756798835964</c:v>
                </c:pt>
                <c:pt idx="115">
                  <c:v>82.339256363294183</c:v>
                </c:pt>
                <c:pt idx="116">
                  <c:v>82.281034648861223</c:v>
                </c:pt>
                <c:pt idx="117">
                  <c:v>82.222902845060744</c:v>
                </c:pt>
                <c:pt idx="118">
                  <c:v>82.164860951892749</c:v>
                </c:pt>
                <c:pt idx="119">
                  <c:v>82.106908969357235</c:v>
                </c:pt>
                <c:pt idx="120">
                  <c:v>82.049046897454232</c:v>
                </c:pt>
                <c:pt idx="121">
                  <c:v>81.991327453222084</c:v>
                </c:pt>
                <c:pt idx="122">
                  <c:v>81.933803353699247</c:v>
                </c:pt>
                <c:pt idx="123">
                  <c:v>81.876474598885707</c:v>
                </c:pt>
                <c:pt idx="124">
                  <c:v>81.819341188781479</c:v>
                </c:pt>
                <c:pt idx="125">
                  <c:v>81.76240312338652</c:v>
                </c:pt>
                <c:pt idx="126">
                  <c:v>81.705660402700858</c:v>
                </c:pt>
                <c:pt idx="127">
                  <c:v>81.649113026724507</c:v>
                </c:pt>
                <c:pt idx="128">
                  <c:v>81.592760995457425</c:v>
                </c:pt>
                <c:pt idx="129">
                  <c:v>81.536604308899655</c:v>
                </c:pt>
                <c:pt idx="130">
                  <c:v>81.480642967051168</c:v>
                </c:pt>
                <c:pt idx="131">
                  <c:v>81.424890685501765</c:v>
                </c:pt>
                <c:pt idx="132">
                  <c:v>81.369361179841221</c:v>
                </c:pt>
                <c:pt idx="133">
                  <c:v>81.314054450069534</c:v>
                </c:pt>
                <c:pt idx="134">
                  <c:v>81.258970496186706</c:v>
                </c:pt>
                <c:pt idx="135">
                  <c:v>81.204109318192721</c:v>
                </c:pt>
                <c:pt idx="136">
                  <c:v>81.149470916087594</c:v>
                </c:pt>
                <c:pt idx="137">
                  <c:v>81.09505528987134</c:v>
                </c:pt>
                <c:pt idx="138">
                  <c:v>81.040862439543929</c:v>
                </c:pt>
                <c:pt idx="139">
                  <c:v>80.986892365105376</c:v>
                </c:pt>
                <c:pt idx="140">
                  <c:v>80.933145066555696</c:v>
                </c:pt>
                <c:pt idx="141">
                  <c:v>80.879783548095148</c:v>
                </c:pt>
                <c:pt idx="142">
                  <c:v>80.826970813924049</c:v>
                </c:pt>
                <c:pt idx="143">
                  <c:v>80.774706864042386</c:v>
                </c:pt>
                <c:pt idx="144">
                  <c:v>80.722991698450159</c:v>
                </c:pt>
                <c:pt idx="145">
                  <c:v>80.671825317147352</c:v>
                </c:pt>
                <c:pt idx="146">
                  <c:v>80.621207720133995</c:v>
                </c:pt>
                <c:pt idx="147">
                  <c:v>80.571138907410074</c:v>
                </c:pt>
                <c:pt idx="148">
                  <c:v>80.521618878975602</c:v>
                </c:pt>
                <c:pt idx="149">
                  <c:v>80.472647634830565</c:v>
                </c:pt>
                <c:pt idx="150">
                  <c:v>80.424225174974964</c:v>
                </c:pt>
                <c:pt idx="151">
                  <c:v>80.376351499408784</c:v>
                </c:pt>
                <c:pt idx="152">
                  <c:v>80.329026608132054</c:v>
                </c:pt>
                <c:pt idx="153">
                  <c:v>80.282250501144759</c:v>
                </c:pt>
                <c:pt idx="154">
                  <c:v>80.236023178446899</c:v>
                </c:pt>
                <c:pt idx="155">
                  <c:v>80.190344640038489</c:v>
                </c:pt>
                <c:pt idx="156">
                  <c:v>80.145980564544359</c:v>
                </c:pt>
                <c:pt idx="157">
                  <c:v>80.103696630589383</c:v>
                </c:pt>
                <c:pt idx="158">
                  <c:v>80.063492838173559</c:v>
                </c:pt>
                <c:pt idx="159">
                  <c:v>80.025369187296889</c:v>
                </c:pt>
                <c:pt idx="160">
                  <c:v>79.989325677959357</c:v>
                </c:pt>
                <c:pt idx="161">
                  <c:v>79.95633377887691</c:v>
                </c:pt>
                <c:pt idx="162">
                  <c:v>79.927364958765494</c:v>
                </c:pt>
                <c:pt idx="163">
                  <c:v>79.902326655472635</c:v>
                </c:pt>
                <c:pt idx="164">
                  <c:v>79.881126306845857</c:v>
                </c:pt>
                <c:pt idx="165">
                  <c:v>79.862836724553091</c:v>
                </c:pt>
                <c:pt idx="166">
                  <c:v>79.84653072026228</c:v>
                </c:pt>
                <c:pt idx="167">
                  <c:v>79.83291299567334</c:v>
                </c:pt>
                <c:pt idx="168">
                  <c:v>79.822178437505769</c:v>
                </c:pt>
                <c:pt idx="169">
                  <c:v>79.815782248141105</c:v>
                </c:pt>
                <c:pt idx="170">
                  <c:v>79.814160000000001</c:v>
                </c:pt>
                <c:pt idx="171">
                  <c:v>79.814160000000001</c:v>
                </c:pt>
                <c:pt idx="172">
                  <c:v>79.814160000000001</c:v>
                </c:pt>
                <c:pt idx="173">
                  <c:v>79.814160000000001</c:v>
                </c:pt>
                <c:pt idx="174">
                  <c:v>79.814160000000001</c:v>
                </c:pt>
                <c:pt idx="175">
                  <c:v>79.814160000000001</c:v>
                </c:pt>
                <c:pt idx="176">
                  <c:v>79.814160000000001</c:v>
                </c:pt>
                <c:pt idx="177">
                  <c:v>79.814160000000001</c:v>
                </c:pt>
                <c:pt idx="178">
                  <c:v>79.814160000000001</c:v>
                </c:pt>
                <c:pt idx="179">
                  <c:v>79.814160000000001</c:v>
                </c:pt>
                <c:pt idx="180">
                  <c:v>79.814160000000001</c:v>
                </c:pt>
                <c:pt idx="181">
                  <c:v>79.814160000000001</c:v>
                </c:pt>
                <c:pt idx="182">
                  <c:v>79.814160000000001</c:v>
                </c:pt>
                <c:pt idx="183">
                  <c:v>79.814160000000001</c:v>
                </c:pt>
                <c:pt idx="184">
                  <c:v>79.814160000000001</c:v>
                </c:pt>
                <c:pt idx="185">
                  <c:v>79.814160000000001</c:v>
                </c:pt>
                <c:pt idx="186">
                  <c:v>79.814160000000001</c:v>
                </c:pt>
                <c:pt idx="187">
                  <c:v>79.814160000000001</c:v>
                </c:pt>
                <c:pt idx="188">
                  <c:v>79.814160000000001</c:v>
                </c:pt>
                <c:pt idx="189">
                  <c:v>79.814160000000001</c:v>
                </c:pt>
                <c:pt idx="190">
                  <c:v>79.814160000000001</c:v>
                </c:pt>
                <c:pt idx="191">
                  <c:v>79.814160000000001</c:v>
                </c:pt>
                <c:pt idx="192">
                  <c:v>79.814160000000001</c:v>
                </c:pt>
                <c:pt idx="193">
                  <c:v>79.814160000000001</c:v>
                </c:pt>
                <c:pt idx="194">
                  <c:v>79.814160000000001</c:v>
                </c:pt>
                <c:pt idx="195">
                  <c:v>79.814160000000001</c:v>
                </c:pt>
                <c:pt idx="196">
                  <c:v>79.814160000000001</c:v>
                </c:pt>
                <c:pt idx="197">
                  <c:v>79.814160000000001</c:v>
                </c:pt>
                <c:pt idx="198">
                  <c:v>79.814160000000001</c:v>
                </c:pt>
                <c:pt idx="199">
                  <c:v>79.814160000000001</c:v>
                </c:pt>
                <c:pt idx="200">
                  <c:v>79.814160000000001</c:v>
                </c:pt>
                <c:pt idx="201">
                  <c:v>79.814160000000001</c:v>
                </c:pt>
                <c:pt idx="202">
                  <c:v>79.814160000000001</c:v>
                </c:pt>
                <c:pt idx="203">
                  <c:v>79.814160000000001</c:v>
                </c:pt>
                <c:pt idx="204">
                  <c:v>79.814160000000001</c:v>
                </c:pt>
                <c:pt idx="205">
                  <c:v>79.814160000000001</c:v>
                </c:pt>
                <c:pt idx="206">
                  <c:v>79.814160000000001</c:v>
                </c:pt>
                <c:pt idx="207">
                  <c:v>79.814160000000001</c:v>
                </c:pt>
                <c:pt idx="208">
                  <c:v>79.814160000000001</c:v>
                </c:pt>
                <c:pt idx="209">
                  <c:v>79.814160000000001</c:v>
                </c:pt>
                <c:pt idx="210">
                  <c:v>79.814160000000001</c:v>
                </c:pt>
                <c:pt idx="211">
                  <c:v>79.814160000000001</c:v>
                </c:pt>
                <c:pt idx="212">
                  <c:v>79.814160000000001</c:v>
                </c:pt>
                <c:pt idx="213">
                  <c:v>79.814160000000001</c:v>
                </c:pt>
                <c:pt idx="214">
                  <c:v>79.814160000000001</c:v>
                </c:pt>
                <c:pt idx="215">
                  <c:v>79.814160000000001</c:v>
                </c:pt>
                <c:pt idx="216">
                  <c:v>79.814160000000001</c:v>
                </c:pt>
                <c:pt idx="217">
                  <c:v>79.814160000000001</c:v>
                </c:pt>
                <c:pt idx="218">
                  <c:v>79.814160000000001</c:v>
                </c:pt>
                <c:pt idx="219">
                  <c:v>79.814160000000001</c:v>
                </c:pt>
                <c:pt idx="220">
                  <c:v>79.814160000000001</c:v>
                </c:pt>
                <c:pt idx="221">
                  <c:v>79.814160000000001</c:v>
                </c:pt>
                <c:pt idx="222">
                  <c:v>79.814160000000001</c:v>
                </c:pt>
                <c:pt idx="223">
                  <c:v>79.814160000000001</c:v>
                </c:pt>
                <c:pt idx="224">
                  <c:v>79.814160000000001</c:v>
                </c:pt>
                <c:pt idx="225">
                  <c:v>79.814160000000001</c:v>
                </c:pt>
                <c:pt idx="226">
                  <c:v>79.814160000000001</c:v>
                </c:pt>
                <c:pt idx="227">
                  <c:v>79.814160000000001</c:v>
                </c:pt>
                <c:pt idx="228">
                  <c:v>79.814160000000001</c:v>
                </c:pt>
                <c:pt idx="229">
                  <c:v>79.814160000000001</c:v>
                </c:pt>
                <c:pt idx="230">
                  <c:v>79.814160000000001</c:v>
                </c:pt>
                <c:pt idx="231">
                  <c:v>79.814160000000001</c:v>
                </c:pt>
                <c:pt idx="232">
                  <c:v>79.814160000000001</c:v>
                </c:pt>
                <c:pt idx="233">
                  <c:v>79.814160000000001</c:v>
                </c:pt>
                <c:pt idx="234">
                  <c:v>79.814160000000001</c:v>
                </c:pt>
                <c:pt idx="235">
                  <c:v>79.814160000000001</c:v>
                </c:pt>
                <c:pt idx="236">
                  <c:v>79.814160000000001</c:v>
                </c:pt>
                <c:pt idx="237">
                  <c:v>79.814160000000001</c:v>
                </c:pt>
                <c:pt idx="238">
                  <c:v>79.814160000000001</c:v>
                </c:pt>
                <c:pt idx="239">
                  <c:v>79.814160000000001</c:v>
                </c:pt>
                <c:pt idx="240">
                  <c:v>79.814160000000001</c:v>
                </c:pt>
                <c:pt idx="241">
                  <c:v>79.814160000000001</c:v>
                </c:pt>
                <c:pt idx="242">
                  <c:v>79.814160000000001</c:v>
                </c:pt>
                <c:pt idx="243">
                  <c:v>79.814160000000001</c:v>
                </c:pt>
                <c:pt idx="244">
                  <c:v>79.814160000000001</c:v>
                </c:pt>
                <c:pt idx="245">
                  <c:v>79.814160000000001</c:v>
                </c:pt>
                <c:pt idx="246">
                  <c:v>79.814160000000001</c:v>
                </c:pt>
                <c:pt idx="247">
                  <c:v>79.814160000000001</c:v>
                </c:pt>
                <c:pt idx="248">
                  <c:v>79.814160000000001</c:v>
                </c:pt>
                <c:pt idx="249">
                  <c:v>79.814160000000001</c:v>
                </c:pt>
                <c:pt idx="250">
                  <c:v>79.814160000000001</c:v>
                </c:pt>
                <c:pt idx="251">
                  <c:v>79.814160000000001</c:v>
                </c:pt>
                <c:pt idx="252">
                  <c:v>79.814160000000001</c:v>
                </c:pt>
                <c:pt idx="253">
                  <c:v>79.814160000000001</c:v>
                </c:pt>
                <c:pt idx="254">
                  <c:v>79.814160000000001</c:v>
                </c:pt>
                <c:pt idx="255">
                  <c:v>79.814160000000001</c:v>
                </c:pt>
                <c:pt idx="256">
                  <c:v>79.814160000000001</c:v>
                </c:pt>
                <c:pt idx="257">
                  <c:v>79.814160000000001</c:v>
                </c:pt>
                <c:pt idx="258">
                  <c:v>79.814160000000001</c:v>
                </c:pt>
                <c:pt idx="259">
                  <c:v>79.814160000000001</c:v>
                </c:pt>
                <c:pt idx="260">
                  <c:v>79.814160000000001</c:v>
                </c:pt>
                <c:pt idx="261">
                  <c:v>79.814160000000001</c:v>
                </c:pt>
                <c:pt idx="262">
                  <c:v>79.814160000000001</c:v>
                </c:pt>
                <c:pt idx="263">
                  <c:v>79.814160000000001</c:v>
                </c:pt>
                <c:pt idx="264">
                  <c:v>79.814160000000001</c:v>
                </c:pt>
                <c:pt idx="265">
                  <c:v>79.814160000000001</c:v>
                </c:pt>
                <c:pt idx="266">
                  <c:v>79.814160000000001</c:v>
                </c:pt>
                <c:pt idx="267">
                  <c:v>79.814160000000001</c:v>
                </c:pt>
                <c:pt idx="268">
                  <c:v>79.814160000000001</c:v>
                </c:pt>
                <c:pt idx="269">
                  <c:v>79.814160000000001</c:v>
                </c:pt>
                <c:pt idx="270">
                  <c:v>79.814160000000001</c:v>
                </c:pt>
                <c:pt idx="271">
                  <c:v>79.814160000000001</c:v>
                </c:pt>
                <c:pt idx="272">
                  <c:v>79.814160000000001</c:v>
                </c:pt>
                <c:pt idx="273">
                  <c:v>79.814160000000001</c:v>
                </c:pt>
                <c:pt idx="274">
                  <c:v>79.814160000000001</c:v>
                </c:pt>
                <c:pt idx="275">
                  <c:v>79.814160000000001</c:v>
                </c:pt>
                <c:pt idx="276">
                  <c:v>79.814160000000001</c:v>
                </c:pt>
                <c:pt idx="277">
                  <c:v>79.814160000000001</c:v>
                </c:pt>
                <c:pt idx="278">
                  <c:v>79.814160000000001</c:v>
                </c:pt>
                <c:pt idx="279">
                  <c:v>79.814160000000001</c:v>
                </c:pt>
                <c:pt idx="280">
                  <c:v>79.814160000000001</c:v>
                </c:pt>
                <c:pt idx="281">
                  <c:v>79.814160000000001</c:v>
                </c:pt>
                <c:pt idx="282">
                  <c:v>79.814160000000001</c:v>
                </c:pt>
                <c:pt idx="283">
                  <c:v>79.814160000000001</c:v>
                </c:pt>
                <c:pt idx="284">
                  <c:v>79.814160000000001</c:v>
                </c:pt>
                <c:pt idx="285">
                  <c:v>79.814160000000001</c:v>
                </c:pt>
                <c:pt idx="286">
                  <c:v>79.814160000000001</c:v>
                </c:pt>
                <c:pt idx="287">
                  <c:v>79.814160000000001</c:v>
                </c:pt>
                <c:pt idx="288">
                  <c:v>79.814160000000001</c:v>
                </c:pt>
                <c:pt idx="289">
                  <c:v>79.814160000000001</c:v>
                </c:pt>
                <c:pt idx="290">
                  <c:v>79.814160000000001</c:v>
                </c:pt>
                <c:pt idx="291">
                  <c:v>79.814160000000001</c:v>
                </c:pt>
                <c:pt idx="292">
                  <c:v>79.814160000000001</c:v>
                </c:pt>
                <c:pt idx="293">
                  <c:v>79.814160000000001</c:v>
                </c:pt>
                <c:pt idx="294">
                  <c:v>79.814160000000001</c:v>
                </c:pt>
                <c:pt idx="295">
                  <c:v>79.814160000000001</c:v>
                </c:pt>
                <c:pt idx="296">
                  <c:v>79.814160000000001</c:v>
                </c:pt>
                <c:pt idx="297">
                  <c:v>79.814160000000001</c:v>
                </c:pt>
                <c:pt idx="298">
                  <c:v>79.814160000000001</c:v>
                </c:pt>
                <c:pt idx="299">
                  <c:v>79.814160000000001</c:v>
                </c:pt>
                <c:pt idx="300">
                  <c:v>79.814160000000001</c:v>
                </c:pt>
                <c:pt idx="301">
                  <c:v>79.814160000000001</c:v>
                </c:pt>
                <c:pt idx="302">
                  <c:v>79.814160000000001</c:v>
                </c:pt>
                <c:pt idx="303">
                  <c:v>79.814160000000001</c:v>
                </c:pt>
                <c:pt idx="304">
                  <c:v>79.814160000000001</c:v>
                </c:pt>
                <c:pt idx="305">
                  <c:v>79.814160000000001</c:v>
                </c:pt>
                <c:pt idx="306">
                  <c:v>79.814160000000001</c:v>
                </c:pt>
                <c:pt idx="307">
                  <c:v>79.814160000000001</c:v>
                </c:pt>
                <c:pt idx="308">
                  <c:v>79.814160000000001</c:v>
                </c:pt>
                <c:pt idx="309">
                  <c:v>79.814160000000001</c:v>
                </c:pt>
                <c:pt idx="310">
                  <c:v>79.814160000000001</c:v>
                </c:pt>
                <c:pt idx="311">
                  <c:v>79.814160000000001</c:v>
                </c:pt>
                <c:pt idx="312">
                  <c:v>79.814160000000001</c:v>
                </c:pt>
                <c:pt idx="313">
                  <c:v>79.814160000000001</c:v>
                </c:pt>
                <c:pt idx="314">
                  <c:v>79.814160000000001</c:v>
                </c:pt>
                <c:pt idx="315">
                  <c:v>79.814160000000001</c:v>
                </c:pt>
                <c:pt idx="316">
                  <c:v>79.814160000000001</c:v>
                </c:pt>
                <c:pt idx="317">
                  <c:v>79.814160000000001</c:v>
                </c:pt>
                <c:pt idx="318">
                  <c:v>79.814160000000001</c:v>
                </c:pt>
                <c:pt idx="319">
                  <c:v>79.814160000000001</c:v>
                </c:pt>
                <c:pt idx="320">
                  <c:v>79.814160000000001</c:v>
                </c:pt>
                <c:pt idx="321">
                  <c:v>79.814160000000001</c:v>
                </c:pt>
                <c:pt idx="322">
                  <c:v>79.814160000000001</c:v>
                </c:pt>
                <c:pt idx="323">
                  <c:v>79.814160000000001</c:v>
                </c:pt>
                <c:pt idx="324">
                  <c:v>79.814160000000001</c:v>
                </c:pt>
                <c:pt idx="325">
                  <c:v>79.814160000000001</c:v>
                </c:pt>
                <c:pt idx="326">
                  <c:v>79.814160000000001</c:v>
                </c:pt>
                <c:pt idx="327">
                  <c:v>79.814160000000001</c:v>
                </c:pt>
                <c:pt idx="328">
                  <c:v>79.814160000000001</c:v>
                </c:pt>
                <c:pt idx="329">
                  <c:v>79.814160000000001</c:v>
                </c:pt>
                <c:pt idx="330">
                  <c:v>79.814160000000001</c:v>
                </c:pt>
                <c:pt idx="331">
                  <c:v>79.814160000000001</c:v>
                </c:pt>
                <c:pt idx="332">
                  <c:v>79.814160000000001</c:v>
                </c:pt>
                <c:pt idx="333">
                  <c:v>79.814160000000001</c:v>
                </c:pt>
                <c:pt idx="334">
                  <c:v>79.814160000000001</c:v>
                </c:pt>
                <c:pt idx="335">
                  <c:v>79.814160000000001</c:v>
                </c:pt>
                <c:pt idx="336">
                  <c:v>79.814160000000001</c:v>
                </c:pt>
                <c:pt idx="337">
                  <c:v>79.814160000000001</c:v>
                </c:pt>
                <c:pt idx="338">
                  <c:v>79.814160000000001</c:v>
                </c:pt>
                <c:pt idx="339">
                  <c:v>79.814160000000001</c:v>
                </c:pt>
                <c:pt idx="340">
                  <c:v>79.814160000000001</c:v>
                </c:pt>
                <c:pt idx="341">
                  <c:v>79.814160000000001</c:v>
                </c:pt>
                <c:pt idx="342">
                  <c:v>79.814160000000001</c:v>
                </c:pt>
                <c:pt idx="343">
                  <c:v>79.814160000000001</c:v>
                </c:pt>
                <c:pt idx="344">
                  <c:v>79.814160000000001</c:v>
                </c:pt>
                <c:pt idx="345">
                  <c:v>79.814160000000001</c:v>
                </c:pt>
                <c:pt idx="346">
                  <c:v>79.814160000000001</c:v>
                </c:pt>
                <c:pt idx="347">
                  <c:v>79.814160000000001</c:v>
                </c:pt>
                <c:pt idx="348">
                  <c:v>79.814160000000001</c:v>
                </c:pt>
                <c:pt idx="349">
                  <c:v>79.814160000000001</c:v>
                </c:pt>
                <c:pt idx="350">
                  <c:v>79.814160000000001</c:v>
                </c:pt>
                <c:pt idx="351">
                  <c:v>79.814160000000001</c:v>
                </c:pt>
                <c:pt idx="352">
                  <c:v>79.814160000000001</c:v>
                </c:pt>
                <c:pt idx="353">
                  <c:v>79.814160000000001</c:v>
                </c:pt>
                <c:pt idx="354">
                  <c:v>79.814160000000001</c:v>
                </c:pt>
                <c:pt idx="355">
                  <c:v>79.814160000000001</c:v>
                </c:pt>
                <c:pt idx="356">
                  <c:v>79.814160000000001</c:v>
                </c:pt>
                <c:pt idx="357">
                  <c:v>79.814160000000001</c:v>
                </c:pt>
                <c:pt idx="358">
                  <c:v>79.814160000000001</c:v>
                </c:pt>
                <c:pt idx="359">
                  <c:v>79.814160000000001</c:v>
                </c:pt>
                <c:pt idx="360">
                  <c:v>79.814160000000001</c:v>
                </c:pt>
                <c:pt idx="361">
                  <c:v>79.814160000000001</c:v>
                </c:pt>
                <c:pt idx="362">
                  <c:v>79.814160000000001</c:v>
                </c:pt>
                <c:pt idx="363">
                  <c:v>79.814160000000001</c:v>
                </c:pt>
                <c:pt idx="364">
                  <c:v>79.814160000000001</c:v>
                </c:pt>
                <c:pt idx="365">
                  <c:v>79.814160000000001</c:v>
                </c:pt>
                <c:pt idx="366">
                  <c:v>79.814160000000001</c:v>
                </c:pt>
                <c:pt idx="367">
                  <c:v>79.814160000000001</c:v>
                </c:pt>
                <c:pt idx="368">
                  <c:v>79.814160000000001</c:v>
                </c:pt>
                <c:pt idx="369">
                  <c:v>79.814160000000001</c:v>
                </c:pt>
                <c:pt idx="370">
                  <c:v>79.814160000000001</c:v>
                </c:pt>
                <c:pt idx="371">
                  <c:v>79.814160000000001</c:v>
                </c:pt>
                <c:pt idx="372">
                  <c:v>79.814160000000001</c:v>
                </c:pt>
                <c:pt idx="373">
                  <c:v>79.814160000000001</c:v>
                </c:pt>
                <c:pt idx="374">
                  <c:v>79.814160000000001</c:v>
                </c:pt>
                <c:pt idx="375">
                  <c:v>79.814160000000001</c:v>
                </c:pt>
                <c:pt idx="376">
                  <c:v>79.814160000000001</c:v>
                </c:pt>
                <c:pt idx="377">
                  <c:v>79.814160000000001</c:v>
                </c:pt>
                <c:pt idx="378">
                  <c:v>79.814160000000001</c:v>
                </c:pt>
                <c:pt idx="379">
                  <c:v>79.814160000000001</c:v>
                </c:pt>
                <c:pt idx="380">
                  <c:v>79.814160000000001</c:v>
                </c:pt>
                <c:pt idx="381">
                  <c:v>79.814160000000001</c:v>
                </c:pt>
                <c:pt idx="382">
                  <c:v>79.814160000000001</c:v>
                </c:pt>
                <c:pt idx="383">
                  <c:v>79.814160000000001</c:v>
                </c:pt>
                <c:pt idx="384">
                  <c:v>79.814160000000001</c:v>
                </c:pt>
                <c:pt idx="385">
                  <c:v>79.814160000000001</c:v>
                </c:pt>
                <c:pt idx="386">
                  <c:v>79.814160000000001</c:v>
                </c:pt>
                <c:pt idx="387">
                  <c:v>79.814160000000001</c:v>
                </c:pt>
                <c:pt idx="388">
                  <c:v>79.814160000000001</c:v>
                </c:pt>
                <c:pt idx="389">
                  <c:v>79.814160000000001</c:v>
                </c:pt>
                <c:pt idx="390">
                  <c:v>79.814160000000001</c:v>
                </c:pt>
                <c:pt idx="391">
                  <c:v>79.814160000000001</c:v>
                </c:pt>
                <c:pt idx="392">
                  <c:v>79.814160000000001</c:v>
                </c:pt>
                <c:pt idx="393">
                  <c:v>79.814160000000001</c:v>
                </c:pt>
                <c:pt idx="394">
                  <c:v>79.814160000000001</c:v>
                </c:pt>
                <c:pt idx="395">
                  <c:v>79.814160000000001</c:v>
                </c:pt>
                <c:pt idx="396">
                  <c:v>79.814160000000001</c:v>
                </c:pt>
                <c:pt idx="397">
                  <c:v>79.814160000000001</c:v>
                </c:pt>
                <c:pt idx="398">
                  <c:v>79.814160000000001</c:v>
                </c:pt>
                <c:pt idx="399">
                  <c:v>79.814160000000001</c:v>
                </c:pt>
                <c:pt idx="400">
                  <c:v>79.814160000000001</c:v>
                </c:pt>
                <c:pt idx="401">
                  <c:v>79.814160000000001</c:v>
                </c:pt>
                <c:pt idx="402">
                  <c:v>79.814160000000001</c:v>
                </c:pt>
                <c:pt idx="403">
                  <c:v>79.814160000000001</c:v>
                </c:pt>
                <c:pt idx="404">
                  <c:v>79.814160000000001</c:v>
                </c:pt>
                <c:pt idx="405">
                  <c:v>79.814160000000001</c:v>
                </c:pt>
                <c:pt idx="406">
                  <c:v>79.814160000000001</c:v>
                </c:pt>
                <c:pt idx="407">
                  <c:v>79.814160000000001</c:v>
                </c:pt>
                <c:pt idx="408">
                  <c:v>79.814160000000001</c:v>
                </c:pt>
                <c:pt idx="409">
                  <c:v>79.814160000000001</c:v>
                </c:pt>
                <c:pt idx="410">
                  <c:v>79.814160000000001</c:v>
                </c:pt>
                <c:pt idx="411">
                  <c:v>79.814160000000001</c:v>
                </c:pt>
                <c:pt idx="412">
                  <c:v>79.814160000000001</c:v>
                </c:pt>
                <c:pt idx="413">
                  <c:v>79.814160000000001</c:v>
                </c:pt>
                <c:pt idx="414">
                  <c:v>79.814160000000001</c:v>
                </c:pt>
                <c:pt idx="415">
                  <c:v>79.814160000000001</c:v>
                </c:pt>
                <c:pt idx="416">
                  <c:v>79.814160000000001</c:v>
                </c:pt>
                <c:pt idx="417">
                  <c:v>79.814160000000001</c:v>
                </c:pt>
                <c:pt idx="418">
                  <c:v>79.814160000000001</c:v>
                </c:pt>
                <c:pt idx="419">
                  <c:v>79.814160000000001</c:v>
                </c:pt>
                <c:pt idx="420">
                  <c:v>79.814160000000001</c:v>
                </c:pt>
                <c:pt idx="421">
                  <c:v>79.814160000000001</c:v>
                </c:pt>
                <c:pt idx="422">
                  <c:v>79.814160000000001</c:v>
                </c:pt>
                <c:pt idx="423">
                  <c:v>79.814160000000001</c:v>
                </c:pt>
                <c:pt idx="424">
                  <c:v>79.814160000000001</c:v>
                </c:pt>
                <c:pt idx="425">
                  <c:v>79.814160000000001</c:v>
                </c:pt>
                <c:pt idx="426">
                  <c:v>79.814160000000001</c:v>
                </c:pt>
                <c:pt idx="427">
                  <c:v>79.814160000000001</c:v>
                </c:pt>
                <c:pt idx="428">
                  <c:v>79.814160000000001</c:v>
                </c:pt>
                <c:pt idx="429">
                  <c:v>79.814160000000001</c:v>
                </c:pt>
                <c:pt idx="430">
                  <c:v>79.814160000000001</c:v>
                </c:pt>
                <c:pt idx="431">
                  <c:v>79.814160000000001</c:v>
                </c:pt>
                <c:pt idx="432">
                  <c:v>79.814160000000001</c:v>
                </c:pt>
                <c:pt idx="433">
                  <c:v>79.814160000000001</c:v>
                </c:pt>
                <c:pt idx="434">
                  <c:v>79.814160000000001</c:v>
                </c:pt>
                <c:pt idx="435">
                  <c:v>79.814160000000001</c:v>
                </c:pt>
                <c:pt idx="436">
                  <c:v>79.814160000000001</c:v>
                </c:pt>
                <c:pt idx="437">
                  <c:v>79.814160000000001</c:v>
                </c:pt>
                <c:pt idx="438">
                  <c:v>79.814160000000001</c:v>
                </c:pt>
                <c:pt idx="439">
                  <c:v>79.814160000000001</c:v>
                </c:pt>
                <c:pt idx="440">
                  <c:v>79.814160000000001</c:v>
                </c:pt>
                <c:pt idx="441">
                  <c:v>79.814160000000001</c:v>
                </c:pt>
                <c:pt idx="442">
                  <c:v>79.814160000000001</c:v>
                </c:pt>
                <c:pt idx="443">
                  <c:v>79.814160000000001</c:v>
                </c:pt>
                <c:pt idx="444">
                  <c:v>79.814160000000001</c:v>
                </c:pt>
                <c:pt idx="445">
                  <c:v>79.814160000000001</c:v>
                </c:pt>
                <c:pt idx="446">
                  <c:v>79.814160000000001</c:v>
                </c:pt>
                <c:pt idx="447">
                  <c:v>79.814160000000001</c:v>
                </c:pt>
                <c:pt idx="448">
                  <c:v>79.814160000000001</c:v>
                </c:pt>
                <c:pt idx="449">
                  <c:v>79.814160000000001</c:v>
                </c:pt>
                <c:pt idx="450">
                  <c:v>79.814160000000001</c:v>
                </c:pt>
                <c:pt idx="451">
                  <c:v>79.814160000000001</c:v>
                </c:pt>
                <c:pt idx="452">
                  <c:v>79.814160000000001</c:v>
                </c:pt>
                <c:pt idx="453">
                  <c:v>79.814160000000001</c:v>
                </c:pt>
                <c:pt idx="454">
                  <c:v>79.814160000000001</c:v>
                </c:pt>
                <c:pt idx="455">
                  <c:v>79.814160000000001</c:v>
                </c:pt>
                <c:pt idx="456">
                  <c:v>79.814160000000001</c:v>
                </c:pt>
                <c:pt idx="457">
                  <c:v>79.814160000000001</c:v>
                </c:pt>
                <c:pt idx="458">
                  <c:v>79.814160000000001</c:v>
                </c:pt>
                <c:pt idx="459">
                  <c:v>79.814160000000001</c:v>
                </c:pt>
                <c:pt idx="460">
                  <c:v>79.814160000000001</c:v>
                </c:pt>
                <c:pt idx="461">
                  <c:v>79.814160000000001</c:v>
                </c:pt>
                <c:pt idx="462">
                  <c:v>79.814160000000001</c:v>
                </c:pt>
                <c:pt idx="463">
                  <c:v>79.814160000000001</c:v>
                </c:pt>
                <c:pt idx="464">
                  <c:v>79.814160000000001</c:v>
                </c:pt>
                <c:pt idx="465">
                  <c:v>79.814160000000001</c:v>
                </c:pt>
                <c:pt idx="466">
                  <c:v>79.814160000000001</c:v>
                </c:pt>
                <c:pt idx="467">
                  <c:v>79.814160000000001</c:v>
                </c:pt>
                <c:pt idx="468">
                  <c:v>79.814160000000001</c:v>
                </c:pt>
                <c:pt idx="469">
                  <c:v>79.814160000000001</c:v>
                </c:pt>
                <c:pt idx="470">
                  <c:v>79.814160000000001</c:v>
                </c:pt>
                <c:pt idx="471">
                  <c:v>79.814160000000001</c:v>
                </c:pt>
                <c:pt idx="472">
                  <c:v>79.814160000000001</c:v>
                </c:pt>
                <c:pt idx="473">
                  <c:v>79.814160000000001</c:v>
                </c:pt>
                <c:pt idx="474">
                  <c:v>79.814160000000001</c:v>
                </c:pt>
                <c:pt idx="475">
                  <c:v>79.814160000000001</c:v>
                </c:pt>
                <c:pt idx="476">
                  <c:v>79.814160000000001</c:v>
                </c:pt>
                <c:pt idx="477">
                  <c:v>79.814160000000001</c:v>
                </c:pt>
                <c:pt idx="478">
                  <c:v>79.814160000000001</c:v>
                </c:pt>
                <c:pt idx="479">
                  <c:v>79.814160000000001</c:v>
                </c:pt>
                <c:pt idx="480">
                  <c:v>79.814160000000001</c:v>
                </c:pt>
                <c:pt idx="481">
                  <c:v>79.814160000000001</c:v>
                </c:pt>
                <c:pt idx="482">
                  <c:v>79.814160000000001</c:v>
                </c:pt>
                <c:pt idx="483">
                  <c:v>79.814160000000001</c:v>
                </c:pt>
                <c:pt idx="484">
                  <c:v>79.814160000000001</c:v>
                </c:pt>
                <c:pt idx="485">
                  <c:v>79.814160000000001</c:v>
                </c:pt>
                <c:pt idx="486">
                  <c:v>79.814160000000001</c:v>
                </c:pt>
                <c:pt idx="487">
                  <c:v>79.814160000000001</c:v>
                </c:pt>
                <c:pt idx="488">
                  <c:v>79.814160000000001</c:v>
                </c:pt>
                <c:pt idx="489">
                  <c:v>79.814160000000001</c:v>
                </c:pt>
                <c:pt idx="490">
                  <c:v>79.814160000000001</c:v>
                </c:pt>
                <c:pt idx="491">
                  <c:v>79.814160000000001</c:v>
                </c:pt>
                <c:pt idx="492">
                  <c:v>79.814160000000001</c:v>
                </c:pt>
                <c:pt idx="493">
                  <c:v>79.814160000000001</c:v>
                </c:pt>
                <c:pt idx="494">
                  <c:v>79.814160000000001</c:v>
                </c:pt>
                <c:pt idx="495">
                  <c:v>79.814160000000001</c:v>
                </c:pt>
                <c:pt idx="496">
                  <c:v>79.814160000000001</c:v>
                </c:pt>
                <c:pt idx="497">
                  <c:v>79.814160000000001</c:v>
                </c:pt>
                <c:pt idx="498">
                  <c:v>79.814160000000001</c:v>
                </c:pt>
                <c:pt idx="499">
                  <c:v>79.814160000000001</c:v>
                </c:pt>
                <c:pt idx="500">
                  <c:v>79.814160000000001</c:v>
                </c:pt>
                <c:pt idx="501">
                  <c:v>79.814160000000001</c:v>
                </c:pt>
                <c:pt idx="502">
                  <c:v>79.814160000000001</c:v>
                </c:pt>
                <c:pt idx="503">
                  <c:v>79.814160000000001</c:v>
                </c:pt>
                <c:pt idx="504">
                  <c:v>79.814160000000001</c:v>
                </c:pt>
                <c:pt idx="505">
                  <c:v>79.814160000000001</c:v>
                </c:pt>
                <c:pt idx="506">
                  <c:v>79.814160000000001</c:v>
                </c:pt>
                <c:pt idx="507">
                  <c:v>79.814160000000001</c:v>
                </c:pt>
                <c:pt idx="508">
                  <c:v>79.814160000000001</c:v>
                </c:pt>
                <c:pt idx="509">
                  <c:v>79.814160000000001</c:v>
                </c:pt>
                <c:pt idx="510">
                  <c:v>79.814160000000001</c:v>
                </c:pt>
                <c:pt idx="511">
                  <c:v>79.814160000000001</c:v>
                </c:pt>
                <c:pt idx="512">
                  <c:v>79.814160000000001</c:v>
                </c:pt>
                <c:pt idx="513">
                  <c:v>79.814160000000001</c:v>
                </c:pt>
                <c:pt idx="514">
                  <c:v>79.814160000000001</c:v>
                </c:pt>
                <c:pt idx="515">
                  <c:v>79.814160000000001</c:v>
                </c:pt>
                <c:pt idx="516">
                  <c:v>79.814160000000001</c:v>
                </c:pt>
                <c:pt idx="517">
                  <c:v>79.814160000000001</c:v>
                </c:pt>
                <c:pt idx="518">
                  <c:v>79.814160000000001</c:v>
                </c:pt>
                <c:pt idx="519">
                  <c:v>79.814160000000001</c:v>
                </c:pt>
                <c:pt idx="520">
                  <c:v>79.814160000000001</c:v>
                </c:pt>
                <c:pt idx="521">
                  <c:v>79.814160000000001</c:v>
                </c:pt>
                <c:pt idx="522">
                  <c:v>79.814160000000001</c:v>
                </c:pt>
                <c:pt idx="523">
                  <c:v>79.814160000000001</c:v>
                </c:pt>
                <c:pt idx="524">
                  <c:v>79.814160000000001</c:v>
                </c:pt>
                <c:pt idx="525">
                  <c:v>79.814160000000001</c:v>
                </c:pt>
                <c:pt idx="526">
                  <c:v>79.814160000000001</c:v>
                </c:pt>
                <c:pt idx="527">
                  <c:v>79.814160000000001</c:v>
                </c:pt>
                <c:pt idx="528">
                  <c:v>79.814160000000001</c:v>
                </c:pt>
                <c:pt idx="529">
                  <c:v>79.814160000000001</c:v>
                </c:pt>
                <c:pt idx="530">
                  <c:v>79.814160000000001</c:v>
                </c:pt>
                <c:pt idx="531">
                  <c:v>79.814160000000001</c:v>
                </c:pt>
                <c:pt idx="532">
                  <c:v>79.814160000000001</c:v>
                </c:pt>
                <c:pt idx="533">
                  <c:v>79.814160000000001</c:v>
                </c:pt>
                <c:pt idx="534">
                  <c:v>79.814160000000001</c:v>
                </c:pt>
                <c:pt idx="535">
                  <c:v>79.814160000000001</c:v>
                </c:pt>
                <c:pt idx="536">
                  <c:v>79.814160000000001</c:v>
                </c:pt>
                <c:pt idx="537">
                  <c:v>79.814160000000001</c:v>
                </c:pt>
                <c:pt idx="538">
                  <c:v>79.814160000000001</c:v>
                </c:pt>
                <c:pt idx="539">
                  <c:v>79.814160000000001</c:v>
                </c:pt>
                <c:pt idx="540">
                  <c:v>79.814160000000001</c:v>
                </c:pt>
                <c:pt idx="541">
                  <c:v>79.814160000000001</c:v>
                </c:pt>
                <c:pt idx="542">
                  <c:v>79.814160000000001</c:v>
                </c:pt>
                <c:pt idx="543">
                  <c:v>79.814160000000001</c:v>
                </c:pt>
                <c:pt idx="544">
                  <c:v>79.814160000000001</c:v>
                </c:pt>
                <c:pt idx="545">
                  <c:v>79.814160000000001</c:v>
                </c:pt>
                <c:pt idx="546">
                  <c:v>79.814160000000001</c:v>
                </c:pt>
                <c:pt idx="547">
                  <c:v>79.814160000000001</c:v>
                </c:pt>
                <c:pt idx="548">
                  <c:v>79.814160000000001</c:v>
                </c:pt>
                <c:pt idx="549">
                  <c:v>79.814160000000001</c:v>
                </c:pt>
                <c:pt idx="550">
                  <c:v>79.814160000000001</c:v>
                </c:pt>
                <c:pt idx="551">
                  <c:v>79.814160000000001</c:v>
                </c:pt>
                <c:pt idx="552">
                  <c:v>79.814160000000001</c:v>
                </c:pt>
                <c:pt idx="553">
                  <c:v>79.814160000000001</c:v>
                </c:pt>
                <c:pt idx="554">
                  <c:v>79.814160000000001</c:v>
                </c:pt>
                <c:pt idx="555">
                  <c:v>79.814160000000001</c:v>
                </c:pt>
                <c:pt idx="556">
                  <c:v>79.814160000000001</c:v>
                </c:pt>
                <c:pt idx="557">
                  <c:v>79.814160000000001</c:v>
                </c:pt>
                <c:pt idx="558">
                  <c:v>79.814160000000001</c:v>
                </c:pt>
                <c:pt idx="559">
                  <c:v>79.814160000000001</c:v>
                </c:pt>
                <c:pt idx="560">
                  <c:v>79.814160000000001</c:v>
                </c:pt>
                <c:pt idx="561">
                  <c:v>79.814160000000001</c:v>
                </c:pt>
                <c:pt idx="562">
                  <c:v>79.814160000000001</c:v>
                </c:pt>
                <c:pt idx="563">
                  <c:v>79.814160000000001</c:v>
                </c:pt>
                <c:pt idx="564">
                  <c:v>79.814160000000001</c:v>
                </c:pt>
                <c:pt idx="565">
                  <c:v>79.814160000000001</c:v>
                </c:pt>
                <c:pt idx="566">
                  <c:v>79.814160000000001</c:v>
                </c:pt>
                <c:pt idx="567">
                  <c:v>79.814160000000001</c:v>
                </c:pt>
                <c:pt idx="568">
                  <c:v>79.814160000000001</c:v>
                </c:pt>
                <c:pt idx="569">
                  <c:v>79.814160000000001</c:v>
                </c:pt>
                <c:pt idx="570">
                  <c:v>79.814160000000001</c:v>
                </c:pt>
                <c:pt idx="571">
                  <c:v>79.814160000000001</c:v>
                </c:pt>
                <c:pt idx="572">
                  <c:v>79.814160000000001</c:v>
                </c:pt>
                <c:pt idx="573">
                  <c:v>79.814160000000001</c:v>
                </c:pt>
                <c:pt idx="574">
                  <c:v>79.814160000000001</c:v>
                </c:pt>
                <c:pt idx="575">
                  <c:v>79.814160000000001</c:v>
                </c:pt>
                <c:pt idx="576">
                  <c:v>79.814160000000001</c:v>
                </c:pt>
                <c:pt idx="577">
                  <c:v>79.814160000000001</c:v>
                </c:pt>
                <c:pt idx="578">
                  <c:v>79.814160000000001</c:v>
                </c:pt>
                <c:pt idx="579">
                  <c:v>79.814160000000001</c:v>
                </c:pt>
                <c:pt idx="580">
                  <c:v>79.814160000000001</c:v>
                </c:pt>
                <c:pt idx="581">
                  <c:v>79.814160000000001</c:v>
                </c:pt>
                <c:pt idx="582">
                  <c:v>79.814160000000001</c:v>
                </c:pt>
                <c:pt idx="583">
                  <c:v>79.814160000000001</c:v>
                </c:pt>
                <c:pt idx="584">
                  <c:v>79.814160000000001</c:v>
                </c:pt>
                <c:pt idx="585">
                  <c:v>79.814160000000001</c:v>
                </c:pt>
                <c:pt idx="586">
                  <c:v>79.814160000000001</c:v>
                </c:pt>
                <c:pt idx="587">
                  <c:v>79.814160000000001</c:v>
                </c:pt>
                <c:pt idx="588">
                  <c:v>79.814160000000001</c:v>
                </c:pt>
                <c:pt idx="589">
                  <c:v>79.814160000000001</c:v>
                </c:pt>
                <c:pt idx="590">
                  <c:v>79.814160000000001</c:v>
                </c:pt>
                <c:pt idx="591">
                  <c:v>79.814160000000001</c:v>
                </c:pt>
                <c:pt idx="592">
                  <c:v>79.814160000000001</c:v>
                </c:pt>
                <c:pt idx="593">
                  <c:v>79.814160000000001</c:v>
                </c:pt>
                <c:pt idx="594">
                  <c:v>79.814160000000001</c:v>
                </c:pt>
                <c:pt idx="595">
                  <c:v>79.814160000000001</c:v>
                </c:pt>
                <c:pt idx="596">
                  <c:v>79.814160000000001</c:v>
                </c:pt>
                <c:pt idx="597">
                  <c:v>79.814160000000001</c:v>
                </c:pt>
                <c:pt idx="598">
                  <c:v>79.814160000000001</c:v>
                </c:pt>
                <c:pt idx="599">
                  <c:v>79.814160000000001</c:v>
                </c:pt>
                <c:pt idx="600">
                  <c:v>79.814160000000001</c:v>
                </c:pt>
                <c:pt idx="601">
                  <c:v>79.814160000000001</c:v>
                </c:pt>
                <c:pt idx="602">
                  <c:v>79.814160000000001</c:v>
                </c:pt>
                <c:pt idx="603">
                  <c:v>79.814160000000001</c:v>
                </c:pt>
                <c:pt idx="604">
                  <c:v>79.814160000000001</c:v>
                </c:pt>
                <c:pt idx="605">
                  <c:v>79.814160000000001</c:v>
                </c:pt>
                <c:pt idx="606">
                  <c:v>79.814160000000001</c:v>
                </c:pt>
                <c:pt idx="607">
                  <c:v>79.814160000000001</c:v>
                </c:pt>
                <c:pt idx="608">
                  <c:v>79.814160000000001</c:v>
                </c:pt>
                <c:pt idx="609">
                  <c:v>79.814160000000001</c:v>
                </c:pt>
                <c:pt idx="610">
                  <c:v>79.814160000000001</c:v>
                </c:pt>
                <c:pt idx="611">
                  <c:v>79.814160000000001</c:v>
                </c:pt>
                <c:pt idx="612">
                  <c:v>79.814160000000001</c:v>
                </c:pt>
                <c:pt idx="613">
                  <c:v>79.814160000000001</c:v>
                </c:pt>
                <c:pt idx="614">
                  <c:v>79.814160000000001</c:v>
                </c:pt>
                <c:pt idx="615">
                  <c:v>79.814160000000001</c:v>
                </c:pt>
                <c:pt idx="616">
                  <c:v>79.814160000000001</c:v>
                </c:pt>
                <c:pt idx="617">
                  <c:v>79.814160000000001</c:v>
                </c:pt>
                <c:pt idx="618">
                  <c:v>79.814160000000001</c:v>
                </c:pt>
                <c:pt idx="619">
                  <c:v>79.814160000000001</c:v>
                </c:pt>
                <c:pt idx="620">
                  <c:v>79.814160000000001</c:v>
                </c:pt>
                <c:pt idx="621">
                  <c:v>79.814160000000001</c:v>
                </c:pt>
                <c:pt idx="622">
                  <c:v>79.814160000000001</c:v>
                </c:pt>
                <c:pt idx="623">
                  <c:v>79.814160000000001</c:v>
                </c:pt>
                <c:pt idx="624">
                  <c:v>79.814160000000001</c:v>
                </c:pt>
                <c:pt idx="625">
                  <c:v>79.814160000000001</c:v>
                </c:pt>
                <c:pt idx="626">
                  <c:v>79.814160000000001</c:v>
                </c:pt>
                <c:pt idx="627">
                  <c:v>79.814160000000001</c:v>
                </c:pt>
                <c:pt idx="628">
                  <c:v>79.814160000000001</c:v>
                </c:pt>
                <c:pt idx="629">
                  <c:v>79.814160000000001</c:v>
                </c:pt>
                <c:pt idx="630">
                  <c:v>79.814160000000001</c:v>
                </c:pt>
                <c:pt idx="631">
                  <c:v>79.814160000000001</c:v>
                </c:pt>
                <c:pt idx="632">
                  <c:v>79.814160000000001</c:v>
                </c:pt>
                <c:pt idx="633">
                  <c:v>79.814160000000001</c:v>
                </c:pt>
                <c:pt idx="634">
                  <c:v>79.814160000000001</c:v>
                </c:pt>
                <c:pt idx="635">
                  <c:v>79.814160000000001</c:v>
                </c:pt>
                <c:pt idx="636">
                  <c:v>79.814160000000001</c:v>
                </c:pt>
                <c:pt idx="637">
                  <c:v>79.814160000000001</c:v>
                </c:pt>
                <c:pt idx="638">
                  <c:v>79.814160000000001</c:v>
                </c:pt>
                <c:pt idx="639">
                  <c:v>79.814160000000001</c:v>
                </c:pt>
                <c:pt idx="640">
                  <c:v>79.814160000000001</c:v>
                </c:pt>
                <c:pt idx="641">
                  <c:v>79.814160000000001</c:v>
                </c:pt>
                <c:pt idx="642">
                  <c:v>79.814160000000001</c:v>
                </c:pt>
                <c:pt idx="643">
                  <c:v>79.814160000000001</c:v>
                </c:pt>
                <c:pt idx="644">
                  <c:v>79.814160000000001</c:v>
                </c:pt>
                <c:pt idx="645">
                  <c:v>79.814160000000001</c:v>
                </c:pt>
                <c:pt idx="646">
                  <c:v>79.814160000000001</c:v>
                </c:pt>
                <c:pt idx="647">
                  <c:v>79.814160000000001</c:v>
                </c:pt>
                <c:pt idx="648">
                  <c:v>79.814160000000001</c:v>
                </c:pt>
                <c:pt idx="649">
                  <c:v>79.814160000000001</c:v>
                </c:pt>
                <c:pt idx="650">
                  <c:v>79.814160000000001</c:v>
                </c:pt>
                <c:pt idx="651">
                  <c:v>79.814160000000001</c:v>
                </c:pt>
                <c:pt idx="652">
                  <c:v>79.814160000000001</c:v>
                </c:pt>
                <c:pt idx="653">
                  <c:v>79.814160000000001</c:v>
                </c:pt>
                <c:pt idx="654">
                  <c:v>79.814160000000001</c:v>
                </c:pt>
                <c:pt idx="655">
                  <c:v>79.814160000000001</c:v>
                </c:pt>
                <c:pt idx="656">
                  <c:v>79.814160000000001</c:v>
                </c:pt>
                <c:pt idx="657">
                  <c:v>79.814160000000001</c:v>
                </c:pt>
                <c:pt idx="658">
                  <c:v>79.814160000000001</c:v>
                </c:pt>
                <c:pt idx="659">
                  <c:v>79.814160000000001</c:v>
                </c:pt>
                <c:pt idx="660">
                  <c:v>79.814160000000001</c:v>
                </c:pt>
                <c:pt idx="661">
                  <c:v>79.814160000000001</c:v>
                </c:pt>
                <c:pt idx="662">
                  <c:v>79.814160000000001</c:v>
                </c:pt>
                <c:pt idx="663">
                  <c:v>79.814160000000001</c:v>
                </c:pt>
                <c:pt idx="664">
                  <c:v>79.814160000000001</c:v>
                </c:pt>
                <c:pt idx="665">
                  <c:v>79.814160000000001</c:v>
                </c:pt>
                <c:pt idx="666">
                  <c:v>79.814160000000001</c:v>
                </c:pt>
                <c:pt idx="667">
                  <c:v>79.814160000000001</c:v>
                </c:pt>
                <c:pt idx="668">
                  <c:v>79.814160000000001</c:v>
                </c:pt>
                <c:pt idx="669">
                  <c:v>79.814160000000001</c:v>
                </c:pt>
                <c:pt idx="670">
                  <c:v>79.814160000000001</c:v>
                </c:pt>
                <c:pt idx="671">
                  <c:v>79.814160000000001</c:v>
                </c:pt>
                <c:pt idx="672">
                  <c:v>79.814160000000001</c:v>
                </c:pt>
                <c:pt idx="673">
                  <c:v>79.814160000000001</c:v>
                </c:pt>
                <c:pt idx="674">
                  <c:v>79.814160000000001</c:v>
                </c:pt>
                <c:pt idx="675">
                  <c:v>79.814160000000001</c:v>
                </c:pt>
                <c:pt idx="676">
                  <c:v>79.814160000000001</c:v>
                </c:pt>
                <c:pt idx="677">
                  <c:v>79.814160000000001</c:v>
                </c:pt>
                <c:pt idx="678">
                  <c:v>79.814160000000001</c:v>
                </c:pt>
                <c:pt idx="679">
                  <c:v>79.814160000000001</c:v>
                </c:pt>
                <c:pt idx="680">
                  <c:v>79.814160000000001</c:v>
                </c:pt>
                <c:pt idx="681">
                  <c:v>79.814160000000001</c:v>
                </c:pt>
                <c:pt idx="682">
                  <c:v>79.814160000000001</c:v>
                </c:pt>
                <c:pt idx="683">
                  <c:v>79.814160000000001</c:v>
                </c:pt>
                <c:pt idx="684">
                  <c:v>79.814160000000001</c:v>
                </c:pt>
                <c:pt idx="685">
                  <c:v>79.814160000000001</c:v>
                </c:pt>
                <c:pt idx="686">
                  <c:v>79.814160000000001</c:v>
                </c:pt>
                <c:pt idx="687">
                  <c:v>79.814160000000001</c:v>
                </c:pt>
                <c:pt idx="688">
                  <c:v>79.814160000000001</c:v>
                </c:pt>
                <c:pt idx="689">
                  <c:v>79.814160000000001</c:v>
                </c:pt>
                <c:pt idx="690">
                  <c:v>79.814160000000001</c:v>
                </c:pt>
                <c:pt idx="691">
                  <c:v>79.814160000000001</c:v>
                </c:pt>
                <c:pt idx="692">
                  <c:v>79.814160000000001</c:v>
                </c:pt>
                <c:pt idx="693">
                  <c:v>79.814160000000001</c:v>
                </c:pt>
                <c:pt idx="694">
                  <c:v>79.814160000000001</c:v>
                </c:pt>
                <c:pt idx="695">
                  <c:v>79.814160000000001</c:v>
                </c:pt>
                <c:pt idx="696">
                  <c:v>79.814160000000001</c:v>
                </c:pt>
                <c:pt idx="697">
                  <c:v>79.814160000000001</c:v>
                </c:pt>
                <c:pt idx="698">
                  <c:v>79.814160000000001</c:v>
                </c:pt>
                <c:pt idx="699">
                  <c:v>79.814160000000001</c:v>
                </c:pt>
                <c:pt idx="700">
                  <c:v>79.814160000000001</c:v>
                </c:pt>
                <c:pt idx="701">
                  <c:v>79.814160000000001</c:v>
                </c:pt>
                <c:pt idx="702">
                  <c:v>79.814160000000001</c:v>
                </c:pt>
                <c:pt idx="703">
                  <c:v>79.814160000000001</c:v>
                </c:pt>
                <c:pt idx="704">
                  <c:v>79.814160000000001</c:v>
                </c:pt>
                <c:pt idx="705">
                  <c:v>79.814160000000001</c:v>
                </c:pt>
                <c:pt idx="706">
                  <c:v>79.814160000000001</c:v>
                </c:pt>
                <c:pt idx="707">
                  <c:v>79.814160000000001</c:v>
                </c:pt>
                <c:pt idx="708">
                  <c:v>79.814160000000001</c:v>
                </c:pt>
                <c:pt idx="709">
                  <c:v>79.814160000000001</c:v>
                </c:pt>
                <c:pt idx="710">
                  <c:v>79.814160000000001</c:v>
                </c:pt>
                <c:pt idx="711">
                  <c:v>79.814160000000001</c:v>
                </c:pt>
                <c:pt idx="712">
                  <c:v>79.814160000000001</c:v>
                </c:pt>
                <c:pt idx="713">
                  <c:v>79.814160000000001</c:v>
                </c:pt>
                <c:pt idx="714">
                  <c:v>79.814160000000001</c:v>
                </c:pt>
                <c:pt idx="715">
                  <c:v>79.814160000000001</c:v>
                </c:pt>
                <c:pt idx="716">
                  <c:v>79.814160000000001</c:v>
                </c:pt>
                <c:pt idx="717">
                  <c:v>79.814160000000001</c:v>
                </c:pt>
                <c:pt idx="718">
                  <c:v>79.814160000000001</c:v>
                </c:pt>
                <c:pt idx="719">
                  <c:v>79.814160000000001</c:v>
                </c:pt>
                <c:pt idx="720">
                  <c:v>79.814160000000001</c:v>
                </c:pt>
                <c:pt idx="721">
                  <c:v>79.814160000000001</c:v>
                </c:pt>
                <c:pt idx="722">
                  <c:v>79.814160000000001</c:v>
                </c:pt>
                <c:pt idx="723">
                  <c:v>79.814160000000001</c:v>
                </c:pt>
                <c:pt idx="724">
                  <c:v>79.814160000000001</c:v>
                </c:pt>
                <c:pt idx="725">
                  <c:v>79.814160000000001</c:v>
                </c:pt>
                <c:pt idx="726">
                  <c:v>79.814160000000001</c:v>
                </c:pt>
                <c:pt idx="727">
                  <c:v>79.814160000000001</c:v>
                </c:pt>
                <c:pt idx="728">
                  <c:v>79.814160000000001</c:v>
                </c:pt>
                <c:pt idx="729">
                  <c:v>79.814160000000001</c:v>
                </c:pt>
                <c:pt idx="730">
                  <c:v>79.814160000000001</c:v>
                </c:pt>
                <c:pt idx="731">
                  <c:v>79.814160000000001</c:v>
                </c:pt>
                <c:pt idx="732">
                  <c:v>79.814160000000001</c:v>
                </c:pt>
                <c:pt idx="733">
                  <c:v>79.814160000000001</c:v>
                </c:pt>
                <c:pt idx="734">
                  <c:v>79.814160000000001</c:v>
                </c:pt>
                <c:pt idx="735">
                  <c:v>79.814160000000001</c:v>
                </c:pt>
                <c:pt idx="736">
                  <c:v>79.814160000000001</c:v>
                </c:pt>
                <c:pt idx="737">
                  <c:v>79.814160000000001</c:v>
                </c:pt>
                <c:pt idx="738">
                  <c:v>79.814160000000001</c:v>
                </c:pt>
                <c:pt idx="739">
                  <c:v>79.814160000000001</c:v>
                </c:pt>
                <c:pt idx="740">
                  <c:v>79.814160000000001</c:v>
                </c:pt>
                <c:pt idx="741">
                  <c:v>79.814160000000001</c:v>
                </c:pt>
                <c:pt idx="742">
                  <c:v>79.814160000000001</c:v>
                </c:pt>
                <c:pt idx="743">
                  <c:v>79.814160000000001</c:v>
                </c:pt>
                <c:pt idx="744">
                  <c:v>79.814160000000001</c:v>
                </c:pt>
                <c:pt idx="745">
                  <c:v>79.814160000000001</c:v>
                </c:pt>
                <c:pt idx="746">
                  <c:v>79.814160000000001</c:v>
                </c:pt>
                <c:pt idx="747">
                  <c:v>79.814160000000001</c:v>
                </c:pt>
                <c:pt idx="748">
                  <c:v>79.814160000000001</c:v>
                </c:pt>
                <c:pt idx="749">
                  <c:v>79.814160000000001</c:v>
                </c:pt>
                <c:pt idx="750">
                  <c:v>79.814160000000001</c:v>
                </c:pt>
                <c:pt idx="751">
                  <c:v>79.814160000000001</c:v>
                </c:pt>
                <c:pt idx="752">
                  <c:v>79.814160000000001</c:v>
                </c:pt>
                <c:pt idx="753">
                  <c:v>79.814160000000001</c:v>
                </c:pt>
                <c:pt idx="754">
                  <c:v>79.814160000000001</c:v>
                </c:pt>
                <c:pt idx="755">
                  <c:v>79.814160000000001</c:v>
                </c:pt>
                <c:pt idx="756">
                  <c:v>79.814160000000001</c:v>
                </c:pt>
                <c:pt idx="757">
                  <c:v>79.814160000000001</c:v>
                </c:pt>
                <c:pt idx="758">
                  <c:v>79.814160000000001</c:v>
                </c:pt>
                <c:pt idx="759">
                  <c:v>79.814160000000001</c:v>
                </c:pt>
                <c:pt idx="760">
                  <c:v>79.814160000000001</c:v>
                </c:pt>
                <c:pt idx="761">
                  <c:v>79.814160000000001</c:v>
                </c:pt>
                <c:pt idx="762">
                  <c:v>79.814160000000001</c:v>
                </c:pt>
                <c:pt idx="763">
                  <c:v>79.814160000000001</c:v>
                </c:pt>
                <c:pt idx="764">
                  <c:v>79.814160000000001</c:v>
                </c:pt>
                <c:pt idx="765">
                  <c:v>79.814160000000001</c:v>
                </c:pt>
                <c:pt idx="766">
                  <c:v>79.814160000000001</c:v>
                </c:pt>
                <c:pt idx="767">
                  <c:v>79.814160000000001</c:v>
                </c:pt>
                <c:pt idx="768">
                  <c:v>79.814160000000001</c:v>
                </c:pt>
                <c:pt idx="769">
                  <c:v>79.814160000000001</c:v>
                </c:pt>
                <c:pt idx="770">
                  <c:v>79.814160000000001</c:v>
                </c:pt>
                <c:pt idx="771">
                  <c:v>79.814160000000001</c:v>
                </c:pt>
                <c:pt idx="772">
                  <c:v>79.814160000000001</c:v>
                </c:pt>
                <c:pt idx="773">
                  <c:v>79.814160000000001</c:v>
                </c:pt>
                <c:pt idx="774">
                  <c:v>79.814160000000001</c:v>
                </c:pt>
                <c:pt idx="775">
                  <c:v>79.814160000000001</c:v>
                </c:pt>
                <c:pt idx="776">
                  <c:v>79.814160000000001</c:v>
                </c:pt>
                <c:pt idx="777">
                  <c:v>79.814160000000001</c:v>
                </c:pt>
                <c:pt idx="778">
                  <c:v>79.814160000000001</c:v>
                </c:pt>
                <c:pt idx="779">
                  <c:v>79.814160000000001</c:v>
                </c:pt>
                <c:pt idx="780">
                  <c:v>79.814160000000001</c:v>
                </c:pt>
                <c:pt idx="781">
                  <c:v>79.814160000000001</c:v>
                </c:pt>
                <c:pt idx="782">
                  <c:v>79.814160000000001</c:v>
                </c:pt>
                <c:pt idx="783">
                  <c:v>79.814160000000001</c:v>
                </c:pt>
                <c:pt idx="784">
                  <c:v>79.814160000000001</c:v>
                </c:pt>
                <c:pt idx="785">
                  <c:v>79.814160000000001</c:v>
                </c:pt>
                <c:pt idx="786">
                  <c:v>79.814160000000001</c:v>
                </c:pt>
                <c:pt idx="787">
                  <c:v>79.814160000000001</c:v>
                </c:pt>
                <c:pt idx="788">
                  <c:v>79.814160000000001</c:v>
                </c:pt>
                <c:pt idx="789">
                  <c:v>79.814160000000001</c:v>
                </c:pt>
                <c:pt idx="790">
                  <c:v>79.814160000000001</c:v>
                </c:pt>
                <c:pt idx="791">
                  <c:v>79.814160000000001</c:v>
                </c:pt>
                <c:pt idx="792">
                  <c:v>79.814160000000001</c:v>
                </c:pt>
                <c:pt idx="793">
                  <c:v>79.814160000000001</c:v>
                </c:pt>
                <c:pt idx="794">
                  <c:v>79.814160000000001</c:v>
                </c:pt>
                <c:pt idx="795">
                  <c:v>79.814160000000001</c:v>
                </c:pt>
                <c:pt idx="796">
                  <c:v>79.814160000000001</c:v>
                </c:pt>
                <c:pt idx="797">
                  <c:v>79.814160000000001</c:v>
                </c:pt>
                <c:pt idx="798">
                  <c:v>79.814160000000001</c:v>
                </c:pt>
                <c:pt idx="799">
                  <c:v>79.814160000000001</c:v>
                </c:pt>
                <c:pt idx="800">
                  <c:v>79.814160000000001</c:v>
                </c:pt>
                <c:pt idx="801">
                  <c:v>79.814160000000001</c:v>
                </c:pt>
                <c:pt idx="802">
                  <c:v>79.814160000000001</c:v>
                </c:pt>
                <c:pt idx="803">
                  <c:v>79.814160000000001</c:v>
                </c:pt>
                <c:pt idx="804">
                  <c:v>79.814160000000001</c:v>
                </c:pt>
                <c:pt idx="805">
                  <c:v>79.814160000000001</c:v>
                </c:pt>
                <c:pt idx="806">
                  <c:v>79.814160000000001</c:v>
                </c:pt>
                <c:pt idx="807">
                  <c:v>79.814160000000001</c:v>
                </c:pt>
                <c:pt idx="808">
                  <c:v>79.814160000000001</c:v>
                </c:pt>
                <c:pt idx="809">
                  <c:v>79.814160000000001</c:v>
                </c:pt>
                <c:pt idx="810">
                  <c:v>79.814160000000001</c:v>
                </c:pt>
                <c:pt idx="811">
                  <c:v>79.814160000000001</c:v>
                </c:pt>
                <c:pt idx="812">
                  <c:v>79.814160000000001</c:v>
                </c:pt>
                <c:pt idx="813">
                  <c:v>79.814160000000001</c:v>
                </c:pt>
                <c:pt idx="814">
                  <c:v>79.814160000000001</c:v>
                </c:pt>
                <c:pt idx="815">
                  <c:v>79.814160000000001</c:v>
                </c:pt>
                <c:pt idx="816">
                  <c:v>79.814160000000001</c:v>
                </c:pt>
                <c:pt idx="817">
                  <c:v>79.814160000000001</c:v>
                </c:pt>
                <c:pt idx="818">
                  <c:v>79.814160000000001</c:v>
                </c:pt>
                <c:pt idx="819">
                  <c:v>79.814160000000001</c:v>
                </c:pt>
                <c:pt idx="820">
                  <c:v>79.814160000000001</c:v>
                </c:pt>
                <c:pt idx="821">
                  <c:v>79.814160000000001</c:v>
                </c:pt>
                <c:pt idx="822">
                  <c:v>79.814160000000001</c:v>
                </c:pt>
                <c:pt idx="823">
                  <c:v>79.814160000000001</c:v>
                </c:pt>
                <c:pt idx="824">
                  <c:v>79.814160000000001</c:v>
                </c:pt>
                <c:pt idx="825">
                  <c:v>79.814160000000001</c:v>
                </c:pt>
                <c:pt idx="826">
                  <c:v>79.814160000000001</c:v>
                </c:pt>
                <c:pt idx="827">
                  <c:v>79.814160000000001</c:v>
                </c:pt>
                <c:pt idx="828">
                  <c:v>79.814160000000001</c:v>
                </c:pt>
                <c:pt idx="829">
                  <c:v>79.814160000000001</c:v>
                </c:pt>
                <c:pt idx="830">
                  <c:v>79.814160000000001</c:v>
                </c:pt>
                <c:pt idx="831">
                  <c:v>79.814160000000001</c:v>
                </c:pt>
                <c:pt idx="832">
                  <c:v>79.814160000000001</c:v>
                </c:pt>
                <c:pt idx="833">
                  <c:v>79.814160000000001</c:v>
                </c:pt>
                <c:pt idx="834">
                  <c:v>79.814160000000001</c:v>
                </c:pt>
                <c:pt idx="835">
                  <c:v>79.814160000000001</c:v>
                </c:pt>
                <c:pt idx="836">
                  <c:v>79.814160000000001</c:v>
                </c:pt>
                <c:pt idx="837">
                  <c:v>79.814160000000001</c:v>
                </c:pt>
                <c:pt idx="838">
                  <c:v>79.814160000000001</c:v>
                </c:pt>
                <c:pt idx="839">
                  <c:v>79.814160000000001</c:v>
                </c:pt>
                <c:pt idx="840">
                  <c:v>79.814160000000001</c:v>
                </c:pt>
                <c:pt idx="841">
                  <c:v>79.814160000000001</c:v>
                </c:pt>
                <c:pt idx="842">
                  <c:v>79.814160000000001</c:v>
                </c:pt>
                <c:pt idx="843">
                  <c:v>79.814160000000001</c:v>
                </c:pt>
                <c:pt idx="844">
                  <c:v>79.814160000000001</c:v>
                </c:pt>
                <c:pt idx="845">
                  <c:v>79.814160000000001</c:v>
                </c:pt>
                <c:pt idx="846">
                  <c:v>79.814160000000001</c:v>
                </c:pt>
                <c:pt idx="847">
                  <c:v>79.814160000000001</c:v>
                </c:pt>
                <c:pt idx="848">
                  <c:v>79.814160000000001</c:v>
                </c:pt>
                <c:pt idx="849">
                  <c:v>79.814160000000001</c:v>
                </c:pt>
                <c:pt idx="850">
                  <c:v>79.814160000000001</c:v>
                </c:pt>
                <c:pt idx="851">
                  <c:v>79.814160000000001</c:v>
                </c:pt>
                <c:pt idx="852">
                  <c:v>79.814160000000001</c:v>
                </c:pt>
                <c:pt idx="853">
                  <c:v>79.814160000000001</c:v>
                </c:pt>
                <c:pt idx="854">
                  <c:v>79.814160000000001</c:v>
                </c:pt>
                <c:pt idx="855">
                  <c:v>79.814160000000001</c:v>
                </c:pt>
                <c:pt idx="856">
                  <c:v>79.814160000000001</c:v>
                </c:pt>
                <c:pt idx="857">
                  <c:v>79.814160000000001</c:v>
                </c:pt>
                <c:pt idx="858">
                  <c:v>79.814160000000001</c:v>
                </c:pt>
                <c:pt idx="859">
                  <c:v>79.814160000000001</c:v>
                </c:pt>
                <c:pt idx="860">
                  <c:v>79.814160000000001</c:v>
                </c:pt>
                <c:pt idx="861">
                  <c:v>79.814160000000001</c:v>
                </c:pt>
                <c:pt idx="862">
                  <c:v>79.814160000000001</c:v>
                </c:pt>
                <c:pt idx="863">
                  <c:v>79.814160000000001</c:v>
                </c:pt>
                <c:pt idx="864">
                  <c:v>79.814160000000001</c:v>
                </c:pt>
                <c:pt idx="865">
                  <c:v>79.814160000000001</c:v>
                </c:pt>
                <c:pt idx="866">
                  <c:v>79.814160000000001</c:v>
                </c:pt>
                <c:pt idx="867">
                  <c:v>79.814160000000001</c:v>
                </c:pt>
                <c:pt idx="868">
                  <c:v>79.814160000000001</c:v>
                </c:pt>
                <c:pt idx="869">
                  <c:v>79.814160000000001</c:v>
                </c:pt>
                <c:pt idx="870">
                  <c:v>79.814160000000001</c:v>
                </c:pt>
                <c:pt idx="871">
                  <c:v>79.814160000000001</c:v>
                </c:pt>
                <c:pt idx="872">
                  <c:v>79.814160000000001</c:v>
                </c:pt>
                <c:pt idx="873">
                  <c:v>79.814160000000001</c:v>
                </c:pt>
                <c:pt idx="874">
                  <c:v>79.814160000000001</c:v>
                </c:pt>
                <c:pt idx="875">
                  <c:v>79.814160000000001</c:v>
                </c:pt>
                <c:pt idx="876">
                  <c:v>79.814160000000001</c:v>
                </c:pt>
                <c:pt idx="877">
                  <c:v>79.814160000000001</c:v>
                </c:pt>
                <c:pt idx="878">
                  <c:v>79.814160000000001</c:v>
                </c:pt>
                <c:pt idx="879">
                  <c:v>79.814160000000001</c:v>
                </c:pt>
                <c:pt idx="880">
                  <c:v>79.814160000000001</c:v>
                </c:pt>
                <c:pt idx="881">
                  <c:v>79.814160000000001</c:v>
                </c:pt>
                <c:pt idx="882">
                  <c:v>79.814160000000001</c:v>
                </c:pt>
                <c:pt idx="883">
                  <c:v>79.814160000000001</c:v>
                </c:pt>
                <c:pt idx="884">
                  <c:v>79.814160000000001</c:v>
                </c:pt>
                <c:pt idx="885">
                  <c:v>79.814160000000001</c:v>
                </c:pt>
                <c:pt idx="886">
                  <c:v>79.814160000000001</c:v>
                </c:pt>
                <c:pt idx="887">
                  <c:v>79.814160000000001</c:v>
                </c:pt>
                <c:pt idx="888">
                  <c:v>79.814160000000001</c:v>
                </c:pt>
                <c:pt idx="889">
                  <c:v>79.814160000000001</c:v>
                </c:pt>
                <c:pt idx="890">
                  <c:v>79.814160000000001</c:v>
                </c:pt>
                <c:pt idx="891">
                  <c:v>79.814160000000001</c:v>
                </c:pt>
                <c:pt idx="892">
                  <c:v>79.814160000000001</c:v>
                </c:pt>
                <c:pt idx="893">
                  <c:v>79.814160000000001</c:v>
                </c:pt>
                <c:pt idx="894">
                  <c:v>79.814160000000001</c:v>
                </c:pt>
                <c:pt idx="895">
                  <c:v>79.814160000000001</c:v>
                </c:pt>
                <c:pt idx="896">
                  <c:v>79.814160000000001</c:v>
                </c:pt>
                <c:pt idx="897">
                  <c:v>79.814160000000001</c:v>
                </c:pt>
                <c:pt idx="898">
                  <c:v>79.814160000000001</c:v>
                </c:pt>
                <c:pt idx="899">
                  <c:v>79.814160000000001</c:v>
                </c:pt>
                <c:pt idx="900">
                  <c:v>79.814160000000001</c:v>
                </c:pt>
                <c:pt idx="901">
                  <c:v>79.814160000000001</c:v>
                </c:pt>
                <c:pt idx="902">
                  <c:v>79.814160000000001</c:v>
                </c:pt>
                <c:pt idx="903">
                  <c:v>79.814160000000001</c:v>
                </c:pt>
                <c:pt idx="904">
                  <c:v>79.814160000000001</c:v>
                </c:pt>
                <c:pt idx="905">
                  <c:v>79.814160000000001</c:v>
                </c:pt>
                <c:pt idx="906">
                  <c:v>79.814160000000001</c:v>
                </c:pt>
                <c:pt idx="907">
                  <c:v>79.814160000000001</c:v>
                </c:pt>
                <c:pt idx="908">
                  <c:v>79.814160000000001</c:v>
                </c:pt>
                <c:pt idx="909">
                  <c:v>79.814160000000001</c:v>
                </c:pt>
                <c:pt idx="910">
                  <c:v>79.814160000000001</c:v>
                </c:pt>
                <c:pt idx="911">
                  <c:v>79.814160000000001</c:v>
                </c:pt>
                <c:pt idx="912">
                  <c:v>79.814160000000001</c:v>
                </c:pt>
                <c:pt idx="913">
                  <c:v>79.814160000000001</c:v>
                </c:pt>
                <c:pt idx="914">
                  <c:v>79.814160000000001</c:v>
                </c:pt>
                <c:pt idx="915">
                  <c:v>79.814160000000001</c:v>
                </c:pt>
                <c:pt idx="916">
                  <c:v>79.814160000000001</c:v>
                </c:pt>
                <c:pt idx="917">
                  <c:v>79.814160000000001</c:v>
                </c:pt>
                <c:pt idx="918">
                  <c:v>79.814160000000001</c:v>
                </c:pt>
                <c:pt idx="919">
                  <c:v>79.814160000000001</c:v>
                </c:pt>
                <c:pt idx="920">
                  <c:v>79.814160000000001</c:v>
                </c:pt>
                <c:pt idx="921">
                  <c:v>79.814160000000001</c:v>
                </c:pt>
                <c:pt idx="922">
                  <c:v>79.814160000000001</c:v>
                </c:pt>
                <c:pt idx="923">
                  <c:v>79.814160000000001</c:v>
                </c:pt>
                <c:pt idx="924">
                  <c:v>79.814160000000001</c:v>
                </c:pt>
                <c:pt idx="925">
                  <c:v>79.814160000000001</c:v>
                </c:pt>
                <c:pt idx="926">
                  <c:v>79.814160000000001</c:v>
                </c:pt>
                <c:pt idx="927">
                  <c:v>79.814160000000001</c:v>
                </c:pt>
                <c:pt idx="928">
                  <c:v>79.814160000000001</c:v>
                </c:pt>
                <c:pt idx="929">
                  <c:v>79.814160000000001</c:v>
                </c:pt>
                <c:pt idx="930">
                  <c:v>79.814160000000001</c:v>
                </c:pt>
                <c:pt idx="931">
                  <c:v>79.814160000000001</c:v>
                </c:pt>
                <c:pt idx="932">
                  <c:v>79.814160000000001</c:v>
                </c:pt>
                <c:pt idx="933">
                  <c:v>79.814160000000001</c:v>
                </c:pt>
                <c:pt idx="934">
                  <c:v>79.814160000000001</c:v>
                </c:pt>
                <c:pt idx="935">
                  <c:v>79.814160000000001</c:v>
                </c:pt>
                <c:pt idx="936">
                  <c:v>79.814160000000001</c:v>
                </c:pt>
                <c:pt idx="937">
                  <c:v>79.814160000000001</c:v>
                </c:pt>
                <c:pt idx="938">
                  <c:v>79.814160000000001</c:v>
                </c:pt>
                <c:pt idx="939">
                  <c:v>79.814160000000001</c:v>
                </c:pt>
                <c:pt idx="940">
                  <c:v>79.814160000000001</c:v>
                </c:pt>
                <c:pt idx="941">
                  <c:v>79.814160000000001</c:v>
                </c:pt>
                <c:pt idx="942">
                  <c:v>79.814160000000001</c:v>
                </c:pt>
                <c:pt idx="943">
                  <c:v>79.814160000000001</c:v>
                </c:pt>
                <c:pt idx="944">
                  <c:v>79.814160000000001</c:v>
                </c:pt>
                <c:pt idx="945">
                  <c:v>79.814160000000001</c:v>
                </c:pt>
                <c:pt idx="946">
                  <c:v>79.814160000000001</c:v>
                </c:pt>
                <c:pt idx="947">
                  <c:v>79.814160000000001</c:v>
                </c:pt>
                <c:pt idx="948">
                  <c:v>79.814160000000001</c:v>
                </c:pt>
                <c:pt idx="949">
                  <c:v>79.814160000000001</c:v>
                </c:pt>
                <c:pt idx="950">
                  <c:v>79.814160000000001</c:v>
                </c:pt>
                <c:pt idx="951">
                  <c:v>79.814160000000001</c:v>
                </c:pt>
                <c:pt idx="952">
                  <c:v>79.814160000000001</c:v>
                </c:pt>
                <c:pt idx="953">
                  <c:v>79.814160000000001</c:v>
                </c:pt>
                <c:pt idx="954">
                  <c:v>79.814160000000001</c:v>
                </c:pt>
                <c:pt idx="955">
                  <c:v>79.814160000000001</c:v>
                </c:pt>
                <c:pt idx="956">
                  <c:v>79.814160000000001</c:v>
                </c:pt>
                <c:pt idx="957">
                  <c:v>79.814160000000001</c:v>
                </c:pt>
                <c:pt idx="958">
                  <c:v>79.814160000000001</c:v>
                </c:pt>
                <c:pt idx="959">
                  <c:v>79.814160000000001</c:v>
                </c:pt>
                <c:pt idx="960">
                  <c:v>79.814160000000001</c:v>
                </c:pt>
                <c:pt idx="961">
                  <c:v>79.814160000000001</c:v>
                </c:pt>
                <c:pt idx="962">
                  <c:v>79.814160000000001</c:v>
                </c:pt>
                <c:pt idx="963">
                  <c:v>79.814160000000001</c:v>
                </c:pt>
                <c:pt idx="964">
                  <c:v>79.814160000000001</c:v>
                </c:pt>
                <c:pt idx="965">
                  <c:v>79.814160000000001</c:v>
                </c:pt>
                <c:pt idx="966">
                  <c:v>79.814160000000001</c:v>
                </c:pt>
                <c:pt idx="967">
                  <c:v>79.814160000000001</c:v>
                </c:pt>
                <c:pt idx="968">
                  <c:v>79.814160000000001</c:v>
                </c:pt>
                <c:pt idx="969">
                  <c:v>79.814160000000001</c:v>
                </c:pt>
                <c:pt idx="970">
                  <c:v>79.814160000000001</c:v>
                </c:pt>
                <c:pt idx="971">
                  <c:v>79.814160000000001</c:v>
                </c:pt>
                <c:pt idx="972">
                  <c:v>79.814160000000001</c:v>
                </c:pt>
                <c:pt idx="973">
                  <c:v>79.814160000000001</c:v>
                </c:pt>
                <c:pt idx="974">
                  <c:v>79.814160000000001</c:v>
                </c:pt>
                <c:pt idx="975">
                  <c:v>79.814160000000001</c:v>
                </c:pt>
                <c:pt idx="976">
                  <c:v>79.814160000000001</c:v>
                </c:pt>
                <c:pt idx="977">
                  <c:v>79.814160000000001</c:v>
                </c:pt>
                <c:pt idx="978">
                  <c:v>79.814160000000001</c:v>
                </c:pt>
                <c:pt idx="979">
                  <c:v>79.814160000000001</c:v>
                </c:pt>
                <c:pt idx="980">
                  <c:v>79.814160000000001</c:v>
                </c:pt>
                <c:pt idx="981">
                  <c:v>79.814160000000001</c:v>
                </c:pt>
                <c:pt idx="982">
                  <c:v>79.814160000000001</c:v>
                </c:pt>
                <c:pt idx="983">
                  <c:v>79.814160000000001</c:v>
                </c:pt>
                <c:pt idx="984">
                  <c:v>79.814160000000001</c:v>
                </c:pt>
                <c:pt idx="985">
                  <c:v>79.814160000000001</c:v>
                </c:pt>
                <c:pt idx="986">
                  <c:v>79.814160000000001</c:v>
                </c:pt>
                <c:pt idx="987">
                  <c:v>79.814160000000001</c:v>
                </c:pt>
                <c:pt idx="988">
                  <c:v>79.814160000000001</c:v>
                </c:pt>
                <c:pt idx="989">
                  <c:v>79.814160000000001</c:v>
                </c:pt>
                <c:pt idx="990">
                  <c:v>79.814160000000001</c:v>
                </c:pt>
                <c:pt idx="991">
                  <c:v>79.814160000000001</c:v>
                </c:pt>
                <c:pt idx="992">
                  <c:v>79.814160000000001</c:v>
                </c:pt>
                <c:pt idx="993">
                  <c:v>79.814160000000001</c:v>
                </c:pt>
                <c:pt idx="994">
                  <c:v>79.814160000000001</c:v>
                </c:pt>
                <c:pt idx="995">
                  <c:v>79.814160000000001</c:v>
                </c:pt>
                <c:pt idx="996">
                  <c:v>79.814160000000001</c:v>
                </c:pt>
                <c:pt idx="997">
                  <c:v>79.814160000000001</c:v>
                </c:pt>
                <c:pt idx="998">
                  <c:v>79.814160000000001</c:v>
                </c:pt>
                <c:pt idx="999">
                  <c:v>79.814160000000001</c:v>
                </c:pt>
                <c:pt idx="1000">
                  <c:v>79.814160000000001</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Calculs!$W$4:$W$1004</c:f>
              <c:numCache>
                <c:formatCode>0.00</c:formatCode>
                <c:ptCount val="1001"/>
                <c:pt idx="0">
                  <c:v>0</c:v>
                </c:pt>
                <c:pt idx="1">
                  <c:v>1.2160847133842705E-4</c:v>
                </c:pt>
                <c:pt idx="2">
                  <c:v>4.8809910761381248E-3</c:v>
                </c:pt>
                <c:pt idx="3">
                  <c:v>2.4911676019529521E-2</c:v>
                </c:pt>
                <c:pt idx="4">
                  <c:v>5.8932078511866721E-2</c:v>
                </c:pt>
                <c:pt idx="5">
                  <c:v>0.10538559184725164</c:v>
                </c:pt>
                <c:pt idx="6">
                  <c:v>0.16427301001716063</c:v>
                </c:pt>
                <c:pt idx="7">
                  <c:v>0.23682174301222397</c:v>
                </c:pt>
                <c:pt idx="8">
                  <c:v>0.32335540999377765</c:v>
                </c:pt>
                <c:pt idx="9">
                  <c:v>0.42420037004902994</c:v>
                </c:pt>
                <c:pt idx="10">
                  <c:v>0.5396857103697793</c:v>
                </c:pt>
                <c:pt idx="11">
                  <c:v>0.66982679475968243</c:v>
                </c:pt>
                <c:pt idx="12">
                  <c:v>0.81451030388829115</c:v>
                </c:pt>
                <c:pt idx="13">
                  <c:v>0.97387435881815876</c:v>
                </c:pt>
                <c:pt idx="14">
                  <c:v>1.1480570754116344</c:v>
                </c:pt>
                <c:pt idx="15">
                  <c:v>1.3371965512863093</c:v>
                </c:pt>
                <c:pt idx="16">
                  <c:v>1.5414308526584926</c:v>
                </c:pt>
                <c:pt idx="17">
                  <c:v>1.7608980010759017</c:v>
                </c:pt>
                <c:pt idx="18">
                  <c:v>1.9957359600407958</c:v>
                </c:pt>
                <c:pt idx="19">
                  <c:v>2.246082621524808</c:v>
                </c:pt>
                <c:pt idx="20">
                  <c:v>2.5120757923768005</c:v>
                </c:pt>
                <c:pt idx="21">
                  <c:v>2.7935938441062813</c:v>
                </c:pt>
                <c:pt idx="22">
                  <c:v>3.0904605359115247</c:v>
                </c:pt>
                <c:pt idx="23">
                  <c:v>3.4027312126210401</c:v>
                </c:pt>
                <c:pt idx="24">
                  <c:v>3.7304605449862227</c:v>
                </c:pt>
                <c:pt idx="25">
                  <c:v>4.0737025219889498</c:v>
                </c:pt>
                <c:pt idx="26">
                  <c:v>4.4325104431927445</c:v>
                </c:pt>
                <c:pt idx="27">
                  <c:v>4.806938050800114</c:v>
                </c:pt>
                <c:pt idx="28">
                  <c:v>5.1970386135149074</c:v>
                </c:pt>
                <c:pt idx="29">
                  <c:v>5.6028635162666225</c:v>
                </c:pt>
                <c:pt idx="30">
                  <c:v>6.0244634189814228</c:v>
                </c:pt>
                <c:pt idx="31">
                  <c:v>6.4618882495330698</c:v>
                </c:pt>
                <c:pt idx="32">
                  <c:v>6.9151871967290814</c:v>
                </c:pt>
                <c:pt idx="33">
                  <c:v>7.3844087033182415</c:v>
                </c:pt>
                <c:pt idx="34">
                  <c:v>7.8696004590250386</c:v>
                </c:pt>
                <c:pt idx="35">
                  <c:v>8.3708093936160317</c:v>
                </c:pt>
                <c:pt idx="36">
                  <c:v>8.8880816700026237</c:v>
                </c:pt>
                <c:pt idx="37">
                  <c:v>9.421462677384234</c:v>
                </c:pt>
                <c:pt idx="38">
                  <c:v>9.9709970244356079</c:v>
                </c:pt>
                <c:pt idx="39">
                  <c:v>10.53672853254163</c:v>
                </c:pt>
                <c:pt idx="40">
                  <c:v>11.118700229082819</c:v>
                </c:pt>
                <c:pt idx="41">
                  <c:v>11.7165408073232</c:v>
                </c:pt>
                <c:pt idx="42">
                  <c:v>12.329834384391882</c:v>
                </c:pt>
                <c:pt idx="43">
                  <c:v>12.958555905546049</c:v>
                </c:pt>
                <c:pt idx="44">
                  <c:v>13.602679355235402</c:v>
                </c:pt>
                <c:pt idx="45">
                  <c:v>14.262177758310573</c:v>
                </c:pt>
                <c:pt idx="46">
                  <c:v>14.937023181348328</c:v>
                </c:pt>
                <c:pt idx="47">
                  <c:v>15.627186734094263</c:v>
                </c:pt>
                <c:pt idx="48">
                  <c:v>16.33263857102374</c:v>
                </c:pt>
                <c:pt idx="49">
                  <c:v>17.053347893021741</c:v>
                </c:pt>
                <c:pt idx="50">
                  <c:v>17.789282949182038</c:v>
                </c:pt>
                <c:pt idx="51">
                  <c:v>18.540411038726202</c:v>
                </c:pt>
                <c:pt idx="52">
                  <c:v>19.306698513042758</c:v>
                </c:pt>
                <c:pt idx="53">
                  <c:v>20.088110777846776</c:v>
                </c:pt>
                <c:pt idx="54">
                  <c:v>20.884612295460126</c:v>
                </c:pt>
                <c:pt idx="55">
                  <c:v>21.696166587212446</c:v>
                </c:pt>
                <c:pt idx="56">
                  <c:v>22.522736235963123</c:v>
                </c:pt>
                <c:pt idx="57">
                  <c:v>23.364282888744043</c:v>
                </c:pt>
                <c:pt idx="58">
                  <c:v>24.220767259523292</c:v>
                </c:pt>
                <c:pt idx="59">
                  <c:v>25.092149132089691</c:v>
                </c:pt>
                <c:pt idx="60">
                  <c:v>25.978387363057969</c:v>
                </c:pt>
                <c:pt idx="61">
                  <c:v>26.879439884994515</c:v>
                </c:pt>
                <c:pt idx="62">
                  <c:v>27.795263709663416</c:v>
                </c:pt>
                <c:pt idx="63">
                  <c:v>28.725814931392538</c:v>
                </c:pt>
                <c:pt idx="64">
                  <c:v>29.671048730559498</c:v>
                </c:pt>
                <c:pt idx="65">
                  <c:v>30.630919377196808</c:v>
                </c:pt>
                <c:pt idx="66">
                  <c:v>31.605380234716485</c:v>
                </c:pt>
                <c:pt idx="67">
                  <c:v>32.594383763752894</c:v>
                </c:pt>
                <c:pt idx="68">
                  <c:v>33.597881526124127</c:v>
                </c:pt>
                <c:pt idx="69">
                  <c:v>34.615824188910914</c:v>
                </c:pt>
                <c:pt idx="70">
                  <c:v>35.648161528652885</c:v>
                </c:pt>
                <c:pt idx="71">
                  <c:v>36.6948424356613</c:v>
                </c:pt>
                <c:pt idx="72">
                  <c:v>37.755814918448131</c:v>
                </c:pt>
                <c:pt idx="73">
                  <c:v>38.831026108270407</c:v>
                </c:pt>
                <c:pt idx="74">
                  <c:v>39.920422263789462</c:v>
                </c:pt>
                <c:pt idx="75">
                  <c:v>41.023948775844197</c:v>
                </c:pt>
                <c:pt idx="76">
                  <c:v>42.141550172338036</c:v>
                </c:pt>
                <c:pt idx="77">
                  <c:v>43.273170123238366</c:v>
                </c:pt>
                <c:pt idx="78">
                  <c:v>44.418751445687789</c:v>
                </c:pt>
                <c:pt idx="79">
                  <c:v>45.578236109226907</c:v>
                </c:pt>
                <c:pt idx="80">
                  <c:v>46.751565241126947</c:v>
                </c:pt>
                <c:pt idx="81">
                  <c:v>47.937828866909683</c:v>
                </c:pt>
                <c:pt idx="82">
                  <c:v>49.136072469416121</c:v>
                </c:pt>
                <c:pt idx="83">
                  <c:v>50.34616973576221</c:v>
                </c:pt>
                <c:pt idx="84">
                  <c:v>51.567993758878082</c:v>
                </c:pt>
                <c:pt idx="85">
                  <c:v>52.801417052271781</c:v>
                </c:pt>
                <c:pt idx="86">
                  <c:v>54.046311564845247</c:v>
                </c:pt>
                <c:pt idx="87">
                  <c:v>55.302548695758802</c:v>
                </c:pt>
                <c:pt idx="88">
                  <c:v>56.569999309341767</c:v>
                </c:pt>
                <c:pt idx="89">
                  <c:v>57.848533750045924</c:v>
                </c:pt>
                <c:pt idx="90">
                  <c:v>59.138021857438339</c:v>
                </c:pt>
                <c:pt idx="91">
                  <c:v>60.437911099524257</c:v>
                </c:pt>
                <c:pt idx="92">
                  <c:v>61.747629659722037</c:v>
                </c:pt>
                <c:pt idx="93">
                  <c:v>63.067018130646005</c:v>
                </c:pt>
                <c:pt idx="94">
                  <c:v>64.395916842708331</c:v>
                </c:pt>
                <c:pt idx="95">
                  <c:v>65.734165883206728</c:v>
                </c:pt>
                <c:pt idx="96">
                  <c:v>67.081605115382288</c:v>
                </c:pt>
                <c:pt idx="97">
                  <c:v>68.438074197444763</c:v>
                </c:pt>
                <c:pt idx="98">
                  <c:v>69.803412601560339</c:v>
                </c:pt>
                <c:pt idx="99">
                  <c:v>71.17745963279836</c:v>
                </c:pt>
                <c:pt idx="100">
                  <c:v>72.560054448033839</c:v>
                </c:pt>
                <c:pt idx="101">
                  <c:v>73.950961426029409</c:v>
                </c:pt>
                <c:pt idx="102">
                  <c:v>75.349941931966782</c:v>
                </c:pt>
                <c:pt idx="103">
                  <c:v>76.756830514143331</c:v>
                </c:pt>
                <c:pt idx="104">
                  <c:v>78.171461683695213</c:v>
                </c:pt>
                <c:pt idx="105">
                  <c:v>79.593669933803042</c:v>
                </c:pt>
                <c:pt idx="106">
                  <c:v>81.023289758820781</c:v>
                </c:pt>
                <c:pt idx="107">
                  <c:v>82.46015567332303</c:v>
                </c:pt>
                <c:pt idx="108">
                  <c:v>83.90410223106764</c:v>
                </c:pt>
                <c:pt idx="109">
                  <c:v>85.354964043870183</c:v>
                </c:pt>
                <c:pt idx="110">
                  <c:v>86.812575800385972</c:v>
                </c:pt>
                <c:pt idx="111">
                  <c:v>88.277711324546246</c:v>
                </c:pt>
                <c:pt idx="112">
                  <c:v>89.751176687251387</c:v>
                </c:pt>
                <c:pt idx="113">
                  <c:v>91.232854120494807</c:v>
                </c:pt>
                <c:pt idx="114">
                  <c:v>92.722625618235668</c:v>
                </c:pt>
                <c:pt idx="115">
                  <c:v>94.220372948786562</c:v>
                </c:pt>
                <c:pt idx="116">
                  <c:v>95.725977667192083</c:v>
                </c:pt>
                <c:pt idx="117">
                  <c:v>97.239321127595176</c:v>
                </c:pt>
                <c:pt idx="118">
                  <c:v>98.760284495588976</c:v>
                </c:pt>
                <c:pt idx="119">
                  <c:v>100.28874876055252</c:v>
                </c:pt>
                <c:pt idx="120">
                  <c:v>101.82459474796705</c:v>
                </c:pt>
                <c:pt idx="121">
                  <c:v>103.36601789198643</c:v>
                </c:pt>
                <c:pt idx="122">
                  <c:v>104.91116183968505</c:v>
                </c:pt>
                <c:pt idx="123">
                  <c:v>106.45983148900984</c:v>
                </c:pt>
                <c:pt idx="124">
                  <c:v>108.01183238850159</c:v>
                </c:pt>
                <c:pt idx="125">
                  <c:v>109.56697075839827</c:v>
                </c:pt>
                <c:pt idx="126">
                  <c:v>111.1250535115002</c:v>
                </c:pt>
                <c:pt idx="127">
                  <c:v>112.68588827379463</c:v>
                </c:pt>
                <c:pt idx="128">
                  <c:v>114.24928340483592</c:v>
                </c:pt>
                <c:pt idx="129">
                  <c:v>115.8150480178785</c:v>
                </c:pt>
                <c:pt idx="130">
                  <c:v>117.38299199975948</c:v>
                </c:pt>
                <c:pt idx="131">
                  <c:v>118.95245280996608</c:v>
                </c:pt>
                <c:pt idx="132">
                  <c:v>120.5227559941542</c:v>
                </c:pt>
                <c:pt idx="133">
                  <c:v>122.09369541332156</c:v>
                </c:pt>
                <c:pt idx="134">
                  <c:v>123.66506605035595</c:v>
                </c:pt>
                <c:pt idx="135">
                  <c:v>125.23666403057364</c:v>
                </c:pt>
                <c:pt idx="136">
                  <c:v>126.80828664191543</c:v>
                </c:pt>
                <c:pt idx="137">
                  <c:v>128.37973235479973</c:v>
                </c:pt>
                <c:pt idx="138">
                  <c:v>129.95080084162851</c:v>
                </c:pt>
                <c:pt idx="139">
                  <c:v>131.52129299594657</c:v>
                </c:pt>
                <c:pt idx="140">
                  <c:v>133.0910109512505</c:v>
                </c:pt>
                <c:pt idx="141">
                  <c:v>134.65373947343926</c:v>
                </c:pt>
                <c:pt idx="142">
                  <c:v>136.20312389492801</c:v>
                </c:pt>
                <c:pt idx="143">
                  <c:v>137.73876884153162</c:v>
                </c:pt>
                <c:pt idx="144">
                  <c:v>139.26028551719057</c:v>
                </c:pt>
                <c:pt idx="145">
                  <c:v>140.76729173639225</c:v>
                </c:pt>
                <c:pt idx="146">
                  <c:v>142.25941195454021</c:v>
                </c:pt>
                <c:pt idx="147">
                  <c:v>143.73627729628402</c:v>
                </c:pt>
                <c:pt idx="148">
                  <c:v>145.19752558182839</c:v>
                </c:pt>
                <c:pt idx="149">
                  <c:v>146.64280135123684</c:v>
                </c:pt>
                <c:pt idx="150">
                  <c:v>148.07175588674781</c:v>
                </c:pt>
                <c:pt idx="151">
                  <c:v>149.48404723312171</c:v>
                </c:pt>
                <c:pt idx="152">
                  <c:v>150.87934021603817</c:v>
                </c:pt>
                <c:pt idx="153">
                  <c:v>152.25730645856208</c:v>
                </c:pt>
                <c:pt idx="154">
                  <c:v>153.61762439570131</c:v>
                </c:pt>
                <c:pt idx="155">
                  <c:v>154.95997928707368</c:v>
                </c:pt>
                <c:pt idx="156">
                  <c:v>156.25337551492092</c:v>
                </c:pt>
                <c:pt idx="157">
                  <c:v>157.46634292123954</c:v>
                </c:pt>
                <c:pt idx="158">
                  <c:v>158.5979521342814</c:v>
                </c:pt>
                <c:pt idx="159">
                  <c:v>159.6473536030108</c:v>
                </c:pt>
                <c:pt idx="160">
                  <c:v>160.61377738369171</c:v>
                </c:pt>
                <c:pt idx="161">
                  <c:v>161.45688501173706</c:v>
                </c:pt>
                <c:pt idx="162">
                  <c:v>162.13610048996793</c:v>
                </c:pt>
                <c:pt idx="163">
                  <c:v>162.65440523057612</c:v>
                </c:pt>
                <c:pt idx="164">
                  <c:v>163.01507405189832</c:v>
                </c:pt>
                <c:pt idx="165">
                  <c:v>163.25592060254226</c:v>
                </c:pt>
                <c:pt idx="166">
                  <c:v>163.41498688686011</c:v>
                </c:pt>
                <c:pt idx="167">
                  <c:v>163.46334923765562</c:v>
                </c:pt>
                <c:pt idx="168">
                  <c:v>163.39317327736399</c:v>
                </c:pt>
                <c:pt idx="169">
                  <c:v>163.14504556331889</c:v>
                </c:pt>
                <c:pt idx="170">
                  <c:v>162.70192535313424</c:v>
                </c:pt>
                <c:pt idx="171">
                  <c:v>162.19401900442227</c:v>
                </c:pt>
                <c:pt idx="172">
                  <c:v>161.68805476360376</c:v>
                </c:pt>
                <c:pt idx="173">
                  <c:v>161.18402280098539</c:v>
                </c:pt>
                <c:pt idx="174">
                  <c:v>160.681913349681</c:v>
                </c:pt>
                <c:pt idx="175">
                  <c:v>160.18171670512874</c:v>
                </c:pt>
                <c:pt idx="176">
                  <c:v>159.68342322461268</c:v>
                </c:pt>
                <c:pt idx="177">
                  <c:v>159.18702332678913</c:v>
                </c:pt>
                <c:pt idx="178">
                  <c:v>158.69250749121633</c:v>
                </c:pt>
                <c:pt idx="179">
                  <c:v>158.1998662578892</c:v>
                </c:pt>
                <c:pt idx="180">
                  <c:v>157.70909022677773</c:v>
                </c:pt>
                <c:pt idx="181">
                  <c:v>157.22017005736967</c:v>
                </c:pt>
                <c:pt idx="182">
                  <c:v>156.73309646821704</c:v>
                </c:pt>
                <c:pt idx="183">
                  <c:v>156.24786023648758</c:v>
                </c:pt>
                <c:pt idx="184">
                  <c:v>155.76445219751861</c:v>
                </c:pt>
                <c:pt idx="185">
                  <c:v>155.28286324437641</c:v>
                </c:pt>
                <c:pt idx="186">
                  <c:v>154.8030843274187</c:v>
                </c:pt>
                <c:pt idx="187">
                  <c:v>154.32510645386097</c:v>
                </c:pt>
                <c:pt idx="188">
                  <c:v>153.84892068734717</c:v>
                </c:pt>
                <c:pt idx="189">
                  <c:v>153.37451814752347</c:v>
                </c:pt>
                <c:pt idx="190">
                  <c:v>152.9018900096163</c:v>
                </c:pt>
                <c:pt idx="191">
                  <c:v>152.4310275040142</c:v>
                </c:pt>
                <c:pt idx="192">
                  <c:v>151.96192191585283</c:v>
                </c:pt>
                <c:pt idx="193">
                  <c:v>151.49456458460398</c:v>
                </c:pt>
                <c:pt idx="194">
                  <c:v>151.02894690366813</c:v>
                </c:pt>
                <c:pt idx="195">
                  <c:v>150.56506031997077</c:v>
                </c:pt>
                <c:pt idx="196">
                  <c:v>150.10289633356172</c:v>
                </c:pt>
                <c:pt idx="197">
                  <c:v>149.64244649721857</c:v>
                </c:pt>
                <c:pt idx="198">
                  <c:v>149.18370241605299</c:v>
                </c:pt>
                <c:pt idx="199">
                  <c:v>148.72665574712138</c:v>
                </c:pt>
                <c:pt idx="200">
                  <c:v>148.27129819903755</c:v>
                </c:pt>
                <c:pt idx="201">
                  <c:v>143.77143497380072</c:v>
                </c:pt>
                <c:pt idx="202">
                  <c:v>139.4349718282092</c:v>
                </c:pt>
                <c:pt idx="203">
                  <c:v>135.25415105461636</c:v>
                </c:pt>
                <c:pt idx="204">
                  <c:v>131.22167625126053</c:v>
                </c:pt>
                <c:pt idx="205">
                  <c:v>127.33067964479564</c:v>
                </c:pt>
                <c:pt idx="206">
                  <c:v>123.57469209377301</c:v>
                </c:pt>
                <c:pt idx="207">
                  <c:v>119.94761552383272</c:v>
                </c:pt>
                <c:pt idx="208">
                  <c:v>116.44369757119757</c:v>
                </c:pt>
                <c:pt idx="209">
                  <c:v>113.05750823394884</c:v>
                </c:pt>
                <c:pt idx="210">
                  <c:v>109.78391835087108</c:v>
                </c:pt>
                <c:pt idx="211">
                  <c:v>106.61807974569244</c:v>
                </c:pt>
                <c:pt idx="212">
                  <c:v>103.55540689060219</c:v>
                </c:pt>
                <c:pt idx="213">
                  <c:v>100.59155995722851</c:v>
                </c:pt>
                <c:pt idx="214">
                  <c:v>97.722429136021034</c:v>
                </c:pt>
                <c:pt idx="215">
                  <c:v>94.944120116382251</c:v>
                </c:pt>
                <c:pt idx="216">
                  <c:v>92.252940630089938</c:v>
                </c:pt>
                <c:pt idx="217">
                  <c:v>89.645387969685501</c:v>
                </c:pt>
                <c:pt idx="218">
                  <c:v>87.118137401693389</c:v>
                </c:pt>
                <c:pt idx="219">
                  <c:v>84.668031401889181</c:v>
                </c:pt>
                <c:pt idx="220">
                  <c:v>82.292069646445299</c:v>
                </c:pt>
                <c:pt idx="221">
                  <c:v>79.987399698728836</c:v>
                </c:pt>
                <c:pt idx="222">
                  <c:v>77.751308336886609</c:v>
                </c:pt>
                <c:pt idx="223">
                  <c:v>75.581213472184018</c:v>
                </c:pt>
                <c:pt idx="224">
                  <c:v>73.474656612429243</c:v>
                </c:pt>
                <c:pt idx="225">
                  <c:v>71.429295828756963</c:v>
                </c:pt>
                <c:pt idx="226">
                  <c:v>69.442899187614827</c:v>
                </c:pt>
                <c:pt idx="227">
                  <c:v>67.513338613028182</c:v>
                </c:pt>
                <c:pt idx="228">
                  <c:v>65.638584147147071</c:v>
                </c:pt>
                <c:pt idx="229">
                  <c:v>63.816698579739992</c:v>
                </c:pt>
                <c:pt idx="230">
                  <c:v>62.045832419713079</c:v>
                </c:pt>
                <c:pt idx="231">
                  <c:v>60.324219183928662</c:v>
                </c:pt>
                <c:pt idx="232">
                  <c:v>58.650170980596926</c:v>
                </c:pt>
                <c:pt idx="233">
                  <c:v>57.022074366332447</c:v>
                </c:pt>
                <c:pt idx="234">
                  <c:v>55.438386457628226</c:v>
                </c:pt>
                <c:pt idx="235">
                  <c:v>53.897631279012927</c:v>
                </c:pt>
                <c:pt idx="236">
                  <c:v>52.398396331539345</c:v>
                </c:pt>
                <c:pt idx="237">
                  <c:v>50.939329366516283</c:v>
                </c:pt>
                <c:pt idx="238">
                  <c:v>49.51913535055148</c:v>
                </c:pt>
                <c:pt idx="239">
                  <c:v>48.136573609031345</c:v>
                </c:pt>
                <c:pt idx="240">
                  <c:v>46.790455136132501</c:v>
                </c:pt>
                <c:pt idx="241">
                  <c:v>45.479640060349283</c:v>
                </c:pt>
                <c:pt idx="242">
                  <c:v>44.203035255336445</c:v>
                </c:pt>
                <c:pt idx="243">
                  <c:v>42.959592086615721</c:v>
                </c:pt>
                <c:pt idx="244">
                  <c:v>41.748304285382588</c:v>
                </c:pt>
                <c:pt idx="245">
                  <c:v>40.568205941282827</c:v>
                </c:pt>
                <c:pt idx="246">
                  <c:v>39.418369606610781</c:v>
                </c:pt>
                <c:pt idx="247">
                  <c:v>38.297904504917291</c:v>
                </c:pt>
                <c:pt idx="248">
                  <c:v>37.205954837510106</c:v>
                </c:pt>
                <c:pt idx="249">
                  <c:v>36.141698181784662</c:v>
                </c:pt>
                <c:pt idx="250">
                  <c:v>35.104343975744428</c:v>
                </c:pt>
                <c:pt idx="251">
                  <c:v>34.093132083457647</c:v>
                </c:pt>
                <c:pt idx="252">
                  <c:v>33.107331436557047</c:v>
                </c:pt>
                <c:pt idx="253">
                  <c:v>32.146238747219577</c:v>
                </c:pt>
                <c:pt idx="254">
                  <c:v>31.209177288371553</c:v>
                </c:pt>
                <c:pt idx="255">
                  <c:v>30.295495737147814</c:v>
                </c:pt>
                <c:pt idx="256">
                  <c:v>29.404567077896633</c:v>
                </c:pt>
                <c:pt idx="257">
                  <c:v>28.535787561266662</c:v>
                </c:pt>
                <c:pt idx="258">
                  <c:v>27.688575716137731</c:v>
                </c:pt>
                <c:pt idx="259">
                  <c:v>26.862371411367445</c:v>
                </c:pt>
                <c:pt idx="260">
                  <c:v>26.056634964520278</c:v>
                </c:pt>
                <c:pt idx="261">
                  <c:v>25.270846294927019</c:v>
                </c:pt>
                <c:pt idx="262">
                  <c:v>24.504504118590184</c:v>
                </c:pt>
                <c:pt idx="263">
                  <c:v>23.757125182608021</c:v>
                </c:pt>
                <c:pt idx="264">
                  <c:v>23.028243536934628</c:v>
                </c:pt>
                <c:pt idx="265">
                  <c:v>22.317409841429601</c:v>
                </c:pt>
                <c:pt idx="266">
                  <c:v>21.624190706276487</c:v>
                </c:pt>
                <c:pt idx="267">
                  <c:v>20.948168063967014</c:v>
                </c:pt>
                <c:pt idx="268">
                  <c:v>20.288938571157704</c:v>
                </c:pt>
                <c:pt idx="269">
                  <c:v>19.646113038807179</c:v>
                </c:pt>
                <c:pt idx="270">
                  <c:v>19.019315889098539</c:v>
                </c:pt>
                <c:pt idx="271">
                  <c:v>18.408184637739595</c:v>
                </c:pt>
                <c:pt idx="272">
                  <c:v>17.812369400316964</c:v>
                </c:pt>
                <c:pt idx="273">
                  <c:v>17.231532421458009</c:v>
                </c:pt>
                <c:pt idx="274">
                  <c:v>16.665347625626396</c:v>
                </c:pt>
                <c:pt idx="275">
                  <c:v>16.113500188445929</c:v>
                </c:pt>
                <c:pt idx="276">
                  <c:v>15.575686127509499</c:v>
                </c:pt>
                <c:pt idx="277">
                  <c:v>15.051611911690401</c:v>
                </c:pt>
                <c:pt idx="278">
                  <c:v>14.540994088027903</c:v>
                </c:pt>
                <c:pt idx="279">
                  <c:v>14.04355892531148</c:v>
                </c:pt>
                <c:pt idx="280">
                  <c:v>13.55904207353632</c:v>
                </c:pt>
                <c:pt idx="281">
                  <c:v>13.087188238448283</c:v>
                </c:pt>
                <c:pt idx="282">
                  <c:v>12.627750870439126</c:v>
                </c:pt>
                <c:pt idx="283">
                  <c:v>12.180491867092476</c:v>
                </c:pt>
                <c:pt idx="284">
                  <c:v>11.745181288718305</c:v>
                </c:pt>
                <c:pt idx="285">
                  <c:v>11.321597086248493</c:v>
                </c:pt>
                <c:pt idx="286">
                  <c:v>10.909524840898525</c:v>
                </c:pt>
                <c:pt idx="287">
                  <c:v>10.508757515030823</c:v>
                </c:pt>
                <c:pt idx="288">
                  <c:v>10.119095213683334</c:v>
                </c:pt>
                <c:pt idx="289">
                  <c:v>9.740344956253594</c:v>
                </c:pt>
                <c:pt idx="290">
                  <c:v>9.3723204578528083</c:v>
                </c:pt>
                <c:pt idx="291">
                  <c:v>9.0148419198671927</c:v>
                </c:pt>
                <c:pt idx="292">
                  <c:v>8.6677358292849966</c:v>
                </c:pt>
                <c:pt idx="293">
                  <c:v>8.3308347663667277</c:v>
                </c:pt>
                <c:pt idx="294">
                  <c:v>8.0039772202538959</c:v>
                </c:pt>
                <c:pt idx="295">
                  <c:v>7.6870074121278149</c:v>
                </c:pt>
                <c:pt idx="296">
                  <c:v>7.3797751255442936</c:v>
                </c:pt>
                <c:pt idx="297">
                  <c:v>7.0821355435833144</c:v>
                </c:pt>
                <c:pt idx="298">
                  <c:v>6.7939490924640014</c:v>
                </c:pt>
                <c:pt idx="299">
                  <c:v>6.5150812912851324</c:v>
                </c:pt>
                <c:pt idx="300">
                  <c:v>6.2454026075596909</c:v>
                </c:pt>
                <c:pt idx="301">
                  <c:v>5.9847883182185209</c:v>
                </c:pt>
                <c:pt idx="302">
                  <c:v>5.7331183757631043</c:v>
                </c:pt>
                <c:pt idx="303">
                  <c:v>5.4902772792506296</c:v>
                </c:pt>
                <c:pt idx="304">
                  <c:v>5.2561539497959417</c:v>
                </c:pt>
                <c:pt idx="305">
                  <c:v>5.0306416102743645</c:v>
                </c:pt>
                <c:pt idx="306">
                  <c:v>4.8136376689069795</c:v>
                </c:pt>
                <c:pt idx="307">
                  <c:v>4.6050436064053955</c:v>
                </c:pt>
                <c:pt idx="308">
                  <c:v>4.4047648663464125</c:v>
                </c:pt>
                <c:pt idx="309">
                  <c:v>4.21271074843823</c:v>
                </c:pt>
                <c:pt idx="310">
                  <c:v>4.0287943043288772</c:v>
                </c:pt>
                <c:pt idx="311">
                  <c:v>3.8529322355943973</c:v>
                </c:pt>
                <c:pt idx="312">
                  <c:v>3.6850447935291766</c:v>
                </c:pt>
                <c:pt idx="313">
                  <c:v>3.5250556803437014</c:v>
                </c:pt>
                <c:pt idx="314">
                  <c:v>3.3728919513562943</c:v>
                </c:pt>
                <c:pt idx="315">
                  <c:v>3.2284839177456308</c:v>
                </c:pt>
                <c:pt idx="316">
                  <c:v>3.091765049410351</c:v>
                </c:pt>
                <c:pt idx="317">
                  <c:v>2.9626718774622476</c:v>
                </c:pt>
                <c:pt idx="318">
                  <c:v>2.8411438958609727</c:v>
                </c:pt>
                <c:pt idx="319">
                  <c:v>2.7271234616828632</c:v>
                </c:pt>
                <c:pt idx="320">
                  <c:v>2.6205556935060339</c:v>
                </c:pt>
                <c:pt idx="321">
                  <c:v>2.5213883673905078</c:v>
                </c:pt>
                <c:pt idx="322">
                  <c:v>2.4295718099385128</c:v>
                </c:pt>
                <c:pt idx="323">
                  <c:v>2.3450587879390254</c:v>
                </c:pt>
                <c:pt idx="324">
                  <c:v>2.2678043941350681</c:v>
                </c:pt>
                <c:pt idx="325">
                  <c:v>2.1977659287052385</c:v>
                </c:pt>
                <c:pt idx="326">
                  <c:v>2.1349027761249562</c:v>
                </c:pt>
                <c:pt idx="327">
                  <c:v>2.079176277169863</c:v>
                </c:pt>
                <c:pt idx="328">
                  <c:v>2.0305495959444051</c:v>
                </c:pt>
                <c:pt idx="329">
                  <c:v>1.9889875819620588</c:v>
                </c:pt>
                <c:pt idx="330">
                  <c:v>1.9544566274669237</c:v>
                </c:pt>
                <c:pt idx="331">
                  <c:v>1.9269245203647904</c:v>
                </c:pt>
                <c:pt idx="332">
                  <c:v>1.9063602933175654</c:v>
                </c:pt>
                <c:pt idx="333">
                  <c:v>1.8927340697391788</c:v>
                </c:pt>
                <c:pt idx="334">
                  <c:v>1.8860169076029552</c:v>
                </c:pt>
                <c:pt idx="335">
                  <c:v>1.8861806421188327</c:v>
                </c:pt>
                <c:pt idx="336">
                  <c:v>1.8931977284533474</c:v>
                </c:pt>
                <c:pt idx="337">
                  <c:v>1.9070410857374727</c:v>
                </c:pt>
                <c:pt idx="338">
                  <c:v>1.9276839436315554</c:v>
                </c:pt>
                <c:pt idx="339">
                  <c:v>1.9550996926909827</c:v>
                </c:pt>
                <c:pt idx="340">
                  <c:v>1.9892617397028021</c:v>
                </c:pt>
                <c:pt idx="341">
                  <c:v>2.0301433690481603</c:v>
                </c:pt>
                <c:pt idx="342">
                  <c:v>2.0777176109968027</c:v>
                </c:pt>
                <c:pt idx="343">
                  <c:v>2.1319571176684793</c:v>
                </c:pt>
                <c:pt idx="344">
                  <c:v>2.1928340472132812</c:v>
                </c:pt>
                <c:pt idx="345">
                  <c:v>2.2603199565792145</c:v>
                </c:pt>
                <c:pt idx="346">
                  <c:v>2.3343857030601352</c:v>
                </c:pt>
                <c:pt idx="347">
                  <c:v>2.4150013546577083</c:v>
                </c:pt>
                <c:pt idx="348">
                  <c:v>2.502136109152246</c:v>
                </c:pt>
                <c:pt idx="349">
                  <c:v>2.595758221661963</c:v>
                </c:pt>
                <c:pt idx="350">
                  <c:v>2.6958349403789788</c:v>
                </c:pt>
                <c:pt idx="351">
                  <c:v>2.8023324501025537</c:v>
                </c:pt>
                <c:pt idx="352">
                  <c:v>2.9152158231435048</c:v>
                </c:pt>
                <c:pt idx="353">
                  <c:v>3.0344489771459768</c:v>
                </c:pt>
                <c:pt idx="354">
                  <c:v>3.1599946393604919</c:v>
                </c:pt>
                <c:pt idx="355">
                  <c:v>3.2918143169027672</c:v>
                </c:pt>
                <c:pt idx="356">
                  <c:v>3.4298682725428979</c:v>
                </c:pt>
                <c:pt idx="357">
                  <c:v>3.5741155055869052</c:v>
                </c:pt>
                <c:pt idx="358">
                  <c:v>3.7245137374349633</c:v>
                </c:pt>
                <c:pt idx="359">
                  <c:v>3.8810194014259065</c:v>
                </c:pt>
                <c:pt idx="360">
                  <c:v>4.0435876366047596</c:v>
                </c:pt>
                <c:pt idx="361">
                  <c:v>4.2121722850773775</c:v>
                </c:pt>
                <c:pt idx="362">
                  <c:v>4.386725892643506</c:v>
                </c:pt>
                <c:pt idx="363">
                  <c:v>4.567199712425654</c:v>
                </c:pt>
                <c:pt idx="364">
                  <c:v>4.7535437112360297</c:v>
                </c:pt>
                <c:pt idx="365">
                  <c:v>4.9457065784468179</c:v>
                </c:pt>
                <c:pt idx="366">
                  <c:v>5.1436357371506416</c:v>
                </c:pt>
                <c:pt idx="367">
                  <c:v>5.3472773574174743</c:v>
                </c:pt>
                <c:pt idx="368">
                  <c:v>5.5565763714722456</c:v>
                </c:pt>
                <c:pt idx="369">
                  <c:v>5.7714764906334244</c:v>
                </c:pt>
                <c:pt idx="370">
                  <c:v>5.9919202238673552</c:v>
                </c:pt>
                <c:pt idx="371">
                  <c:v>6.2178488978261726</c:v>
                </c:pt>
                <c:pt idx="372">
                  <c:v>6.4492026782487439</c:v>
                </c:pt>
                <c:pt idx="373">
                  <c:v>6.6859205926143366</c:v>
                </c:pt>
                <c:pt idx="374">
                  <c:v>6.9279405539480852</c:v>
                </c:pt>
                <c:pt idx="375">
                  <c:v>7.175199385685417</c:v>
                </c:pt>
                <c:pt idx="376">
                  <c:v>7.4276328475098561</c:v>
                </c:pt>
                <c:pt idx="377">
                  <c:v>7.6851756620852267</c:v>
                </c:pt>
                <c:pt idx="378">
                  <c:v>7.9477615426087516</c:v>
                </c:pt>
                <c:pt idx="379">
                  <c:v>8.2153232211169467</c:v>
                </c:pt>
                <c:pt idx="380">
                  <c:v>8.4877924774804665</c:v>
                </c:pt>
                <c:pt idx="381">
                  <c:v>8.765100169028182</c:v>
                </c:pt>
                <c:pt idx="382">
                  <c:v>9.0471762607444468</c:v>
                </c:pt>
                <c:pt idx="383">
                  <c:v>9.3339498559865124</c:v>
                </c:pt>
                <c:pt idx="384">
                  <c:v>9.6253492276721229</c:v>
                </c:pt>
                <c:pt idx="385">
                  <c:v>9.9213018498897245</c:v>
                </c:pt>
                <c:pt idx="386">
                  <c:v>10.221734429886123</c:v>
                </c:pt>
                <c:pt idx="387">
                  <c:v>10.526572940388489</c:v>
                </c:pt>
                <c:pt idx="388">
                  <c:v>10.835742652219501</c:v>
                </c:pt>
                <c:pt idx="389">
                  <c:v>11.149168167166149</c:v>
                </c:pt>
                <c:pt idx="390">
                  <c:v>11.466773451064235</c:v>
                </c:pt>
                <c:pt idx="391">
                  <c:v>11.78848186706216</c:v>
                </c:pt>
                <c:pt idx="392">
                  <c:v>12.114216209028791</c:v>
                </c:pt>
                <c:pt idx="393">
                  <c:v>12.443898735071549</c:v>
                </c:pt>
                <c:pt idx="394">
                  <c:v>12.777451201131958</c:v>
                </c:pt>
                <c:pt idx="395">
                  <c:v>13.114794894626943</c:v>
                </c:pt>
                <c:pt idx="396">
                  <c:v>13.455850668105327</c:v>
                </c:pt>
                <c:pt idx="397">
                  <c:v>13.800538972889676</c:v>
                </c:pt>
                <c:pt idx="398">
                  <c:v>14.148779892674913</c:v>
                </c:pt>
                <c:pt idx="399">
                  <c:v>14.500493177055738</c:v>
                </c:pt>
                <c:pt idx="400">
                  <c:v>14.855598274955748</c:v>
                </c:pt>
                <c:pt idx="401">
                  <c:v>15.214014367932274</c:v>
                </c:pt>
                <c:pt idx="402">
                  <c:v>15.575660403331216</c:v>
                </c:pt>
                <c:pt idx="403">
                  <c:v>15.94045512726762</c:v>
                </c:pt>
                <c:pt idx="404">
                  <c:v>16.308317117407732</c:v>
                </c:pt>
                <c:pt idx="405">
                  <c:v>16.679164815529759</c:v>
                </c:pt>
                <c:pt idx="406">
                  <c:v>17.052916559840799</c:v>
                </c:pt>
                <c:pt idx="407">
                  <c:v>17.429490617028222</c:v>
                </c:pt>
                <c:pt idx="408">
                  <c:v>17.80880521402467</c:v>
                </c:pt>
                <c:pt idx="409">
                  <c:v>18.190778569466506</c:v>
                </c:pt>
                <c:pt idx="410">
                  <c:v>18.575328924825964</c:v>
                </c:pt>
                <c:pt idx="411">
                  <c:v>18.962374575198492</c:v>
                </c:pt>
                <c:pt idx="412">
                  <c:v>19.35183389972682</c:v>
                </c:pt>
                <c:pt idx="413">
                  <c:v>19.743625391644663</c:v>
                </c:pt>
                <c:pt idx="414">
                  <c:v>20.137667687923038</c:v>
                </c:pt>
                <c:pt idx="415">
                  <c:v>20.533879598503294</c:v>
                </c:pt>
                <c:pt idx="416">
                  <c:v>20.932180135101444</c:v>
                </c:pt>
                <c:pt idx="417">
                  <c:v>21.332488539569152</c:v>
                </c:pt>
                <c:pt idx="418">
                  <c:v>21.734724311797134</c:v>
                </c:pt>
                <c:pt idx="419">
                  <c:v>22.138807237148072</c:v>
                </c:pt>
                <c:pt idx="420">
                  <c:v>22.54465741340579</c:v>
                </c:pt>
                <c:pt idx="421">
                  <c:v>22.95219527722934</c:v>
                </c:pt>
                <c:pt idx="422">
                  <c:v>23.361341630099961</c:v>
                </c:pt>
                <c:pt idx="423">
                  <c:v>23.772017663750901</c:v>
                </c:pt>
                <c:pt idx="424">
                  <c:v>24.184144985069477</c:v>
                </c:pt>
                <c:pt idx="425">
                  <c:v>24.597645640462499</c:v>
                </c:pt>
                <c:pt idx="426">
                  <c:v>25.01244213967599</c:v>
                </c:pt>
                <c:pt idx="427">
                  <c:v>25.42845747906118</c:v>
                </c:pt>
                <c:pt idx="428">
                  <c:v>25.845615164279415</c:v>
                </c:pt>
                <c:pt idx="429">
                  <c:v>26.263839232439128</c:v>
                </c:pt>
                <c:pt idx="430">
                  <c:v>26.683054273658481</c:v>
                </c:pt>
                <c:pt idx="431">
                  <c:v>27.103185452048308</c:v>
                </c:pt>
                <c:pt idx="432">
                  <c:v>27.524158526110238</c:v>
                </c:pt>
                <c:pt idx="433">
                  <c:v>27.945899868545574</c:v>
                </c:pt>
                <c:pt idx="434">
                  <c:v>28.368336485471307</c:v>
                </c:pt>
                <c:pt idx="435">
                  <c:v>28.791396035039622</c:v>
                </c:pt>
                <c:pt idx="436">
                  <c:v>29.215006845458863</c:v>
                </c:pt>
                <c:pt idx="437">
                  <c:v>29.639097932413112</c:v>
                </c:pt>
                <c:pt idx="438">
                  <c:v>30.063599015879472</c:v>
                </c:pt>
                <c:pt idx="439">
                  <c:v>30.488440536341656</c:v>
                </c:pt>
                <c:pt idx="440">
                  <c:v>30.913553670399537</c:v>
                </c:pt>
                <c:pt idx="441">
                  <c:v>31.338870345774602</c:v>
                </c:pt>
                <c:pt idx="442">
                  <c:v>31.764323255712018</c:v>
                </c:pt>
                <c:pt idx="443">
                  <c:v>32.189845872780118</c:v>
                </c:pt>
                <c:pt idx="444">
                  <c:v>32.615372462068947</c:v>
                </c:pt>
                <c:pt idx="445">
                  <c:v>33.040838093789887</c:v>
                </c:pt>
                <c:pt idx="446">
                  <c:v>33.466178655278576</c:v>
                </c:pt>
                <c:pt idx="447">
                  <c:v>33.89133086240443</c:v>
                </c:pt>
                <c:pt idx="448">
                  <c:v>34.316232270389413</c:v>
                </c:pt>
                <c:pt idx="449">
                  <c:v>34.740821284040607</c:v>
                </c:pt>
                <c:pt idx="450">
                  <c:v>35.165037167399916</c:v>
                </c:pt>
                <c:pt idx="451">
                  <c:v>35.588820052816054</c:v>
                </c:pt>
                <c:pt idx="452">
                  <c:v>36.012110949443255</c:v>
                </c:pt>
                <c:pt idx="453">
                  <c:v>36.434851751172353</c:v>
                </c:pt>
                <c:pt idx="454">
                  <c:v>36.856985243999524</c:v>
                </c:pt>
                <c:pt idx="455">
                  <c:v>37.278455112838884</c:v>
                </c:pt>
                <c:pt idx="456">
                  <c:v>37.699205947785011</c:v>
                </c:pt>
                <c:pt idx="457">
                  <c:v>38.119183249832204</c:v>
                </c:pt>
                <c:pt idx="458">
                  <c:v>38.538333436057066</c:v>
                </c:pt>
                <c:pt idx="459">
                  <c:v>38.956603844271854</c:v>
                </c:pt>
                <c:pt idx="460">
                  <c:v>39.373942737155907</c:v>
                </c:pt>
                <c:pt idx="461">
                  <c:v>39.790299305872622</c:v>
                </c:pt>
                <c:pt idx="462">
                  <c:v>40.205623673180412</c:v>
                </c:pt>
                <c:pt idx="463">
                  <c:v>40.61986689604506</c:v>
                </c:pt>
                <c:pt idx="464">
                  <c:v>41.032980967762668</c:v>
                </c:pt>
                <c:pt idx="465">
                  <c:v>41.444918819600943</c:v>
                </c:pt>
                <c:pt idx="466">
                  <c:v>41.855634321968139</c:v>
                </c:pt>
                <c:pt idx="467">
                  <c:v>42.265082285118339</c:v>
                </c:pt>
                <c:pt idx="468">
                  <c:v>42.673218459402072</c:v>
                </c:pt>
                <c:pt idx="469">
                  <c:v>43.079999535071778</c:v>
                </c:pt>
                <c:pt idx="470">
                  <c:v>43.48538314165102</c:v>
                </c:pt>
                <c:pt idx="471">
                  <c:v>43.889327846877521</c:v>
                </c:pt>
                <c:pt idx="472">
                  <c:v>44.29179315522893</c:v>
                </c:pt>
                <c:pt idx="473">
                  <c:v>44.692739506041661</c:v>
                </c:pt>
                <c:pt idx="474">
                  <c:v>45.092128271231999</c:v>
                </c:pt>
                <c:pt idx="475">
                  <c:v>45.489921752629854</c:v>
                </c:pt>
                <c:pt idx="476">
                  <c:v>45.886083178934527</c:v>
                </c:pt>
                <c:pt idx="477">
                  <c:v>46.280576702303037</c:v>
                </c:pt>
                <c:pt idx="478">
                  <c:v>46.673367394580417</c:v>
                </c:pt>
                <c:pt idx="479">
                  <c:v>47.064421243182522</c:v>
                </c:pt>
                <c:pt idx="480">
                  <c:v>47.453705146641056</c:v>
                </c:pt>
                <c:pt idx="481">
                  <c:v>47.841186909821168</c:v>
                </c:pt>
                <c:pt idx="482">
                  <c:v>48.226835238821351</c:v>
                </c:pt>
                <c:pt idx="483">
                  <c:v>48.610619735566097</c:v>
                </c:pt>
                <c:pt idx="484">
                  <c:v>48.992510892100952</c:v>
                </c:pt>
                <c:pt idx="485">
                  <c:v>49.372480084600333</c:v>
                </c:pt>
                <c:pt idx="486">
                  <c:v>49.750499567098004</c:v>
                </c:pt>
                <c:pt idx="487">
                  <c:v>50.12654246494985</c:v>
                </c:pt>
                <c:pt idx="488">
                  <c:v>50.500582768039266</c:v>
                </c:pt>
                <c:pt idx="489">
                  <c:v>50.872595323734942</c:v>
                </c:pt>
                <c:pt idx="490">
                  <c:v>51.242555829610374</c:v>
                </c:pt>
                <c:pt idx="491">
                  <c:v>51.610440825935264</c:v>
                </c:pt>
                <c:pt idx="492">
                  <c:v>51.976227687948416</c:v>
                </c:pt>
                <c:pt idx="493">
                  <c:v>52.33989461792121</c:v>
                </c:pt>
                <c:pt idx="494">
                  <c:v>52.701420637021663</c:v>
                </c:pt>
                <c:pt idx="495">
                  <c:v>53.060785576987954</c:v>
                </c:pt>
                <c:pt idx="496">
                  <c:v>53.417970071620942</c:v>
                </c:pt>
                <c:pt idx="497">
                  <c:v>53.772955548104612</c:v>
                </c:pt>
                <c:pt idx="498">
                  <c:v>54.125724218163811</c:v>
                </c:pt>
                <c:pt idx="499">
                  <c:v>54.47625906906736</c:v>
                </c:pt>
                <c:pt idx="500">
                  <c:v>54.824543854486592</c:v>
                </c:pt>
                <c:pt idx="501">
                  <c:v>55.170563085216422</c:v>
                </c:pt>
                <c:pt idx="502">
                  <c:v>55.514302019769168</c:v>
                </c:pt>
                <c:pt idx="503">
                  <c:v>55.855746654847707</c:v>
                </c:pt>
                <c:pt idx="504">
                  <c:v>56.194883715707711</c:v>
                </c:pt>
                <c:pt idx="505">
                  <c:v>56.53170064641612</c:v>
                </c:pt>
                <c:pt idx="506">
                  <c:v>56.866185600014461</c:v>
                </c:pt>
                <c:pt idx="507">
                  <c:v>57.198327428594062</c:v>
                </c:pt>
                <c:pt idx="508">
                  <c:v>57.528115673291509</c:v>
                </c:pt>
                <c:pt idx="509">
                  <c:v>57.855540554211686</c:v>
                </c:pt>
                <c:pt idx="510">
                  <c:v>58.18059296028521</c:v>
                </c:pt>
                <c:pt idx="511">
                  <c:v>58.503264439068481</c:v>
                </c:pt>
                <c:pt idx="512">
                  <c:v>58.823547186492242</c:v>
                </c:pt>
                <c:pt idx="513">
                  <c:v>59.141434036566579</c:v>
                </c:pt>
                <c:pt idx="514">
                  <c:v>59.456918451048068</c:v>
                </c:pt>
                <c:pt idx="515">
                  <c:v>59.457230835169533</c:v>
                </c:pt>
                <c:pt idx="516">
                  <c:v>59.457543216906252</c:v>
                </c:pt>
                <c:pt idx="517">
                  <c:v>59.457855596258298</c:v>
                </c:pt>
                <c:pt idx="518">
                  <c:v>59.458167973225592</c:v>
                </c:pt>
                <c:pt idx="519">
                  <c:v>59.45848034780817</c:v>
                </c:pt>
                <c:pt idx="520">
                  <c:v>59.458792720006016</c:v>
                </c:pt>
                <c:pt idx="521">
                  <c:v>59.45910508981914</c:v>
                </c:pt>
                <c:pt idx="522">
                  <c:v>59.459417457247483</c:v>
                </c:pt>
                <c:pt idx="523">
                  <c:v>59.459729822291109</c:v>
                </c:pt>
                <c:pt idx="524">
                  <c:v>59.460042184949948</c:v>
                </c:pt>
                <c:pt idx="525">
                  <c:v>59.460354545224043</c:v>
                </c:pt>
                <c:pt idx="526">
                  <c:v>59.460666903113363</c:v>
                </c:pt>
                <c:pt idx="527">
                  <c:v>59.460979258617925</c:v>
                </c:pt>
                <c:pt idx="528">
                  <c:v>59.4612916117377</c:v>
                </c:pt>
                <c:pt idx="529">
                  <c:v>59.461603962472687</c:v>
                </c:pt>
                <c:pt idx="530">
                  <c:v>59.461916310822922</c:v>
                </c:pt>
                <c:pt idx="531">
                  <c:v>59.462228656788319</c:v>
                </c:pt>
                <c:pt idx="532">
                  <c:v>59.462541000368951</c:v>
                </c:pt>
                <c:pt idx="533">
                  <c:v>59.462853341564731</c:v>
                </c:pt>
                <c:pt idx="534">
                  <c:v>59.463165680375766</c:v>
                </c:pt>
                <c:pt idx="535">
                  <c:v>59.46347801680195</c:v>
                </c:pt>
                <c:pt idx="536">
                  <c:v>59.463790350843311</c:v>
                </c:pt>
                <c:pt idx="537">
                  <c:v>59.464102682499842</c:v>
                </c:pt>
                <c:pt idx="538">
                  <c:v>59.464415011771571</c:v>
                </c:pt>
                <c:pt idx="539">
                  <c:v>59.464727338658442</c:v>
                </c:pt>
                <c:pt idx="540">
                  <c:v>59.465039663160461</c:v>
                </c:pt>
                <c:pt idx="541">
                  <c:v>59.465351985277657</c:v>
                </c:pt>
                <c:pt idx="542">
                  <c:v>59.465664305009987</c:v>
                </c:pt>
                <c:pt idx="543">
                  <c:v>59.465976622357481</c:v>
                </c:pt>
                <c:pt idx="544">
                  <c:v>59.466288937320094</c:v>
                </c:pt>
                <c:pt idx="545">
                  <c:v>59.466601249897835</c:v>
                </c:pt>
                <c:pt idx="546">
                  <c:v>59.466913560090731</c:v>
                </c:pt>
                <c:pt idx="547">
                  <c:v>59.467225867898698</c:v>
                </c:pt>
                <c:pt idx="548">
                  <c:v>59.46753817332182</c:v>
                </c:pt>
                <c:pt idx="549">
                  <c:v>59.467850476360034</c:v>
                </c:pt>
                <c:pt idx="550">
                  <c:v>59.468162777013369</c:v>
                </c:pt>
                <c:pt idx="551">
                  <c:v>59.468475075281809</c:v>
                </c:pt>
                <c:pt idx="552">
                  <c:v>59.468787371165341</c:v>
                </c:pt>
                <c:pt idx="553">
                  <c:v>59.469099664663936</c:v>
                </c:pt>
                <c:pt idx="554">
                  <c:v>59.46941195577763</c:v>
                </c:pt>
                <c:pt idx="555">
                  <c:v>59.469724244506416</c:v>
                </c:pt>
                <c:pt idx="556">
                  <c:v>59.470036530850251</c:v>
                </c:pt>
                <c:pt idx="557">
                  <c:v>59.470348814809164</c:v>
                </c:pt>
                <c:pt idx="558">
                  <c:v>59.470661096383161</c:v>
                </c:pt>
                <c:pt idx="559">
                  <c:v>59.470973375572214</c:v>
                </c:pt>
                <c:pt idx="560">
                  <c:v>59.471285652376288</c:v>
                </c:pt>
                <c:pt idx="561">
                  <c:v>59.471597926795425</c:v>
                </c:pt>
                <c:pt idx="562">
                  <c:v>59.47191019882959</c:v>
                </c:pt>
                <c:pt idx="563">
                  <c:v>59.472222468478805</c:v>
                </c:pt>
                <c:pt idx="564">
                  <c:v>59.472534735743046</c:v>
                </c:pt>
                <c:pt idx="565">
                  <c:v>59.472847000622316</c:v>
                </c:pt>
                <c:pt idx="566">
                  <c:v>59.473159263116585</c:v>
                </c:pt>
                <c:pt idx="567">
                  <c:v>59.473471523225896</c:v>
                </c:pt>
                <c:pt idx="568">
                  <c:v>59.473783780950214</c:v>
                </c:pt>
                <c:pt idx="569">
                  <c:v>59.474096036289502</c:v>
                </c:pt>
                <c:pt idx="570">
                  <c:v>59.474408289243833</c:v>
                </c:pt>
                <c:pt idx="571">
                  <c:v>59.474720539813148</c:v>
                </c:pt>
                <c:pt idx="572">
                  <c:v>59.475032787997399</c:v>
                </c:pt>
                <c:pt idx="573">
                  <c:v>59.475345033796678</c:v>
                </c:pt>
                <c:pt idx="574">
                  <c:v>59.475657277210935</c:v>
                </c:pt>
                <c:pt idx="575">
                  <c:v>59.47596951824017</c:v>
                </c:pt>
                <c:pt idx="576">
                  <c:v>59.476281756884354</c:v>
                </c:pt>
                <c:pt idx="577">
                  <c:v>59.476593993143474</c:v>
                </c:pt>
                <c:pt idx="578">
                  <c:v>59.476906227017601</c:v>
                </c:pt>
                <c:pt idx="579">
                  <c:v>59.477218458506663</c:v>
                </c:pt>
                <c:pt idx="580">
                  <c:v>59.47753068761066</c:v>
                </c:pt>
                <c:pt idx="581">
                  <c:v>59.477842914329592</c:v>
                </c:pt>
                <c:pt idx="582">
                  <c:v>59.47815513866346</c:v>
                </c:pt>
                <c:pt idx="583">
                  <c:v>59.478467360612264</c:v>
                </c:pt>
                <c:pt idx="584">
                  <c:v>59.478779580176003</c:v>
                </c:pt>
                <c:pt idx="585">
                  <c:v>59.479091797354656</c:v>
                </c:pt>
                <c:pt idx="586">
                  <c:v>59.47940401214823</c:v>
                </c:pt>
                <c:pt idx="587">
                  <c:v>59.479716224556697</c:v>
                </c:pt>
                <c:pt idx="588">
                  <c:v>59.480028434580056</c:v>
                </c:pt>
                <c:pt idx="589">
                  <c:v>59.480340642218295</c:v>
                </c:pt>
                <c:pt idx="590">
                  <c:v>59.480652847471475</c:v>
                </c:pt>
                <c:pt idx="591">
                  <c:v>59.480965050339513</c:v>
                </c:pt>
                <c:pt idx="592">
                  <c:v>59.481277250822458</c:v>
                </c:pt>
                <c:pt idx="593">
                  <c:v>59.481589448920261</c:v>
                </c:pt>
                <c:pt idx="594">
                  <c:v>59.481901644632956</c:v>
                </c:pt>
                <c:pt idx="595">
                  <c:v>59.482213837960487</c:v>
                </c:pt>
                <c:pt idx="596">
                  <c:v>59.482526028902889</c:v>
                </c:pt>
                <c:pt idx="597">
                  <c:v>59.482838217460134</c:v>
                </c:pt>
                <c:pt idx="598">
                  <c:v>59.483150403632251</c:v>
                </c:pt>
                <c:pt idx="599">
                  <c:v>59.483462587419169</c:v>
                </c:pt>
                <c:pt idx="600">
                  <c:v>59.483774768820986</c:v>
                </c:pt>
                <c:pt idx="601">
                  <c:v>59.484086947837596</c:v>
                </c:pt>
                <c:pt idx="602">
                  <c:v>59.484399124469036</c:v>
                </c:pt>
                <c:pt idx="603">
                  <c:v>59.484711298715325</c:v>
                </c:pt>
                <c:pt idx="604">
                  <c:v>59.485023470576401</c:v>
                </c:pt>
                <c:pt idx="605">
                  <c:v>59.485335640052298</c:v>
                </c:pt>
                <c:pt idx="606">
                  <c:v>59.485647807143003</c:v>
                </c:pt>
                <c:pt idx="607">
                  <c:v>59.485959971848516</c:v>
                </c:pt>
                <c:pt idx="608">
                  <c:v>59.486272134168829</c:v>
                </c:pt>
                <c:pt idx="609">
                  <c:v>59.486584294103899</c:v>
                </c:pt>
                <c:pt idx="610">
                  <c:v>59.486896451653799</c:v>
                </c:pt>
                <c:pt idx="611">
                  <c:v>59.487208606818449</c:v>
                </c:pt>
                <c:pt idx="612">
                  <c:v>59.487520759597892</c:v>
                </c:pt>
                <c:pt idx="613">
                  <c:v>59.487832909992079</c:v>
                </c:pt>
                <c:pt idx="614">
                  <c:v>59.488145058001038</c:v>
                </c:pt>
                <c:pt idx="615">
                  <c:v>59.48845720362479</c:v>
                </c:pt>
                <c:pt idx="616">
                  <c:v>59.488769346863279</c:v>
                </c:pt>
                <c:pt idx="617">
                  <c:v>59.489081487716497</c:v>
                </c:pt>
                <c:pt idx="618">
                  <c:v>59.48939362618448</c:v>
                </c:pt>
                <c:pt idx="619">
                  <c:v>59.489705762267192</c:v>
                </c:pt>
                <c:pt idx="620">
                  <c:v>59.490017895964634</c:v>
                </c:pt>
                <c:pt idx="621">
                  <c:v>59.490330027276798</c:v>
                </c:pt>
                <c:pt idx="622">
                  <c:v>59.490642156203684</c:v>
                </c:pt>
                <c:pt idx="623">
                  <c:v>59.490954282745285</c:v>
                </c:pt>
                <c:pt idx="624">
                  <c:v>59.491266406901623</c:v>
                </c:pt>
                <c:pt idx="625">
                  <c:v>59.491578528672655</c:v>
                </c:pt>
                <c:pt idx="626">
                  <c:v>59.491890648058387</c:v>
                </c:pt>
                <c:pt idx="627">
                  <c:v>59.492202765058799</c:v>
                </c:pt>
                <c:pt idx="628">
                  <c:v>59.492514879673912</c:v>
                </c:pt>
                <c:pt idx="629">
                  <c:v>59.492826991903733</c:v>
                </c:pt>
                <c:pt idx="630">
                  <c:v>59.493139101748213</c:v>
                </c:pt>
                <c:pt idx="631">
                  <c:v>59.493451209207343</c:v>
                </c:pt>
                <c:pt idx="632">
                  <c:v>59.493763314281203</c:v>
                </c:pt>
                <c:pt idx="633">
                  <c:v>59.494075416969665</c:v>
                </c:pt>
                <c:pt idx="634">
                  <c:v>59.494387517272813</c:v>
                </c:pt>
                <c:pt idx="635">
                  <c:v>59.494699615190598</c:v>
                </c:pt>
                <c:pt idx="636">
                  <c:v>59.495011710723041</c:v>
                </c:pt>
                <c:pt idx="637">
                  <c:v>59.495323803870136</c:v>
                </c:pt>
                <c:pt idx="638">
                  <c:v>59.495635894631853</c:v>
                </c:pt>
                <c:pt idx="639">
                  <c:v>59.495947983008215</c:v>
                </c:pt>
                <c:pt idx="640">
                  <c:v>59.496260068999206</c:v>
                </c:pt>
                <c:pt idx="641">
                  <c:v>59.496572152604799</c:v>
                </c:pt>
                <c:pt idx="642">
                  <c:v>59.496884233825</c:v>
                </c:pt>
                <c:pt idx="643">
                  <c:v>59.497196312659831</c:v>
                </c:pt>
                <c:pt idx="644">
                  <c:v>59.497508389109292</c:v>
                </c:pt>
                <c:pt idx="645">
                  <c:v>59.497820463173312</c:v>
                </c:pt>
                <c:pt idx="646">
                  <c:v>59.498132534851933</c:v>
                </c:pt>
                <c:pt idx="647">
                  <c:v>59.498444604145149</c:v>
                </c:pt>
                <c:pt idx="648">
                  <c:v>59.498756671052952</c:v>
                </c:pt>
                <c:pt idx="649">
                  <c:v>59.499068735575328</c:v>
                </c:pt>
                <c:pt idx="650">
                  <c:v>59.499380797712284</c:v>
                </c:pt>
                <c:pt idx="651">
                  <c:v>59.499692857463828</c:v>
                </c:pt>
                <c:pt idx="652">
                  <c:v>59.500004914829873</c:v>
                </c:pt>
                <c:pt idx="653">
                  <c:v>59.500316969810548</c:v>
                </c:pt>
                <c:pt idx="654">
                  <c:v>59.500629022405725</c:v>
                </c:pt>
                <c:pt idx="655">
                  <c:v>59.500941072615454</c:v>
                </c:pt>
                <c:pt idx="656">
                  <c:v>59.50125312043977</c:v>
                </c:pt>
                <c:pt idx="657">
                  <c:v>59.501565165878588</c:v>
                </c:pt>
                <c:pt idx="658">
                  <c:v>59.501877208931944</c:v>
                </c:pt>
                <c:pt idx="659">
                  <c:v>59.50218924959983</c:v>
                </c:pt>
                <c:pt idx="660">
                  <c:v>59.502501287882211</c:v>
                </c:pt>
                <c:pt idx="661">
                  <c:v>59.502813323779129</c:v>
                </c:pt>
                <c:pt idx="662">
                  <c:v>59.50312535729055</c:v>
                </c:pt>
                <c:pt idx="663">
                  <c:v>59.503437388416508</c:v>
                </c:pt>
                <c:pt idx="664">
                  <c:v>59.503749417156932</c:v>
                </c:pt>
                <c:pt idx="665">
                  <c:v>59.504061443511837</c:v>
                </c:pt>
                <c:pt idx="666">
                  <c:v>59.504373467481258</c:v>
                </c:pt>
                <c:pt idx="667">
                  <c:v>59.504685489065174</c:v>
                </c:pt>
                <c:pt idx="668">
                  <c:v>59.504997508263557</c:v>
                </c:pt>
                <c:pt idx="669">
                  <c:v>59.505309525076399</c:v>
                </c:pt>
                <c:pt idx="670">
                  <c:v>59.505621539503721</c:v>
                </c:pt>
                <c:pt idx="671">
                  <c:v>59.50593355154551</c:v>
                </c:pt>
                <c:pt idx="672">
                  <c:v>59.506245561201773</c:v>
                </c:pt>
                <c:pt idx="673">
                  <c:v>59.506557568472452</c:v>
                </c:pt>
                <c:pt idx="674">
                  <c:v>59.506869573357584</c:v>
                </c:pt>
                <c:pt idx="675">
                  <c:v>59.507181575857196</c:v>
                </c:pt>
                <c:pt idx="676">
                  <c:v>59.507493575971182</c:v>
                </c:pt>
                <c:pt idx="677">
                  <c:v>59.507805573699613</c:v>
                </c:pt>
                <c:pt idx="678">
                  <c:v>59.508117569042504</c:v>
                </c:pt>
                <c:pt idx="679">
                  <c:v>59.50842956199979</c:v>
                </c:pt>
                <c:pt idx="680">
                  <c:v>59.5087415525715</c:v>
                </c:pt>
                <c:pt idx="681">
                  <c:v>59.509053540757641</c:v>
                </c:pt>
                <c:pt idx="682">
                  <c:v>59.509365526558128</c:v>
                </c:pt>
                <c:pt idx="683">
                  <c:v>59.509677509973059</c:v>
                </c:pt>
                <c:pt idx="684">
                  <c:v>59.509989491002372</c:v>
                </c:pt>
                <c:pt idx="685">
                  <c:v>59.51030146964608</c:v>
                </c:pt>
                <c:pt idx="686">
                  <c:v>59.51061344590417</c:v>
                </c:pt>
                <c:pt idx="687">
                  <c:v>59.510925419776648</c:v>
                </c:pt>
                <c:pt idx="688">
                  <c:v>59.511237391263514</c:v>
                </c:pt>
                <c:pt idx="689">
                  <c:v>59.51154936036469</c:v>
                </c:pt>
                <c:pt idx="690">
                  <c:v>59.511861327080283</c:v>
                </c:pt>
                <c:pt idx="691">
                  <c:v>59.512173291410214</c:v>
                </c:pt>
                <c:pt idx="692">
                  <c:v>59.512485253354491</c:v>
                </c:pt>
                <c:pt idx="693">
                  <c:v>59.512797212913128</c:v>
                </c:pt>
                <c:pt idx="694">
                  <c:v>59.513109170086082</c:v>
                </c:pt>
                <c:pt idx="695">
                  <c:v>59.513421124873425</c:v>
                </c:pt>
                <c:pt idx="696">
                  <c:v>59.513733077275035</c:v>
                </c:pt>
                <c:pt idx="697">
                  <c:v>59.514045027291012</c:v>
                </c:pt>
                <c:pt idx="698">
                  <c:v>59.514356974921292</c:v>
                </c:pt>
                <c:pt idx="699">
                  <c:v>59.514668920165889</c:v>
                </c:pt>
                <c:pt idx="700">
                  <c:v>59.514980863024803</c:v>
                </c:pt>
                <c:pt idx="701">
                  <c:v>59.515292803498006</c:v>
                </c:pt>
                <c:pt idx="702">
                  <c:v>59.515604741585541</c:v>
                </c:pt>
                <c:pt idx="703">
                  <c:v>59.515916677287336</c:v>
                </c:pt>
                <c:pt idx="704">
                  <c:v>59.516228610603434</c:v>
                </c:pt>
                <c:pt idx="705">
                  <c:v>59.516540541533821</c:v>
                </c:pt>
                <c:pt idx="706">
                  <c:v>59.516852470078497</c:v>
                </c:pt>
                <c:pt idx="707">
                  <c:v>59.517164396237412</c:v>
                </c:pt>
                <c:pt idx="708">
                  <c:v>59.517476320010609</c:v>
                </c:pt>
                <c:pt idx="709">
                  <c:v>59.517788241398087</c:v>
                </c:pt>
                <c:pt idx="710">
                  <c:v>59.518100160399825</c:v>
                </c:pt>
                <c:pt idx="711">
                  <c:v>59.518412077015789</c:v>
                </c:pt>
                <c:pt idx="712">
                  <c:v>59.518723991245999</c:v>
                </c:pt>
                <c:pt idx="713">
                  <c:v>59.519035903090462</c:v>
                </c:pt>
                <c:pt idx="714">
                  <c:v>59.519347812549164</c:v>
                </c:pt>
                <c:pt idx="715">
                  <c:v>59.519659719622091</c:v>
                </c:pt>
                <c:pt idx="716">
                  <c:v>59.519971624309242</c:v>
                </c:pt>
                <c:pt idx="717">
                  <c:v>59.520283526610626</c:v>
                </c:pt>
                <c:pt idx="718">
                  <c:v>59.520595426526214</c:v>
                </c:pt>
                <c:pt idx="719">
                  <c:v>59.520907324056012</c:v>
                </c:pt>
                <c:pt idx="720">
                  <c:v>59.521219219200034</c:v>
                </c:pt>
                <c:pt idx="721">
                  <c:v>59.521531111958261</c:v>
                </c:pt>
                <c:pt idx="722">
                  <c:v>59.521843002330634</c:v>
                </c:pt>
                <c:pt idx="723">
                  <c:v>59.52215489031726</c:v>
                </c:pt>
                <c:pt idx="724">
                  <c:v>59.522466775918012</c:v>
                </c:pt>
                <c:pt idx="725">
                  <c:v>59.522778659132975</c:v>
                </c:pt>
                <c:pt idx="726">
                  <c:v>59.523090539962119</c:v>
                </c:pt>
                <c:pt idx="727">
                  <c:v>59.523402418405396</c:v>
                </c:pt>
                <c:pt idx="728">
                  <c:v>59.523714294462884</c:v>
                </c:pt>
                <c:pt idx="729">
                  <c:v>59.524026168134498</c:v>
                </c:pt>
                <c:pt idx="730">
                  <c:v>59.524338039420279</c:v>
                </c:pt>
                <c:pt idx="731">
                  <c:v>59.5246499083202</c:v>
                </c:pt>
                <c:pt idx="732">
                  <c:v>59.524961774834267</c:v>
                </c:pt>
                <c:pt idx="733">
                  <c:v>59.525273638962446</c:v>
                </c:pt>
                <c:pt idx="734">
                  <c:v>59.525585500704786</c:v>
                </c:pt>
                <c:pt idx="735">
                  <c:v>59.525897360061236</c:v>
                </c:pt>
                <c:pt idx="736">
                  <c:v>59.526209217031806</c:v>
                </c:pt>
                <c:pt idx="737">
                  <c:v>59.5265210716165</c:v>
                </c:pt>
                <c:pt idx="738">
                  <c:v>59.526832923815327</c:v>
                </c:pt>
                <c:pt idx="739">
                  <c:v>59.527144773628223</c:v>
                </c:pt>
                <c:pt idx="740">
                  <c:v>59.527456621055236</c:v>
                </c:pt>
                <c:pt idx="741">
                  <c:v>59.527768466096333</c:v>
                </c:pt>
                <c:pt idx="742">
                  <c:v>59.528080308751534</c:v>
                </c:pt>
                <c:pt idx="743">
                  <c:v>59.52839214902081</c:v>
                </c:pt>
                <c:pt idx="744">
                  <c:v>59.528703986904176</c:v>
                </c:pt>
                <c:pt idx="745">
                  <c:v>59.529015822401604</c:v>
                </c:pt>
                <c:pt idx="746">
                  <c:v>59.529327655513107</c:v>
                </c:pt>
                <c:pt idx="747">
                  <c:v>59.529639486238693</c:v>
                </c:pt>
                <c:pt idx="748">
                  <c:v>59.529951314578284</c:v>
                </c:pt>
                <c:pt idx="749">
                  <c:v>59.530263140531993</c:v>
                </c:pt>
                <c:pt idx="750">
                  <c:v>59.530574964099713</c:v>
                </c:pt>
                <c:pt idx="751">
                  <c:v>59.530886785281474</c:v>
                </c:pt>
                <c:pt idx="752">
                  <c:v>59.531198604077275</c:v>
                </c:pt>
                <c:pt idx="753">
                  <c:v>59.531510420487116</c:v>
                </c:pt>
                <c:pt idx="754">
                  <c:v>59.531822234510976</c:v>
                </c:pt>
                <c:pt idx="755">
                  <c:v>59.532134046148869</c:v>
                </c:pt>
                <c:pt idx="756">
                  <c:v>59.532445855400766</c:v>
                </c:pt>
                <c:pt idx="757">
                  <c:v>59.53275766226669</c:v>
                </c:pt>
                <c:pt idx="758">
                  <c:v>59.533069466746618</c:v>
                </c:pt>
                <c:pt idx="759">
                  <c:v>59.53338126884055</c:v>
                </c:pt>
                <c:pt idx="760">
                  <c:v>59.533693068548452</c:v>
                </c:pt>
                <c:pt idx="761">
                  <c:v>59.534004865870365</c:v>
                </c:pt>
                <c:pt idx="762">
                  <c:v>59.534316660806269</c:v>
                </c:pt>
                <c:pt idx="763">
                  <c:v>59.534628453356127</c:v>
                </c:pt>
                <c:pt idx="764">
                  <c:v>59.534940243519976</c:v>
                </c:pt>
                <c:pt idx="765">
                  <c:v>59.535252031297809</c:v>
                </c:pt>
                <c:pt idx="766">
                  <c:v>59.535563816689567</c:v>
                </c:pt>
                <c:pt idx="767">
                  <c:v>59.535875599695316</c:v>
                </c:pt>
                <c:pt idx="768">
                  <c:v>59.536187380315013</c:v>
                </c:pt>
                <c:pt idx="769">
                  <c:v>59.536499158548665</c:v>
                </c:pt>
                <c:pt idx="770">
                  <c:v>59.536810934396271</c:v>
                </c:pt>
                <c:pt idx="771">
                  <c:v>59.537122707857804</c:v>
                </c:pt>
                <c:pt idx="772">
                  <c:v>59.537434478933278</c:v>
                </c:pt>
                <c:pt idx="773">
                  <c:v>59.537746247622657</c:v>
                </c:pt>
                <c:pt idx="774">
                  <c:v>59.538058013925962</c:v>
                </c:pt>
                <c:pt idx="775">
                  <c:v>59.538369777843194</c:v>
                </c:pt>
                <c:pt idx="776">
                  <c:v>59.53868153937433</c:v>
                </c:pt>
                <c:pt idx="777">
                  <c:v>59.538993298519387</c:v>
                </c:pt>
                <c:pt idx="778">
                  <c:v>59.539305055278327</c:v>
                </c:pt>
                <c:pt idx="779">
                  <c:v>59.539616809651214</c:v>
                </c:pt>
                <c:pt idx="780">
                  <c:v>59.539928561637929</c:v>
                </c:pt>
                <c:pt idx="781">
                  <c:v>59.540240311238541</c:v>
                </c:pt>
                <c:pt idx="782">
                  <c:v>59.540552058453052</c:v>
                </c:pt>
                <c:pt idx="783">
                  <c:v>59.540863803281454</c:v>
                </c:pt>
                <c:pt idx="784">
                  <c:v>59.541175545723682</c:v>
                </c:pt>
                <c:pt idx="785">
                  <c:v>59.541487285779809</c:v>
                </c:pt>
                <c:pt idx="786">
                  <c:v>59.541799023449805</c:v>
                </c:pt>
                <c:pt idx="787">
                  <c:v>59.542110758733628</c:v>
                </c:pt>
                <c:pt idx="788">
                  <c:v>59.542422491631321</c:v>
                </c:pt>
                <c:pt idx="789">
                  <c:v>59.542734222142847</c:v>
                </c:pt>
                <c:pt idx="790">
                  <c:v>59.543045950268223</c:v>
                </c:pt>
                <c:pt idx="791">
                  <c:v>59.543357676007432</c:v>
                </c:pt>
                <c:pt idx="792">
                  <c:v>59.543669399360446</c:v>
                </c:pt>
                <c:pt idx="793">
                  <c:v>59.543981120327309</c:v>
                </c:pt>
                <c:pt idx="794">
                  <c:v>59.544292838907936</c:v>
                </c:pt>
                <c:pt idx="795">
                  <c:v>59.544604555102431</c:v>
                </c:pt>
                <c:pt idx="796">
                  <c:v>59.54491626891074</c:v>
                </c:pt>
                <c:pt idx="797">
                  <c:v>59.545227980332847</c:v>
                </c:pt>
                <c:pt idx="798">
                  <c:v>59.545539689368738</c:v>
                </c:pt>
                <c:pt idx="799">
                  <c:v>59.545851396018421</c:v>
                </c:pt>
                <c:pt idx="800">
                  <c:v>59.546163100281902</c:v>
                </c:pt>
                <c:pt idx="801">
                  <c:v>59.546474802159167</c:v>
                </c:pt>
                <c:pt idx="802">
                  <c:v>59.546786501650189</c:v>
                </c:pt>
                <c:pt idx="803">
                  <c:v>59.547098198755002</c:v>
                </c:pt>
                <c:pt idx="804">
                  <c:v>59.547409893473571</c:v>
                </c:pt>
                <c:pt idx="805">
                  <c:v>59.547721585805917</c:v>
                </c:pt>
                <c:pt idx="806">
                  <c:v>59.548033275752012</c:v>
                </c:pt>
                <c:pt idx="807">
                  <c:v>59.548344963311862</c:v>
                </c:pt>
                <c:pt idx="808">
                  <c:v>59.548656648485427</c:v>
                </c:pt>
                <c:pt idx="809">
                  <c:v>59.548968331272775</c:v>
                </c:pt>
                <c:pt idx="810">
                  <c:v>59.549280011673808</c:v>
                </c:pt>
                <c:pt idx="811">
                  <c:v>59.549591689688619</c:v>
                </c:pt>
                <c:pt idx="812">
                  <c:v>59.549903365317128</c:v>
                </c:pt>
                <c:pt idx="813">
                  <c:v>59.550215038559365</c:v>
                </c:pt>
                <c:pt idx="814">
                  <c:v>59.55052670941533</c:v>
                </c:pt>
                <c:pt idx="815">
                  <c:v>59.550838377885</c:v>
                </c:pt>
                <c:pt idx="816">
                  <c:v>59.551150043968356</c:v>
                </c:pt>
                <c:pt idx="817">
                  <c:v>59.551461707665439</c:v>
                </c:pt>
                <c:pt idx="818">
                  <c:v>59.551773368976207</c:v>
                </c:pt>
                <c:pt idx="819">
                  <c:v>59.552085027900638</c:v>
                </c:pt>
                <c:pt idx="820">
                  <c:v>59.552396684438762</c:v>
                </c:pt>
                <c:pt idx="821">
                  <c:v>59.552708338590577</c:v>
                </c:pt>
                <c:pt idx="822">
                  <c:v>59.55301999035607</c:v>
                </c:pt>
                <c:pt idx="823">
                  <c:v>59.553331639735212</c:v>
                </c:pt>
                <c:pt idx="824">
                  <c:v>59.553643286728011</c:v>
                </c:pt>
                <c:pt idx="825">
                  <c:v>59.553954931334474</c:v>
                </c:pt>
                <c:pt idx="826">
                  <c:v>59.554266573554621</c:v>
                </c:pt>
                <c:pt idx="827">
                  <c:v>59.554578213388396</c:v>
                </c:pt>
                <c:pt idx="828">
                  <c:v>59.554889850835792</c:v>
                </c:pt>
                <c:pt idx="829">
                  <c:v>59.555201485896852</c:v>
                </c:pt>
                <c:pt idx="830">
                  <c:v>59.555513118571511</c:v>
                </c:pt>
                <c:pt idx="831">
                  <c:v>59.555824748859841</c:v>
                </c:pt>
                <c:pt idx="832">
                  <c:v>59.556136376761764</c:v>
                </c:pt>
                <c:pt idx="833">
                  <c:v>59.556448002277314</c:v>
                </c:pt>
                <c:pt idx="834">
                  <c:v>59.556759625406464</c:v>
                </c:pt>
                <c:pt idx="835">
                  <c:v>59.557071246149214</c:v>
                </c:pt>
                <c:pt idx="836">
                  <c:v>59.557382864505591</c:v>
                </c:pt>
                <c:pt idx="837">
                  <c:v>59.557694480475526</c:v>
                </c:pt>
                <c:pt idx="838">
                  <c:v>59.558006094059103</c:v>
                </c:pt>
                <c:pt idx="839">
                  <c:v>59.558317705256222</c:v>
                </c:pt>
                <c:pt idx="840">
                  <c:v>59.558629314066941</c:v>
                </c:pt>
                <c:pt idx="841">
                  <c:v>59.558940920491231</c:v>
                </c:pt>
                <c:pt idx="842">
                  <c:v>59.559252524529072</c:v>
                </c:pt>
                <c:pt idx="843">
                  <c:v>59.559564126180518</c:v>
                </c:pt>
                <c:pt idx="844">
                  <c:v>59.559875725445494</c:v>
                </c:pt>
                <c:pt idx="845">
                  <c:v>59.560187322324026</c:v>
                </c:pt>
                <c:pt idx="846">
                  <c:v>59.560498916816123</c:v>
                </c:pt>
                <c:pt idx="847">
                  <c:v>59.560810508921733</c:v>
                </c:pt>
                <c:pt idx="848">
                  <c:v>59.561122098640915</c:v>
                </c:pt>
                <c:pt idx="849">
                  <c:v>59.561433685973611</c:v>
                </c:pt>
                <c:pt idx="850">
                  <c:v>59.561745270919836</c:v>
                </c:pt>
                <c:pt idx="851">
                  <c:v>59.562056853479611</c:v>
                </c:pt>
                <c:pt idx="852">
                  <c:v>59.562368433652871</c:v>
                </c:pt>
                <c:pt idx="853">
                  <c:v>59.562680011439667</c:v>
                </c:pt>
                <c:pt idx="854">
                  <c:v>59.562991586839949</c:v>
                </c:pt>
                <c:pt idx="855">
                  <c:v>59.563303159853731</c:v>
                </c:pt>
                <c:pt idx="856">
                  <c:v>59.563614730481028</c:v>
                </c:pt>
                <c:pt idx="857">
                  <c:v>59.563926298721789</c:v>
                </c:pt>
                <c:pt idx="858">
                  <c:v>59.564237864576079</c:v>
                </c:pt>
                <c:pt idx="859">
                  <c:v>59.564549428043826</c:v>
                </c:pt>
                <c:pt idx="860">
                  <c:v>59.564860989125066</c:v>
                </c:pt>
                <c:pt idx="861">
                  <c:v>59.565172547819749</c:v>
                </c:pt>
                <c:pt idx="862">
                  <c:v>59.565484104127925</c:v>
                </c:pt>
                <c:pt idx="863">
                  <c:v>59.565795658049566</c:v>
                </c:pt>
                <c:pt idx="864">
                  <c:v>59.566107209584636</c:v>
                </c:pt>
                <c:pt idx="865">
                  <c:v>59.566418758733157</c:v>
                </c:pt>
                <c:pt idx="866">
                  <c:v>59.566730305495142</c:v>
                </c:pt>
                <c:pt idx="867">
                  <c:v>59.567041849870549</c:v>
                </c:pt>
                <c:pt idx="868">
                  <c:v>59.56735339185942</c:v>
                </c:pt>
                <c:pt idx="869">
                  <c:v>59.567664931461671</c:v>
                </c:pt>
                <c:pt idx="870">
                  <c:v>59.567976468677401</c:v>
                </c:pt>
                <c:pt idx="871">
                  <c:v>59.568288003506552</c:v>
                </c:pt>
                <c:pt idx="872">
                  <c:v>59.568599535949097</c:v>
                </c:pt>
                <c:pt idx="873">
                  <c:v>59.568911066005043</c:v>
                </c:pt>
                <c:pt idx="874">
                  <c:v>59.569222593674411</c:v>
                </c:pt>
                <c:pt idx="875">
                  <c:v>59.569534118957144</c:v>
                </c:pt>
                <c:pt idx="876">
                  <c:v>59.569845641853306</c:v>
                </c:pt>
                <c:pt idx="877">
                  <c:v>59.57015716236284</c:v>
                </c:pt>
                <c:pt idx="878">
                  <c:v>59.570468680485753</c:v>
                </c:pt>
                <c:pt idx="879">
                  <c:v>59.570780196222074</c:v>
                </c:pt>
                <c:pt idx="880">
                  <c:v>59.57109170957176</c:v>
                </c:pt>
                <c:pt idx="881">
                  <c:v>59.571403220534791</c:v>
                </c:pt>
                <c:pt idx="882">
                  <c:v>59.571714729111207</c:v>
                </c:pt>
                <c:pt idx="883">
                  <c:v>59.572026235300953</c:v>
                </c:pt>
                <c:pt idx="884">
                  <c:v>59.572337739104107</c:v>
                </c:pt>
                <c:pt idx="885">
                  <c:v>59.572649240520555</c:v>
                </c:pt>
                <c:pt idx="886">
                  <c:v>59.572960739550382</c:v>
                </c:pt>
                <c:pt idx="887">
                  <c:v>59.57327223619351</c:v>
                </c:pt>
                <c:pt idx="888">
                  <c:v>59.573583730449997</c:v>
                </c:pt>
                <c:pt idx="889">
                  <c:v>59.573895222319784</c:v>
                </c:pt>
                <c:pt idx="890">
                  <c:v>59.574206711802901</c:v>
                </c:pt>
                <c:pt idx="891">
                  <c:v>59.574518198899376</c:v>
                </c:pt>
                <c:pt idx="892">
                  <c:v>59.574829683609124</c:v>
                </c:pt>
                <c:pt idx="893">
                  <c:v>59.57514116593218</c:v>
                </c:pt>
                <c:pt idx="894">
                  <c:v>59.575452645868523</c:v>
                </c:pt>
                <c:pt idx="895">
                  <c:v>59.575764123418232</c:v>
                </c:pt>
                <c:pt idx="896">
                  <c:v>59.576075598581163</c:v>
                </c:pt>
                <c:pt idx="897">
                  <c:v>59.576387071357409</c:v>
                </c:pt>
                <c:pt idx="898">
                  <c:v>59.576698541746936</c:v>
                </c:pt>
                <c:pt idx="899">
                  <c:v>59.577010009749735</c:v>
                </c:pt>
                <c:pt idx="900">
                  <c:v>59.577321475365771</c:v>
                </c:pt>
                <c:pt idx="901">
                  <c:v>59.577632938595116</c:v>
                </c:pt>
                <c:pt idx="902">
                  <c:v>59.577944399437698</c:v>
                </c:pt>
                <c:pt idx="903">
                  <c:v>59.578255857893545</c:v>
                </c:pt>
                <c:pt idx="904">
                  <c:v>59.578567313962637</c:v>
                </c:pt>
                <c:pt idx="905">
                  <c:v>59.578878767644973</c:v>
                </c:pt>
                <c:pt idx="906">
                  <c:v>59.579190218940532</c:v>
                </c:pt>
                <c:pt idx="907">
                  <c:v>59.579501667849371</c:v>
                </c:pt>
                <c:pt idx="908">
                  <c:v>59.579813114371404</c:v>
                </c:pt>
                <c:pt idx="909">
                  <c:v>59.580124558506668</c:v>
                </c:pt>
                <c:pt idx="910">
                  <c:v>59.580436000255169</c:v>
                </c:pt>
                <c:pt idx="911">
                  <c:v>59.580747439616857</c:v>
                </c:pt>
                <c:pt idx="912">
                  <c:v>59.581058876591769</c:v>
                </c:pt>
                <c:pt idx="913">
                  <c:v>59.581370311179867</c:v>
                </c:pt>
                <c:pt idx="914">
                  <c:v>59.581681743381203</c:v>
                </c:pt>
                <c:pt idx="915">
                  <c:v>59.581993173195713</c:v>
                </c:pt>
                <c:pt idx="916">
                  <c:v>59.582304600623409</c:v>
                </c:pt>
                <c:pt idx="917">
                  <c:v>59.582616025664301</c:v>
                </c:pt>
                <c:pt idx="918">
                  <c:v>59.582927448318365</c:v>
                </c:pt>
                <c:pt idx="919">
                  <c:v>59.583238868585589</c:v>
                </c:pt>
                <c:pt idx="920">
                  <c:v>59.583550286465993</c:v>
                </c:pt>
                <c:pt idx="921">
                  <c:v>59.583861701959535</c:v>
                </c:pt>
                <c:pt idx="922">
                  <c:v>59.584173115066271</c:v>
                </c:pt>
                <c:pt idx="923">
                  <c:v>59.584484525786131</c:v>
                </c:pt>
                <c:pt idx="924">
                  <c:v>59.584795934119164</c:v>
                </c:pt>
                <c:pt idx="925">
                  <c:v>59.585107340065328</c:v>
                </c:pt>
                <c:pt idx="926">
                  <c:v>59.585418743624622</c:v>
                </c:pt>
                <c:pt idx="927">
                  <c:v>59.58573014479704</c:v>
                </c:pt>
                <c:pt idx="928">
                  <c:v>59.586041543582617</c:v>
                </c:pt>
                <c:pt idx="929">
                  <c:v>59.586352939981296</c:v>
                </c:pt>
                <c:pt idx="930">
                  <c:v>59.586664333993077</c:v>
                </c:pt>
                <c:pt idx="931">
                  <c:v>59.586975725617989</c:v>
                </c:pt>
                <c:pt idx="932">
                  <c:v>59.587287114856011</c:v>
                </c:pt>
                <c:pt idx="933">
                  <c:v>59.587598501707099</c:v>
                </c:pt>
                <c:pt idx="934">
                  <c:v>59.58790988617131</c:v>
                </c:pt>
                <c:pt idx="935">
                  <c:v>59.588221268248631</c:v>
                </c:pt>
                <c:pt idx="936">
                  <c:v>59.588532647938997</c:v>
                </c:pt>
                <c:pt idx="937">
                  <c:v>59.58884402524248</c:v>
                </c:pt>
                <c:pt idx="938">
                  <c:v>59.589155400159015</c:v>
                </c:pt>
                <c:pt idx="939">
                  <c:v>59.589466772688624</c:v>
                </c:pt>
                <c:pt idx="940">
                  <c:v>59.589778142831328</c:v>
                </c:pt>
                <c:pt idx="941">
                  <c:v>59.590089510587056</c:v>
                </c:pt>
                <c:pt idx="942">
                  <c:v>59.590400875955851</c:v>
                </c:pt>
                <c:pt idx="943">
                  <c:v>59.590712238937684</c:v>
                </c:pt>
                <c:pt idx="944">
                  <c:v>59.591023599532591</c:v>
                </c:pt>
                <c:pt idx="945">
                  <c:v>59.591334957740514</c:v>
                </c:pt>
                <c:pt idx="946">
                  <c:v>59.591646313561476</c:v>
                </c:pt>
                <c:pt idx="947">
                  <c:v>59.591957666995469</c:v>
                </c:pt>
                <c:pt idx="948">
                  <c:v>59.592269018042508</c:v>
                </c:pt>
                <c:pt idx="949">
                  <c:v>59.592580366702563</c:v>
                </c:pt>
                <c:pt idx="950">
                  <c:v>59.592891712975586</c:v>
                </c:pt>
                <c:pt idx="951">
                  <c:v>59.593203056861668</c:v>
                </c:pt>
                <c:pt idx="952">
                  <c:v>59.593514398360725</c:v>
                </c:pt>
                <c:pt idx="953">
                  <c:v>59.59382573747277</c:v>
                </c:pt>
                <c:pt idx="954">
                  <c:v>59.594137074197853</c:v>
                </c:pt>
                <c:pt idx="955">
                  <c:v>59.594448408535889</c:v>
                </c:pt>
                <c:pt idx="956">
                  <c:v>59.594759740486928</c:v>
                </c:pt>
                <c:pt idx="957">
                  <c:v>59.595071070050949</c:v>
                </c:pt>
                <c:pt idx="958">
                  <c:v>59.595382397227951</c:v>
                </c:pt>
                <c:pt idx="959">
                  <c:v>59.595693722017877</c:v>
                </c:pt>
                <c:pt idx="960">
                  <c:v>59.596005044420799</c:v>
                </c:pt>
                <c:pt idx="961">
                  <c:v>59.596316364436682</c:v>
                </c:pt>
                <c:pt idx="962">
                  <c:v>59.596627682065488</c:v>
                </c:pt>
                <c:pt idx="963">
                  <c:v>59.596938997307241</c:v>
                </c:pt>
                <c:pt idx="964">
                  <c:v>59.597250310161989</c:v>
                </c:pt>
                <c:pt idx="965">
                  <c:v>59.597561620629634</c:v>
                </c:pt>
                <c:pt idx="966">
                  <c:v>59.597872928710224</c:v>
                </c:pt>
                <c:pt idx="967">
                  <c:v>59.598184234403767</c:v>
                </c:pt>
                <c:pt idx="968">
                  <c:v>59.598495537710193</c:v>
                </c:pt>
                <c:pt idx="969">
                  <c:v>59.598806838629571</c:v>
                </c:pt>
                <c:pt idx="970">
                  <c:v>59.599118137161817</c:v>
                </c:pt>
                <c:pt idx="971">
                  <c:v>59.599429433307002</c:v>
                </c:pt>
                <c:pt idx="972">
                  <c:v>59.599740727065083</c:v>
                </c:pt>
                <c:pt idx="973">
                  <c:v>59.600052018436045</c:v>
                </c:pt>
                <c:pt idx="974">
                  <c:v>59.600363307419904</c:v>
                </c:pt>
                <c:pt idx="975">
                  <c:v>59.600674594016674</c:v>
                </c:pt>
                <c:pt idx="976">
                  <c:v>59.600985878226297</c:v>
                </c:pt>
                <c:pt idx="977">
                  <c:v>59.601297160048802</c:v>
                </c:pt>
                <c:pt idx="978">
                  <c:v>59.601608439484188</c:v>
                </c:pt>
                <c:pt idx="979">
                  <c:v>59.60191971653245</c:v>
                </c:pt>
                <c:pt idx="980">
                  <c:v>59.602230991193551</c:v>
                </c:pt>
                <c:pt idx="981">
                  <c:v>59.602542263467527</c:v>
                </c:pt>
                <c:pt idx="982">
                  <c:v>59.602853533354349</c:v>
                </c:pt>
                <c:pt idx="983">
                  <c:v>59.603164800854017</c:v>
                </c:pt>
                <c:pt idx="984">
                  <c:v>59.603476065966518</c:v>
                </c:pt>
                <c:pt idx="985">
                  <c:v>59.603787328691858</c:v>
                </c:pt>
                <c:pt idx="986">
                  <c:v>59.604098589030059</c:v>
                </c:pt>
                <c:pt idx="987">
                  <c:v>59.604409846981042</c:v>
                </c:pt>
                <c:pt idx="988">
                  <c:v>59.604721102544872</c:v>
                </c:pt>
                <c:pt idx="989">
                  <c:v>59.605032355721498</c:v>
                </c:pt>
                <c:pt idx="990">
                  <c:v>59.605343606510949</c:v>
                </c:pt>
                <c:pt idx="991">
                  <c:v>59.605654854913219</c:v>
                </c:pt>
                <c:pt idx="992">
                  <c:v>59.605966100928271</c:v>
                </c:pt>
                <c:pt idx="993">
                  <c:v>59.606277344556133</c:v>
                </c:pt>
                <c:pt idx="994">
                  <c:v>59.606588585796757</c:v>
                </c:pt>
                <c:pt idx="995">
                  <c:v>59.606899824650185</c:v>
                </c:pt>
                <c:pt idx="996">
                  <c:v>59.607211061116388</c:v>
                </c:pt>
                <c:pt idx="997">
                  <c:v>59.607522295195359</c:v>
                </c:pt>
                <c:pt idx="998">
                  <c:v>59.607833526887113</c:v>
                </c:pt>
                <c:pt idx="999">
                  <c:v>59.608144756191614</c:v>
                </c:pt>
                <c:pt idx="1000">
                  <c:v>59.608455983108897</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Calculs!$I$4:$I$1004</c:f>
              <c:numCache>
                <c:formatCode>0.00</c:formatCode>
                <c:ptCount val="1001"/>
                <c:pt idx="0">
                  <c:v>0</c:v>
                </c:pt>
                <c:pt idx="1">
                  <c:v>0.17335927118172348</c:v>
                </c:pt>
                <c:pt idx="2">
                  <c:v>1.0982957439601859</c:v>
                </c:pt>
                <c:pt idx="3">
                  <c:v>2.4812307237886437</c:v>
                </c:pt>
                <c:pt idx="4">
                  <c:v>3.8162975569215201</c:v>
                </c:pt>
                <c:pt idx="5">
                  <c:v>5.1033801856630019</c:v>
                </c:pt>
                <c:pt idx="6">
                  <c:v>6.3716459866157864</c:v>
                </c:pt>
                <c:pt idx="7">
                  <c:v>7.6503414059964667</c:v>
                </c:pt>
                <c:pt idx="8">
                  <c:v>8.9394720217291788</c:v>
                </c:pt>
                <c:pt idx="9">
                  <c:v>10.239043213738306</c:v>
                </c:pt>
                <c:pt idx="10">
                  <c:v>11.549060160535078</c:v>
                </c:pt>
                <c:pt idx="11">
                  <c:v>12.866488996391199</c:v>
                </c:pt>
                <c:pt idx="12">
                  <c:v>14.188287460301501</c:v>
                </c:pt>
                <c:pt idx="13">
                  <c:v>15.514448038287059</c:v>
                </c:pt>
                <c:pt idx="14">
                  <c:v>16.844963070460114</c:v>
                </c:pt>
                <c:pt idx="15">
                  <c:v>18.17982475054059</c:v>
                </c:pt>
                <c:pt idx="16">
                  <c:v>19.519025125382797</c:v>
                </c:pt>
                <c:pt idx="17">
                  <c:v>20.862556094512541</c:v>
                </c:pt>
                <c:pt idx="18">
                  <c:v>22.210409409674725</c:v>
                </c:pt>
                <c:pt idx="19">
                  <c:v>23.562576674391622</c:v>
                </c:pt>
                <c:pt idx="20">
                  <c:v>24.919049343532016</c:v>
                </c:pt>
                <c:pt idx="21">
                  <c:v>26.278598988259532</c:v>
                </c:pt>
                <c:pt idx="22">
                  <c:v>27.639993807565887</c:v>
                </c:pt>
                <c:pt idx="23">
                  <c:v>29.003220158388274</c:v>
                </c:pt>
                <c:pt idx="24">
                  <c:v>30.368264309537995</c:v>
                </c:pt>
                <c:pt idx="25">
                  <c:v>31.735112442153167</c:v>
                </c:pt>
                <c:pt idx="26">
                  <c:v>33.103750650161132</c:v>
                </c:pt>
                <c:pt idx="27">
                  <c:v>34.474169001921759</c:v>
                </c:pt>
                <c:pt idx="28">
                  <c:v>35.846357646098348</c:v>
                </c:pt>
                <c:pt idx="29">
                  <c:v>37.220302146701336</c:v>
                </c:pt>
                <c:pt idx="30">
                  <c:v>38.595988000054369</c:v>
                </c:pt>
                <c:pt idx="31">
                  <c:v>39.973400633509513</c:v>
                </c:pt>
                <c:pt idx="32">
                  <c:v>41.352525404452869</c:v>
                </c:pt>
                <c:pt idx="33">
                  <c:v>42.733347599508292</c:v>
                </c:pt>
                <c:pt idx="34">
                  <c:v>44.115852433910732</c:v>
                </c:pt>
                <c:pt idx="35">
                  <c:v>45.500025051025496</c:v>
                </c:pt>
                <c:pt idx="36">
                  <c:v>46.885850521994165</c:v>
                </c:pt>
                <c:pt idx="37">
                  <c:v>48.273313845490662</c:v>
                </c:pt>
                <c:pt idx="38">
                  <c:v>49.662399947574109</c:v>
                </c:pt>
                <c:pt idx="39">
                  <c:v>51.053093681626805</c:v>
                </c:pt>
                <c:pt idx="40">
                  <c:v>52.445379828367912</c:v>
                </c:pt>
                <c:pt idx="41">
                  <c:v>53.838292984726507</c:v>
                </c:pt>
                <c:pt idx="42">
                  <c:v>55.230865339178777</c:v>
                </c:pt>
                <c:pt idx="43">
                  <c:v>56.623078230138617</c:v>
                </c:pt>
                <c:pt idx="44">
                  <c:v>58.014912989228236</c:v>
                </c:pt>
                <c:pt idx="45">
                  <c:v>59.406350941993011</c:v>
                </c:pt>
                <c:pt idx="46">
                  <c:v>60.797373408653179</c:v>
                </c:pt>
                <c:pt idx="47">
                  <c:v>62.187961704888139</c:v>
                </c:pt>
                <c:pt idx="48">
                  <c:v>63.578097142650229</c:v>
                </c:pt>
                <c:pt idx="49">
                  <c:v>64.967761031004883</c:v>
                </c:pt>
                <c:pt idx="50">
                  <c:v>66.35693467699457</c:v>
                </c:pt>
                <c:pt idx="51">
                  <c:v>67.745599386524262</c:v>
                </c:pt>
                <c:pt idx="52">
                  <c:v>69.133736465266196</c:v>
                </c:pt>
                <c:pt idx="53">
                  <c:v>70.521327219582403</c:v>
                </c:pt>
                <c:pt idx="54">
                  <c:v>71.908352957463066</c:v>
                </c:pt>
                <c:pt idx="55">
                  <c:v>73.2947949894793</c:v>
                </c:pt>
                <c:pt idx="56">
                  <c:v>74.68063462974925</c:v>
                </c:pt>
                <c:pt idx="57">
                  <c:v>76.065853196915995</c:v>
                </c:pt>
                <c:pt idx="58">
                  <c:v>77.450432015136442</c:v>
                </c:pt>
                <c:pt idx="59">
                  <c:v>78.834352415080005</c:v>
                </c:pt>
                <c:pt idx="60">
                  <c:v>80.217595734936296</c:v>
                </c:pt>
                <c:pt idx="61">
                  <c:v>81.600143321431048</c:v>
                </c:pt>
                <c:pt idx="62">
                  <c:v>82.981976530849352</c:v>
                </c:pt>
                <c:pt idx="63">
                  <c:v>84.363076730065671</c:v>
                </c:pt>
                <c:pt idx="64">
                  <c:v>85.74342529757989</c:v>
                </c:pt>
                <c:pt idx="65">
                  <c:v>87.123003624558763</c:v>
                </c:pt>
                <c:pt idx="66">
                  <c:v>88.501793115882492</c:v>
                </c:pt>
                <c:pt idx="67">
                  <c:v>89.879775191195407</c:v>
                </c:pt>
                <c:pt idx="68">
                  <c:v>91.256931285960817</c:v>
                </c:pt>
                <c:pt idx="69">
                  <c:v>92.633242852519132</c:v>
                </c:pt>
                <c:pt idx="70">
                  <c:v>94.008691361149161</c:v>
                </c:pt>
                <c:pt idx="71">
                  <c:v>95.383258301131875</c:v>
                </c:pt>
                <c:pt idx="72">
                  <c:v>96.756925181816555</c:v>
                </c:pt>
                <c:pt idx="73">
                  <c:v>98.129673533688802</c:v>
                </c:pt>
                <c:pt idx="74">
                  <c:v>99.501484909440023</c:v>
                </c:pt>
                <c:pt idx="75">
                  <c:v>100.8723408850381</c:v>
                </c:pt>
                <c:pt idx="76">
                  <c:v>102.24222306079915</c:v>
                </c:pt>
                <c:pt idx="77">
                  <c:v>103.61111306245969</c:v>
                </c:pt>
                <c:pt idx="78">
                  <c:v>104.97899254224912</c:v>
                </c:pt>
                <c:pt idx="79">
                  <c:v>106.34584317996243</c:v>
                </c:pt>
                <c:pt idx="80">
                  <c:v>107.71164668403242</c:v>
                </c:pt>
                <c:pt idx="81">
                  <c:v>109.07541744514208</c:v>
                </c:pt>
                <c:pt idx="82">
                  <c:v>110.4361680237588</c:v>
                </c:pt>
                <c:pt idx="83">
                  <c:v>111.79387799109205</c:v>
                </c:pt>
                <c:pt idx="84">
                  <c:v>113.14852703310542</c:v>
                </c:pt>
                <c:pt idx="85">
                  <c:v>114.50009495168175</c:v>
                </c:pt>
                <c:pt idx="86">
                  <c:v>115.84856166577519</c:v>
                </c:pt>
                <c:pt idx="87">
                  <c:v>117.19390721255044</c:v>
                </c:pt>
                <c:pt idx="88">
                  <c:v>118.53611174850832</c:v>
                </c:pt>
                <c:pt idx="89">
                  <c:v>119.87515555059802</c:v>
                </c:pt>
                <c:pt idx="90">
                  <c:v>121.21101901731554</c:v>
                </c:pt>
                <c:pt idx="91">
                  <c:v>122.54325495627613</c:v>
                </c:pt>
                <c:pt idx="92">
                  <c:v>123.871415552638</c:v>
                </c:pt>
                <c:pt idx="93">
                  <c:v>125.19548073779059</c:v>
                </c:pt>
                <c:pt idx="94">
                  <c:v>126.51543060846029</c:v>
                </c:pt>
                <c:pt idx="95">
                  <c:v>127.83124542769437</c:v>
                </c:pt>
                <c:pt idx="96">
                  <c:v>129.14290562582349</c:v>
                </c:pt>
                <c:pt idx="97">
                  <c:v>130.45039180140378</c:v>
                </c:pt>
                <c:pt idx="98">
                  <c:v>131.75368472213751</c:v>
                </c:pt>
                <c:pt idx="99">
                  <c:v>133.05276532577253</c:v>
                </c:pt>
                <c:pt idx="100">
                  <c:v>134.34761472098063</c:v>
                </c:pt>
                <c:pt idx="101">
                  <c:v>135.63814572693136</c:v>
                </c:pt>
                <c:pt idx="102">
                  <c:v>136.92427122910098</c:v>
                </c:pt>
                <c:pt idx="103">
                  <c:v>138.20597274438512</c:v>
                </c:pt>
                <c:pt idx="104">
                  <c:v>139.48323197036106</c:v>
                </c:pt>
                <c:pt idx="105">
                  <c:v>140.75603078604223</c:v>
                </c:pt>
                <c:pt idx="106">
                  <c:v>142.02435125261005</c:v>
                </c:pt>
                <c:pt idx="107">
                  <c:v>143.28817561412274</c:v>
                </c:pt>
                <c:pt idx="108">
                  <c:v>144.54748629820111</c:v>
                </c:pt>
                <c:pt idx="109">
                  <c:v>145.80226591669168</c:v>
                </c:pt>
                <c:pt idx="110">
                  <c:v>147.05249726630643</c:v>
                </c:pt>
                <c:pt idx="111">
                  <c:v>148.29895211298594</c:v>
                </c:pt>
                <c:pt idx="112">
                  <c:v>149.54240348541074</c:v>
                </c:pt>
                <c:pt idx="113">
                  <c:v>150.78283572793157</c:v>
                </c:pt>
                <c:pt idx="114">
                  <c:v>152.02023330199813</c:v>
                </c:pt>
                <c:pt idx="115">
                  <c:v>153.25458078686805</c:v>
                </c:pt>
                <c:pt idx="116">
                  <c:v>154.48586288030302</c:v>
                </c:pt>
                <c:pt idx="117">
                  <c:v>155.71406439925136</c:v>
                </c:pt>
                <c:pt idx="118">
                  <c:v>156.93917028051732</c:v>
                </c:pt>
                <c:pt idx="119">
                  <c:v>158.16116558141698</c:v>
                </c:pt>
                <c:pt idx="120">
                  <c:v>159.38003548042047</c:v>
                </c:pt>
                <c:pt idx="121">
                  <c:v>160.59445609648543</c:v>
                </c:pt>
                <c:pt idx="122">
                  <c:v>161.80310209528665</c:v>
                </c:pt>
                <c:pt idx="123">
                  <c:v>163.00595778795258</c:v>
                </c:pt>
                <c:pt idx="124">
                  <c:v>164.20300772834483</c:v>
                </c:pt>
                <c:pt idx="125">
                  <c:v>165.3942367131709</c:v>
                </c:pt>
                <c:pt idx="126">
                  <c:v>166.57962978206635</c:v>
                </c:pt>
                <c:pt idx="127">
                  <c:v>167.75917221764661</c:v>
                </c:pt>
                <c:pt idx="128">
                  <c:v>168.9328495455288</c:v>
                </c:pt>
                <c:pt idx="129">
                  <c:v>170.10064753432331</c:v>
                </c:pt>
                <c:pt idx="130">
                  <c:v>171.26255219559559</c:v>
                </c:pt>
                <c:pt idx="131">
                  <c:v>172.41820680974635</c:v>
                </c:pt>
                <c:pt idx="132">
                  <c:v>173.56725456123897</c:v>
                </c:pt>
                <c:pt idx="133">
                  <c:v>174.70968200211192</c:v>
                </c:pt>
                <c:pt idx="134">
                  <c:v>175.84547596051499</c:v>
                </c:pt>
                <c:pt idx="135">
                  <c:v>176.97462354031583</c:v>
                </c:pt>
                <c:pt idx="136">
                  <c:v>178.09711212067256</c:v>
                </c:pt>
                <c:pt idx="137">
                  <c:v>179.21292935557341</c:v>
                </c:pt>
                <c:pt idx="138">
                  <c:v>180.32206317334305</c:v>
                </c:pt>
                <c:pt idx="139">
                  <c:v>181.4245017761167</c:v>
                </c:pt>
                <c:pt idx="140">
                  <c:v>182.52023363928151</c:v>
                </c:pt>
                <c:pt idx="141">
                  <c:v>183.60514406713716</c:v>
                </c:pt>
                <c:pt idx="142">
                  <c:v>184.6751155613685</c:v>
                </c:pt>
                <c:pt idx="143">
                  <c:v>185.73013695976101</c:v>
                </c:pt>
                <c:pt idx="144">
                  <c:v>186.77019786413041</c:v>
                </c:pt>
                <c:pt idx="145">
                  <c:v>187.79528863471006</c:v>
                </c:pt>
                <c:pt idx="146">
                  <c:v>188.8054003844297</c:v>
                </c:pt>
                <c:pt idx="147">
                  <c:v>189.80052497308793</c:v>
                </c:pt>
                <c:pt idx="148">
                  <c:v>190.78065500142137</c:v>
                </c:pt>
                <c:pt idx="149">
                  <c:v>191.74578380507288</c:v>
                </c:pt>
                <c:pt idx="150">
                  <c:v>192.69590544846182</c:v>
                </c:pt>
                <c:pt idx="151">
                  <c:v>193.63101471855845</c:v>
                </c:pt>
                <c:pt idx="152">
                  <c:v>194.55110711856631</c:v>
                </c:pt>
                <c:pt idx="153">
                  <c:v>195.45617886151356</c:v>
                </c:pt>
                <c:pt idx="154">
                  <c:v>196.34622686375792</c:v>
                </c:pt>
                <c:pt idx="155">
                  <c:v>197.22124873840619</c:v>
                </c:pt>
                <c:pt idx="156">
                  <c:v>198.06179341648524</c:v>
                </c:pt>
                <c:pt idx="157">
                  <c:v>198.84840872995989</c:v>
                </c:pt>
                <c:pt idx="158">
                  <c:v>199.58111472120871</c:v>
                </c:pt>
                <c:pt idx="159">
                  <c:v>200.25993680667739</c:v>
                </c:pt>
                <c:pt idx="160">
                  <c:v>200.88490568553348</c:v>
                </c:pt>
                <c:pt idx="161">
                  <c:v>201.43132548071247</c:v>
                </c:pt>
                <c:pt idx="162">
                  <c:v>201.87452168655545</c:v>
                </c:pt>
                <c:pt idx="163">
                  <c:v>202.21695649461944</c:v>
                </c:pt>
                <c:pt idx="164">
                  <c:v>202.46110601962027</c:v>
                </c:pt>
                <c:pt idx="165">
                  <c:v>202.63072724932951</c:v>
                </c:pt>
                <c:pt idx="166">
                  <c:v>202.74955768671131</c:v>
                </c:pt>
                <c:pt idx="167">
                  <c:v>202.79970932294532</c:v>
                </c:pt>
                <c:pt idx="168">
                  <c:v>202.77632381666606</c:v>
                </c:pt>
                <c:pt idx="169">
                  <c:v>202.64242733842593</c:v>
                </c:pt>
                <c:pt idx="170">
                  <c:v>202.38712480336014</c:v>
                </c:pt>
                <c:pt idx="171">
                  <c:v>202.09100940269141</c:v>
                </c:pt>
                <c:pt idx="172">
                  <c:v>201.79552016031715</c:v>
                </c:pt>
                <c:pt idx="173">
                  <c:v>201.50065469374726</c:v>
                </c:pt>
                <c:pt idx="174">
                  <c:v>201.20641063258535</c:v>
                </c:pt>
                <c:pt idx="175">
                  <c:v>200.91278561845132</c:v>
                </c:pt>
                <c:pt idx="176">
                  <c:v>200.619777304905</c:v>
                </c:pt>
                <c:pt idx="177">
                  <c:v>200.32738335737011</c:v>
                </c:pt>
                <c:pt idx="178">
                  <c:v>200.03560145305877</c:v>
                </c:pt>
                <c:pt idx="179">
                  <c:v>199.74442928089692</c:v>
                </c:pt>
                <c:pt idx="180">
                  <c:v>199.45386454144989</c:v>
                </c:pt>
                <c:pt idx="181">
                  <c:v>199.16390494684873</c:v>
                </c:pt>
                <c:pt idx="182">
                  <c:v>198.87454822071723</c:v>
                </c:pt>
                <c:pt idx="183">
                  <c:v>198.58579209809929</c:v>
                </c:pt>
                <c:pt idx="184">
                  <c:v>198.29763432538687</c:v>
                </c:pt>
                <c:pt idx="185">
                  <c:v>198.01007266024862</c:v>
                </c:pt>
                <c:pt idx="186">
                  <c:v>197.72310487155895</c:v>
                </c:pt>
                <c:pt idx="187">
                  <c:v>197.43672873932766</c:v>
                </c:pt>
                <c:pt idx="188">
                  <c:v>197.15094205463006</c:v>
                </c:pt>
                <c:pt idx="189">
                  <c:v>196.86574261953771</c:v>
                </c:pt>
                <c:pt idx="190">
                  <c:v>196.58112824704958</c:v>
                </c:pt>
                <c:pt idx="191">
                  <c:v>196.29709676102388</c:v>
                </c:pt>
                <c:pt idx="192">
                  <c:v>196.01364599611017</c:v>
                </c:pt>
                <c:pt idx="193">
                  <c:v>195.73077379768225</c:v>
                </c:pt>
                <c:pt idx="194">
                  <c:v>195.44847802177128</c:v>
                </c:pt>
                <c:pt idx="195">
                  <c:v>195.16675653499973</c:v>
                </c:pt>
                <c:pt idx="196">
                  <c:v>194.8856072145154</c:v>
                </c:pt>
                <c:pt idx="197">
                  <c:v>194.60502794792646</c:v>
                </c:pt>
                <c:pt idx="198">
                  <c:v>194.32501663323634</c:v>
                </c:pt>
                <c:pt idx="199">
                  <c:v>194.0455711787798</c:v>
                </c:pt>
                <c:pt idx="200">
                  <c:v>193.76668950315886</c:v>
                </c:pt>
                <c:pt idx="201">
                  <c:v>190.98358237967162</c:v>
                </c:pt>
                <c:pt idx="202">
                  <c:v>188.25599175004342</c:v>
                </c:pt>
                <c:pt idx="203">
                  <c:v>185.58191442266781</c:v>
                </c:pt>
                <c:pt idx="204">
                  <c:v>182.95944269915142</c:v>
                </c:pt>
                <c:pt idx="205">
                  <c:v>180.38675870980384</c:v>
                </c:pt>
                <c:pt idx="206">
                  <c:v>177.86212915100222</c:v>
                </c:pt>
                <c:pt idx="207">
                  <c:v>175.38390039149132</c:v>
                </c:pt>
                <c:pt idx="208">
                  <c:v>172.95049391774401</c:v>
                </c:pt>
                <c:pt idx="209">
                  <c:v>170.56040209125277</c:v>
                </c:pt>
                <c:pt idx="210">
                  <c:v>168.21218419308951</c:v>
                </c:pt>
                <c:pt idx="211">
                  <c:v>165.90446273328612</c:v>
                </c:pt>
                <c:pt idx="212">
                  <c:v>163.63592000458232</c:v>
                </c:pt>
                <c:pt idx="213">
                  <c:v>161.4052948618847</c:v>
                </c:pt>
                <c:pt idx="214">
                  <c:v>159.21137971040199</c:v>
                </c:pt>
                <c:pt idx="215">
                  <c:v>157.0530176868856</c:v>
                </c:pt>
                <c:pt idx="216">
                  <c:v>154.92910001972919</c:v>
                </c:pt>
                <c:pt idx="217">
                  <c:v>152.83856355488055</c:v>
                </c:pt>
                <c:pt idx="218">
                  <c:v>150.78038843560518</c:v>
                </c:pt>
                <c:pt idx="219">
                  <c:v>148.753595925128</c:v>
                </c:pt>
                <c:pt idx="220">
                  <c:v>146.75724636207556</c:v>
                </c:pt>
                <c:pt idx="221">
                  <c:v>144.79043723945625</c:v>
                </c:pt>
                <c:pt idx="222">
                  <c:v>142.85230139865769</c:v>
                </c:pt>
                <c:pt idx="223">
                  <c:v>140.94200533061709</c:v>
                </c:pt>
                <c:pt idx="224">
                  <c:v>139.05874757693729</c:v>
                </c:pt>
                <c:pt idx="225">
                  <c:v>137.20175722428488</c:v>
                </c:pt>
                <c:pt idx="226">
                  <c:v>135.37029248592114</c:v>
                </c:pt>
                <c:pt idx="227">
                  <c:v>133.5636393646902</c:v>
                </c:pt>
                <c:pt idx="228">
                  <c:v>131.78111039221776</c:v>
                </c:pt>
                <c:pt idx="229">
                  <c:v>130.02204343947275</c:v>
                </c:pt>
                <c:pt idx="230">
                  <c:v>128.28580059420688</c:v>
                </c:pt>
                <c:pt idx="231">
                  <c:v>126.57176710112034</c:v>
                </c:pt>
                <c:pt idx="232">
                  <c:v>124.8793503609119</c:v>
                </c:pt>
                <c:pt idx="233">
                  <c:v>123.2079789846523</c:v>
                </c:pt>
                <c:pt idx="234">
                  <c:v>121.55710190018333</c:v>
                </c:pt>
                <c:pt idx="235">
                  <c:v>119.92618750748441</c:v>
                </c:pt>
                <c:pt idx="236">
                  <c:v>118.31472288017291</c:v>
                </c:pt>
                <c:pt idx="237">
                  <c:v>116.72221301050929</c:v>
                </c:pt>
                <c:pt idx="238">
                  <c:v>115.14818009547091</c:v>
                </c:pt>
                <c:pt idx="239">
                  <c:v>113.59216286163458</c:v>
                </c:pt>
                <c:pt idx="240">
                  <c:v>112.05371592677376</c:v>
                </c:pt>
                <c:pt idx="241">
                  <c:v>110.53240919622949</c:v>
                </c:pt>
                <c:pt idx="242">
                  <c:v>109.02782729225758</c:v>
                </c:pt>
                <c:pt idx="243">
                  <c:v>107.53956901468881</c:v>
                </c:pt>
                <c:pt idx="244">
                  <c:v>106.06724683136363</c:v>
                </c:pt>
                <c:pt idx="245">
                  <c:v>104.61048639692159</c:v>
                </c:pt>
                <c:pt idx="246">
                  <c:v>103.16892609863559</c:v>
                </c:pt>
                <c:pt idx="247">
                  <c:v>101.7422166280865</c:v>
                </c:pt>
                <c:pt idx="248">
                  <c:v>100.3300205775719</c:v>
                </c:pt>
                <c:pt idx="249">
                  <c:v>98.932012060237653</c:v>
                </c:pt>
                <c:pt idx="250">
                  <c:v>97.547876353009755</c:v>
                </c:pt>
                <c:pt idx="251">
                  <c:v>96.177309561490361</c:v>
                </c:pt>
                <c:pt idx="252">
                  <c:v>94.820018306064185</c:v>
                </c:pt>
                <c:pt idx="253">
                  <c:v>93.475719428540856</c:v>
                </c:pt>
                <c:pt idx="254">
                  <c:v>92.144139718736483</c:v>
                </c:pt>
                <c:pt idx="255">
                  <c:v>90.825015660472801</c:v>
                </c:pt>
                <c:pt idx="256">
                  <c:v>89.518093196546332</c:v>
                </c:pt>
                <c:pt idx="257">
                  <c:v>88.223127512293033</c:v>
                </c:pt>
                <c:pt idx="258">
                  <c:v>86.939882837446305</c:v>
                </c:pt>
                <c:pt idx="259">
                  <c:v>85.668132266058677</c:v>
                </c:pt>
                <c:pt idx="260">
                  <c:v>84.407657594330416</c:v>
                </c:pt>
                <c:pt idx="261">
                  <c:v>83.158249176261748</c:v>
                </c:pt>
                <c:pt idx="262">
                  <c:v>81.919705797120542</c:v>
                </c:pt>
                <c:pt idx="263">
                  <c:v>80.691834564794377</c:v>
                </c:pt>
                <c:pt idx="264">
                  <c:v>79.474450819174606</c:v>
                </c:pt>
                <c:pt idx="265">
                  <c:v>78.267378059802851</c:v>
                </c:pt>
                <c:pt idx="266">
                  <c:v>77.070447892095274</c:v>
                </c:pt>
                <c:pt idx="267">
                  <c:v>75.883499992550227</c:v>
                </c:pt>
                <c:pt idx="268">
                  <c:v>74.706382093439032</c:v>
                </c:pt>
                <c:pt idx="269">
                  <c:v>73.538949987579073</c:v>
                </c:pt>
                <c:pt idx="270">
                  <c:v>72.381067553894781</c:v>
                </c:pt>
                <c:pt idx="271">
                  <c:v>71.232606804584208</c:v>
                </c:pt>
                <c:pt idx="272">
                  <c:v>70.093447954829259</c:v>
                </c:pt>
                <c:pt idx="273">
                  <c:v>68.963479516116251</c:v>
                </c:pt>
                <c:pt idx="274">
                  <c:v>67.842598414371352</c:v>
                </c:pt>
                <c:pt idx="275">
                  <c:v>66.730710134263504</c:v>
                </c:pt>
                <c:pt idx="276">
                  <c:v>65.627728891186223</c:v>
                </c:pt>
                <c:pt idx="277">
                  <c:v>64.533577832601637</c:v>
                </c:pt>
                <c:pt idx="278">
                  <c:v>63.448189270612758</c:v>
                </c:pt>
                <c:pt idx="279">
                  <c:v>62.371504947829457</c:v>
                </c:pt>
                <c:pt idx="280">
                  <c:v>61.303476338804884</c:v>
                </c:pt>
                <c:pt idx="281">
                  <c:v>60.244064989547688</c:v>
                </c:pt>
                <c:pt idx="282">
                  <c:v>59.1932428978592</c:v>
                </c:pt>
                <c:pt idx="283">
                  <c:v>58.150992937504995</c:v>
                </c:pt>
                <c:pt idx="284">
                  <c:v>57.117309329507094</c:v>
                </c:pt>
                <c:pt idx="285">
                  <c:v>56.092198164135731</c:v>
                </c:pt>
                <c:pt idx="286">
                  <c:v>55.075677977487224</c:v>
                </c:pt>
                <c:pt idx="287">
                  <c:v>54.067780386855546</c:v>
                </c:pt>
                <c:pt idx="288">
                  <c:v>53.068550789436067</c:v>
                </c:pt>
                <c:pt idx="289">
                  <c:v>52.078049129237485</c:v>
                </c:pt>
                <c:pt idx="290">
                  <c:v>51.096350737414987</c:v>
                </c:pt>
                <c:pt idx="291">
                  <c:v>50.12354725156689</c:v>
                </c:pt>
                <c:pt idx="292">
                  <c:v>49.159747619846968</c:v>
                </c:pt>
                <c:pt idx="293">
                  <c:v>48.205079196019895</c:v>
                </c:pt>
                <c:pt idx="294">
                  <c:v>47.259688931810231</c:v>
                </c:pt>
                <c:pt idx="295">
                  <c:v>46.323744673038696</c:v>
                </c:pt>
                <c:pt idx="296">
                  <c:v>45.397436566073488</c:v>
                </c:pt>
                <c:pt idx="297">
                  <c:v>44.480978581007115</c:v>
                </c:pt>
                <c:pt idx="298">
                  <c:v>43.574610157649637</c:v>
                </c:pt>
                <c:pt idx="299">
                  <c:v>42.678597979844376</c:v>
                </c:pt>
                <c:pt idx="300">
                  <c:v>41.793237882682178</c:v>
                </c:pt>
                <c:pt idx="301">
                  <c:v>40.918856895819182</c:v>
                </c:pt>
                <c:pt idx="302">
                  <c:v>40.055815424172444</c:v>
                </c:pt>
                <c:pt idx="303">
                  <c:v>39.204509564637256</c:v>
                </c:pt>
                <c:pt idx="304">
                  <c:v>38.365373553971423</c:v>
                </c:pt>
                <c:pt idx="305">
                  <c:v>37.538882338429154</c:v>
                </c:pt>
                <c:pt idx="306">
                  <c:v>36.725554249876375</c:v>
                </c:pt>
                <c:pt idx="307">
                  <c:v>35.925953765727144</c:v>
                </c:pt>
                <c:pt idx="308">
                  <c:v>35.140694320833639</c:v>
                </c:pt>
                <c:pt idx="309">
                  <c:v>34.370441128152756</c:v>
                </c:pt>
                <c:pt idx="310">
                  <c:v>33.615913951320707</c:v>
                </c:pt>
                <c:pt idx="311">
                  <c:v>32.877889755945702</c:v>
                </c:pt>
                <c:pt idx="312">
                  <c:v>32.157205147305525</c:v>
                </c:pt>
                <c:pt idx="313">
                  <c:v>31.454758480173503</c:v>
                </c:pt>
                <c:pt idx="314">
                  <c:v>30.771511501862701</c:v>
                </c:pt>
                <c:pt idx="315">
                  <c:v>30.108490362757525</c:v>
                </c:pt>
                <c:pt idx="316">
                  <c:v>29.466785800504859</c:v>
                </c:pt>
                <c:pt idx="317">
                  <c:v>28.847552276143489</c:v>
                </c:pt>
                <c:pt idx="318">
                  <c:v>28.252005814946504</c:v>
                </c:pt>
                <c:pt idx="319">
                  <c:v>27.681420284651118</c:v>
                </c:pt>
                <c:pt idx="320">
                  <c:v>27.13712183296354</c:v>
                </c:pt>
                <c:pt idx="321">
                  <c:v>26.620481209521294</c:v>
                </c:pt>
                <c:pt idx="322">
                  <c:v>26.132903720297666</c:v>
                </c:pt>
                <c:pt idx="323">
                  <c:v>25.67581661039225</c:v>
                </c:pt>
                <c:pt idx="324">
                  <c:v>25.250653749421616</c:v>
                </c:pt>
                <c:pt idx="325">
                  <c:v>24.858837605935101</c:v>
                </c:pt>
                <c:pt idx="326">
                  <c:v>24.501758644254544</c:v>
                </c:pt>
                <c:pt idx="327">
                  <c:v>24.180752455493753</c:v>
                </c:pt>
                <c:pt idx="328">
                  <c:v>23.897075135443004</c:v>
                </c:pt>
                <c:pt idx="329">
                  <c:v>23.651877630587464</c:v>
                </c:pt>
                <c:pt idx="330">
                  <c:v>23.446179969039157</c:v>
                </c:pt>
                <c:pt idx="331">
                  <c:v>23.280846450715526</c:v>
                </c:pt>
                <c:pt idx="332">
                  <c:v>23.156562964768202</c:v>
                </c:pt>
                <c:pt idx="333">
                  <c:v>23.073817609419706</c:v>
                </c:pt>
                <c:pt idx="334">
                  <c:v>23.032885695473734</c:v>
                </c:pt>
                <c:pt idx="335">
                  <c:v>23.03382001759007</c:v>
                </c:pt>
                <c:pt idx="336">
                  <c:v>23.076446989352092</c:v>
                </c:pt>
                <c:pt idx="337">
                  <c:v>23.160368885771632</c:v>
                </c:pt>
                <c:pt idx="338">
                  <c:v>23.284972057385559</c:v>
                </c:pt>
                <c:pt idx="339">
                  <c:v>23.449440615353694</c:v>
                </c:pt>
                <c:pt idx="340">
                  <c:v>23.652774776331672</c:v>
                </c:pt>
                <c:pt idx="341">
                  <c:v>23.893812829710569</c:v>
                </c:pt>
                <c:pt idx="342">
                  <c:v>24.171255565003982</c:v>
                </c:pt>
                <c:pt idx="343">
                  <c:v>24.483691975791771</c:v>
                </c:pt>
                <c:pt idx="344">
                  <c:v>24.829625127468777</c:v>
                </c:pt>
                <c:pt idx="345">
                  <c:v>25.207497218324399</c:v>
                </c:pt>
                <c:pt idx="346">
                  <c:v>25.615713051650211</c:v>
                </c:pt>
                <c:pt idx="347">
                  <c:v>26.052661344917688</c:v>
                </c:pt>
                <c:pt idx="348">
                  <c:v>26.516733508251498</c:v>
                </c:pt>
                <c:pt idx="349">
                  <c:v>27.006339711607051</c:v>
                </c:pt>
                <c:pt idx="350">
                  <c:v>27.519922217588686</c:v>
                </c:pt>
                <c:pt idx="351">
                  <c:v>28.055966079814834</c:v>
                </c:pt>
                <c:pt idx="352">
                  <c:v>28.61300739488485</c:v>
                </c:pt>
                <c:pt idx="353">
                  <c:v>29.189639352312845</c:v>
                </c:pt>
                <c:pt idx="354">
                  <c:v>29.784516356147378</c:v>
                </c:pt>
                <c:pt idx="355">
                  <c:v>30.396356500046622</c:v>
                </c:pt>
                <c:pt idx="356">
                  <c:v>31.023942669932254</c:v>
                </c:pt>
                <c:pt idx="357">
                  <c:v>31.666122530043438</c:v>
                </c:pt>
                <c:pt idx="358">
                  <c:v>32.321807623464146</c:v>
                </c:pt>
                <c:pt idx="359">
                  <c:v>32.98997179030259</c:v>
                </c:pt>
                <c:pt idx="360">
                  <c:v>33.66964907809546</c:v>
                </c:pt>
                <c:pt idx="361">
                  <c:v>34.359931291370764</c:v>
                </c:pt>
                <c:pt idx="362">
                  <c:v>35.059965301696764</c:v>
                </c:pt>
                <c:pt idx="363">
                  <c:v>35.76895021656172</c:v>
                </c:pt>
                <c:pt idx="364">
                  <c:v>36.486134485314629</c:v>
                </c:pt>
                <c:pt idx="365">
                  <c:v>37.210813003157448</c:v>
                </c:pt>
                <c:pt idx="366">
                  <c:v>37.94232425966689</c:v>
                </c:pt>
                <c:pt idx="367">
                  <c:v>38.680047566301035</c:v>
                </c:pt>
                <c:pt idx="368">
                  <c:v>39.423400387532482</c:v>
                </c:pt>
                <c:pt idx="369">
                  <c:v>40.171835792352219</c:v>
                </c:pt>
                <c:pt idx="370">
                  <c:v>40.924840036622797</c:v>
                </c:pt>
                <c:pt idx="371">
                  <c:v>41.681930281862584</c:v>
                </c:pt>
                <c:pt idx="372">
                  <c:v>42.442652452278097</c:v>
                </c:pt>
                <c:pt idx="373">
                  <c:v>43.206579229022033</c:v>
                </c:pt>
                <c:pt idx="374">
                  <c:v>43.973308178563286</c:v>
                </c:pt>
                <c:pt idx="375">
                  <c:v>44.742460010561459</c:v>
                </c:pt>
                <c:pt idx="376">
                  <c:v>45.513676959617406</c:v>
                </c:pt>
                <c:pt idx="377">
                  <c:v>46.286621284619699</c:v>
                </c:pt>
                <c:pt idx="378">
                  <c:v>47.060973879040226</c:v>
                </c:pt>
                <c:pt idx="379">
                  <c:v>47.836432985382991</c:v>
                </c:pt>
                <c:pt idx="380">
                  <c:v>48.612713007002476</c:v>
                </c:pt>
                <c:pt idx="381">
                  <c:v>49.389543410639874</c:v>
                </c:pt>
                <c:pt idx="382">
                  <c:v>50.166667713241566</c:v>
                </c:pt>
                <c:pt idx="383">
                  <c:v>50.943842546898154</c:v>
                </c:pt>
                <c:pt idx="384">
                  <c:v>51.720836796053447</c:v>
                </c:pt>
                <c:pt idx="385">
                  <c:v>52.497430801464972</c:v>
                </c:pt>
                <c:pt idx="386">
                  <c:v>53.27341562573924</c:v>
                </c:pt>
                <c:pt idx="387">
                  <c:v>54.048592375606638</c:v>
                </c:pt>
                <c:pt idx="388">
                  <c:v>54.822771576436729</c:v>
                </c:pt>
                <c:pt idx="389">
                  <c:v>55.595772594819707</c:v>
                </c:pt>
                <c:pt idx="390">
                  <c:v>56.367423105350689</c:v>
                </c:pt>
                <c:pt idx="391">
                  <c:v>57.13755859804926</c:v>
                </c:pt>
                <c:pt idx="392">
                  <c:v>57.90602192312442</c:v>
                </c:pt>
                <c:pt idx="393">
                  <c:v>58.672662870056477</c:v>
                </c:pt>
                <c:pt idx="394">
                  <c:v>59.437337778210285</c:v>
                </c:pt>
                <c:pt idx="395">
                  <c:v>60.199909176420427</c:v>
                </c:pt>
                <c:pt idx="396">
                  <c:v>60.960245449198446</c:v>
                </c:pt>
                <c:pt idx="397">
                  <c:v>61.718220527405599</c:v>
                </c:pt>
                <c:pt idx="398">
                  <c:v>62.473713601413053</c:v>
                </c:pt>
                <c:pt idx="399">
                  <c:v>63.22660885493562</c:v>
                </c:pt>
                <c:pt idx="400">
                  <c:v>63.976795217876038</c:v>
                </c:pt>
                <c:pt idx="401">
                  <c:v>64.724166136655171</c:v>
                </c:pt>
                <c:pt idx="402">
                  <c:v>65.468619360630626</c:v>
                </c:pt>
                <c:pt idx="403">
                  <c:v>66.21005674332271</c:v>
                </c:pt>
                <c:pt idx="404">
                  <c:v>66.948384057272804</c:v>
                </c:pt>
                <c:pt idx="405">
                  <c:v>67.683510821457403</c:v>
                </c:pt>
                <c:pt idx="406">
                  <c:v>68.415350140269879</c:v>
                </c:pt>
                <c:pt idx="407">
                  <c:v>69.143818553163499</c:v>
                </c:pt>
                <c:pt idx="408">
                  <c:v>69.868835894124572</c:v>
                </c:pt>
                <c:pt idx="409">
                  <c:v>70.590325160212331</c:v>
                </c:pt>
                <c:pt idx="410">
                  <c:v>71.308212388464639</c:v>
                </c:pt>
                <c:pt idx="411">
                  <c:v>72.022426540526354</c:v>
                </c:pt>
                <c:pt idx="412">
                  <c:v>72.732899394408506</c:v>
                </c:pt>
                <c:pt idx="413">
                  <c:v>73.439565442835402</c:v>
                </c:pt>
                <c:pt idx="414">
                  <c:v>74.142361797679555</c:v>
                </c:pt>
                <c:pt idx="415">
                  <c:v>74.841228100025063</c:v>
                </c:pt>
                <c:pt idx="416">
                  <c:v>75.536106435436636</c:v>
                </c:pt>
                <c:pt idx="417">
                  <c:v>76.226941254045101</c:v>
                </c:pt>
                <c:pt idx="418">
                  <c:v>76.913679295090759</c:v>
                </c:pt>
                <c:pt idx="419">
                  <c:v>77.596269515594884</c:v>
                </c:pt>
                <c:pt idx="420">
                  <c:v>78.274663022854952</c:v>
                </c:pt>
                <c:pt idx="421">
                  <c:v>78.948813010483363</c:v>
                </c:pt>
                <c:pt idx="422">
                  <c:v>79.618674697730981</c:v>
                </c:pt>
                <c:pt idx="423">
                  <c:v>80.284205271857218</c:v>
                </c:pt>
                <c:pt idx="424">
                  <c:v>80.945363833326482</c:v>
                </c:pt>
                <c:pt idx="425">
                  <c:v>81.602111343627996</c:v>
                </c:pt>
                <c:pt idx="426">
                  <c:v>82.254410575531338</c:v>
                </c:pt>
                <c:pt idx="427">
                  <c:v>82.902226065604722</c:v>
                </c:pt>
                <c:pt idx="428">
                  <c:v>83.545524068835746</c:v>
                </c:pt>
                <c:pt idx="429">
                  <c:v>84.184272515207198</c:v>
                </c:pt>
                <c:pt idx="430">
                  <c:v>84.818440968090769</c:v>
                </c:pt>
                <c:pt idx="431">
                  <c:v>85.448000584332789</c:v>
                </c:pt>
                <c:pt idx="432">
                  <c:v>86.072924075914912</c:v>
                </c:pt>
                <c:pt idx="433">
                  <c:v>86.693185673081828</c:v>
                </c:pt>
                <c:pt idx="434">
                  <c:v>87.308761088836093</c:v>
                </c:pt>
                <c:pt idx="435">
                  <c:v>87.919627484707547</c:v>
                </c:pt>
                <c:pt idx="436">
                  <c:v>88.525763437711973</c:v>
                </c:pt>
                <c:pt idx="437">
                  <c:v>89.127148908419429</c:v>
                </c:pt>
                <c:pt idx="438">
                  <c:v>89.723765210059653</c:v>
                </c:pt>
                <c:pt idx="439">
                  <c:v>90.315594978596167</c:v>
                </c:pt>
                <c:pt idx="440">
                  <c:v>90.902622143706623</c:v>
                </c:pt>
                <c:pt idx="441">
                  <c:v>91.484831900611283</c:v>
                </c:pt>
                <c:pt idx="442">
                  <c:v>92.062210682695991</c:v>
                </c:pt>
                <c:pt idx="443">
                  <c:v>92.634746134879734</c:v>
                </c:pt>
                <c:pt idx="444">
                  <c:v>93.202427087680817</c:v>
                </c:pt>
                <c:pt idx="445">
                  <c:v>93.765243531939376</c:v>
                </c:pt>
                <c:pt idx="446">
                  <c:v>94.323186594156255</c:v>
                </c:pt>
                <c:pt idx="447">
                  <c:v>94.876248512412516</c:v>
                </c:pt>
                <c:pt idx="448">
                  <c:v>95.424422612835258</c:v>
                </c:pt>
                <c:pt idx="449">
                  <c:v>95.967703286579024</c:v>
                </c:pt>
                <c:pt idx="450">
                  <c:v>96.506085967293899</c:v>
                </c:pt>
                <c:pt idx="451">
                  <c:v>97.039567109053479</c:v>
                </c:pt>
                <c:pt idx="452">
                  <c:v>97.568144164718532</c:v>
                </c:pt>
                <c:pt idx="453">
                  <c:v>98.091815564713258</c:v>
                </c:pt>
                <c:pt idx="454">
                  <c:v>98.610580696193495</c:v>
                </c:pt>
                <c:pt idx="455">
                  <c:v>99.124439882587424</c:v>
                </c:pt>
                <c:pt idx="456">
                  <c:v>99.633394363490851</c:v>
                </c:pt>
                <c:pt idx="457">
                  <c:v>100.13744627490092</c:v>
                </c:pt>
                <c:pt idx="458">
                  <c:v>100.63659862977283</c:v>
                </c:pt>
                <c:pt idx="459">
                  <c:v>101.13085529888573</c:v>
                </c:pt>
                <c:pt idx="460">
                  <c:v>101.62022099200519</c:v>
                </c:pt>
                <c:pt idx="461">
                  <c:v>102.10470123932996</c:v>
                </c:pt>
                <c:pt idx="462">
                  <c:v>102.58430237321275</c:v>
                </c:pt>
                <c:pt idx="463">
                  <c:v>103.05903151014473</c:v>
                </c:pt>
                <c:pt idx="464">
                  <c:v>103.52889653299481</c:v>
                </c:pt>
                <c:pt idx="465">
                  <c:v>103.99390607349507</c:v>
                </c:pt>
                <c:pt idx="466">
                  <c:v>104.45406949496522</c:v>
                </c:pt>
                <c:pt idx="467">
                  <c:v>104.90939687526846</c:v>
                </c:pt>
                <c:pt idx="468">
                  <c:v>105.35989898999279</c:v>
                </c:pt>
                <c:pt idx="469">
                  <c:v>105.80558729585179</c:v>
                </c:pt>
                <c:pt idx="470">
                  <c:v>106.2464739142995</c:v>
                </c:pt>
                <c:pt idx="471">
                  <c:v>106.68257161535455</c:v>
                </c:pt>
                <c:pt idx="472">
                  <c:v>107.11389380162925</c:v>
                </c:pt>
                <c:pt idx="473">
                  <c:v>107.54045449255948</c:v>
                </c:pt>
                <c:pt idx="474">
                  <c:v>107.96226830883182</c:v>
                </c:pt>
                <c:pt idx="475">
                  <c:v>108.37935045700465</c:v>
                </c:pt>
                <c:pt idx="476">
                  <c:v>108.79171671432</c:v>
                </c:pt>
                <c:pt idx="477">
                  <c:v>109.19938341370393</c:v>
                </c:pt>
                <c:pt idx="478">
                  <c:v>109.60236742895238</c:v>
                </c:pt>
                <c:pt idx="479">
                  <c:v>110.0006861601009</c:v>
                </c:pt>
                <c:pt idx="480">
                  <c:v>110.39435751897571</c:v>
                </c:pt>
                <c:pt idx="481">
                  <c:v>110.78339991492484</c:v>
                </c:pt>
                <c:pt idx="482">
                  <c:v>111.16783224072725</c:v>
                </c:pt>
                <c:pt idx="483">
                  <c:v>111.54767385867892</c:v>
                </c:pt>
                <c:pt idx="484">
                  <c:v>111.9229445868542</c:v>
                </c:pt>
                <c:pt idx="485">
                  <c:v>112.29366468554166</c:v>
                </c:pt>
                <c:pt idx="486">
                  <c:v>112.65985484385305</c:v>
                </c:pt>
                <c:pt idx="487">
                  <c:v>113.02153616650466</c:v>
                </c:pt>
                <c:pt idx="488">
                  <c:v>113.37873016077003</c:v>
                </c:pt>
                <c:pt idx="489">
                  <c:v>113.73145872360347</c:v>
                </c:pt>
                <c:pt idx="490">
                  <c:v>114.07974412893344</c:v>
                </c:pt>
                <c:pt idx="491">
                  <c:v>114.42360901512529</c:v>
                </c:pt>
                <c:pt idx="492">
                  <c:v>114.76307637261293</c:v>
                </c:pt>
                <c:pt idx="493">
                  <c:v>115.09816953169839</c:v>
                </c:pt>
                <c:pt idx="494">
                  <c:v>115.42891215051942</c:v>
                </c:pt>
                <c:pt idx="495">
                  <c:v>115.75532820318412</c:v>
                </c:pt>
                <c:pt idx="496">
                  <c:v>116.07744196807235</c:v>
                </c:pt>
                <c:pt idx="497">
                  <c:v>116.39527801630359</c:v>
                </c:pt>
                <c:pt idx="498">
                  <c:v>116.70886120037076</c:v>
                </c:pt>
                <c:pt idx="499">
                  <c:v>117.01821664293925</c:v>
                </c:pt>
                <c:pt idx="500">
                  <c:v>117.32336972581147</c:v>
                </c:pt>
                <c:pt idx="501">
                  <c:v>117.6243460790557</c:v>
                </c:pt>
                <c:pt idx="502">
                  <c:v>117.92117157029948</c:v>
                </c:pt>
                <c:pt idx="503">
                  <c:v>118.21387229418663</c:v>
                </c:pt>
                <c:pt idx="504">
                  <c:v>118.50247456199772</c:v>
                </c:pt>
                <c:pt idx="505">
                  <c:v>118.78700489143344</c:v>
                </c:pt>
                <c:pt idx="506">
                  <c:v>119.06748999656057</c:v>
                </c:pt>
                <c:pt idx="507">
                  <c:v>119.34395677791962</c:v>
                </c:pt>
                <c:pt idx="508">
                  <c:v>119.61643231279412</c:v>
                </c:pt>
                <c:pt idx="509">
                  <c:v>119.88494384564072</c:v>
                </c:pt>
                <c:pt idx="510">
                  <c:v>120.14951877867958</c:v>
                </c:pt>
                <c:pt idx="511">
                  <c:v>120.4101846626446</c:v>
                </c:pt>
                <c:pt idx="512">
                  <c:v>120.66696918769256</c:v>
                </c:pt>
                <c:pt idx="513">
                  <c:v>120.91990017447094</c:v>
                </c:pt>
                <c:pt idx="514">
                  <c:v>121.1690055653433</c:v>
                </c:pt>
                <c:pt idx="515">
                  <c:v>121.16925083338862</c:v>
                </c:pt>
                <c:pt idx="516">
                  <c:v>121.16949609767427</c:v>
                </c:pt>
                <c:pt idx="517">
                  <c:v>121.16974135820026</c:v>
                </c:pt>
                <c:pt idx="518">
                  <c:v>121.16998661496663</c:v>
                </c:pt>
                <c:pt idx="519">
                  <c:v>121.1702318679734</c:v>
                </c:pt>
                <c:pt idx="520">
                  <c:v>121.17047711722061</c:v>
                </c:pt>
                <c:pt idx="521">
                  <c:v>121.17072236270829</c:v>
                </c:pt>
                <c:pt idx="522">
                  <c:v>121.17096760443644</c:v>
                </c:pt>
                <c:pt idx="523">
                  <c:v>121.17121284240511</c:v>
                </c:pt>
                <c:pt idx="524">
                  <c:v>121.17145807661433</c:v>
                </c:pt>
                <c:pt idx="525">
                  <c:v>121.17170330706411</c:v>
                </c:pt>
                <c:pt idx="526">
                  <c:v>121.17194853375449</c:v>
                </c:pt>
                <c:pt idx="527">
                  <c:v>121.17219375668553</c:v>
                </c:pt>
                <c:pt idx="528">
                  <c:v>121.17243897585718</c:v>
                </c:pt>
                <c:pt idx="529">
                  <c:v>121.17268419126952</c:v>
                </c:pt>
                <c:pt idx="530">
                  <c:v>121.17292940292259</c:v>
                </c:pt>
                <c:pt idx="531">
                  <c:v>121.17317461081639</c:v>
                </c:pt>
                <c:pt idx="532">
                  <c:v>121.17341981495096</c:v>
                </c:pt>
                <c:pt idx="533">
                  <c:v>121.17366501532631</c:v>
                </c:pt>
                <c:pt idx="534">
                  <c:v>121.17391021194251</c:v>
                </c:pt>
                <c:pt idx="535">
                  <c:v>121.17415540479954</c:v>
                </c:pt>
                <c:pt idx="536">
                  <c:v>121.17440059389745</c:v>
                </c:pt>
                <c:pt idx="537">
                  <c:v>121.17464577923626</c:v>
                </c:pt>
                <c:pt idx="538">
                  <c:v>121.17489096081601</c:v>
                </c:pt>
                <c:pt idx="539">
                  <c:v>121.17513613863672</c:v>
                </c:pt>
                <c:pt idx="540">
                  <c:v>121.17538131269842</c:v>
                </c:pt>
                <c:pt idx="541">
                  <c:v>121.17562648300114</c:v>
                </c:pt>
                <c:pt idx="542">
                  <c:v>121.1758716495449</c:v>
                </c:pt>
                <c:pt idx="543">
                  <c:v>121.17611681232972</c:v>
                </c:pt>
                <c:pt idx="544">
                  <c:v>121.17636197135567</c:v>
                </c:pt>
                <c:pt idx="545">
                  <c:v>121.17660712662274</c:v>
                </c:pt>
                <c:pt idx="546">
                  <c:v>121.17685227813097</c:v>
                </c:pt>
                <c:pt idx="547">
                  <c:v>121.17709742588036</c:v>
                </c:pt>
                <c:pt idx="548">
                  <c:v>121.17734256987099</c:v>
                </c:pt>
                <c:pt idx="549">
                  <c:v>121.17758771010284</c:v>
                </c:pt>
                <c:pt idx="550">
                  <c:v>121.17783284657597</c:v>
                </c:pt>
                <c:pt idx="551">
                  <c:v>121.17807797929039</c:v>
                </c:pt>
                <c:pt idx="552">
                  <c:v>121.17832310824615</c:v>
                </c:pt>
                <c:pt idx="553">
                  <c:v>121.17856823344324</c:v>
                </c:pt>
                <c:pt idx="554">
                  <c:v>121.17881335488173</c:v>
                </c:pt>
                <c:pt idx="555">
                  <c:v>121.17905847256162</c:v>
                </c:pt>
                <c:pt idx="556">
                  <c:v>121.17930358648294</c:v>
                </c:pt>
                <c:pt idx="557">
                  <c:v>121.17954869664572</c:v>
                </c:pt>
                <c:pt idx="558">
                  <c:v>121.17979380305</c:v>
                </c:pt>
                <c:pt idx="559">
                  <c:v>121.18003890569581</c:v>
                </c:pt>
                <c:pt idx="560">
                  <c:v>121.18028400458314</c:v>
                </c:pt>
                <c:pt idx="561">
                  <c:v>121.18052909971206</c:v>
                </c:pt>
                <c:pt idx="562">
                  <c:v>121.18077419108258</c:v>
                </c:pt>
                <c:pt idx="563">
                  <c:v>121.18101927869473</c:v>
                </c:pt>
                <c:pt idx="564">
                  <c:v>121.18126436254853</c:v>
                </c:pt>
                <c:pt idx="565">
                  <c:v>121.18150944264403</c:v>
                </c:pt>
                <c:pt idx="566">
                  <c:v>121.18175451898124</c:v>
                </c:pt>
                <c:pt idx="567">
                  <c:v>121.18199959156019</c:v>
                </c:pt>
                <c:pt idx="568">
                  <c:v>121.1822446603809</c:v>
                </c:pt>
                <c:pt idx="569">
                  <c:v>121.1824897254434</c:v>
                </c:pt>
                <c:pt idx="570">
                  <c:v>121.18273478674776</c:v>
                </c:pt>
                <c:pt idx="571">
                  <c:v>121.18297984429394</c:v>
                </c:pt>
                <c:pt idx="572">
                  <c:v>121.183224898082</c:v>
                </c:pt>
                <c:pt idx="573">
                  <c:v>121.18346994811199</c:v>
                </c:pt>
                <c:pt idx="574">
                  <c:v>121.18371499438392</c:v>
                </c:pt>
                <c:pt idx="575">
                  <c:v>121.1839600368978</c:v>
                </c:pt>
                <c:pt idx="576">
                  <c:v>121.18420507565368</c:v>
                </c:pt>
                <c:pt idx="577">
                  <c:v>121.18445011065157</c:v>
                </c:pt>
                <c:pt idx="578">
                  <c:v>121.18469514189152</c:v>
                </c:pt>
                <c:pt idx="579">
                  <c:v>121.18494016937355</c:v>
                </c:pt>
                <c:pt idx="580">
                  <c:v>121.18518519309768</c:v>
                </c:pt>
                <c:pt idx="581">
                  <c:v>121.18543021306392</c:v>
                </c:pt>
                <c:pt idx="582">
                  <c:v>121.18567522927235</c:v>
                </c:pt>
                <c:pt idx="583">
                  <c:v>121.18592024172294</c:v>
                </c:pt>
                <c:pt idx="584">
                  <c:v>121.18616525041577</c:v>
                </c:pt>
                <c:pt idx="585">
                  <c:v>121.18641025535084</c:v>
                </c:pt>
                <c:pt idx="586">
                  <c:v>121.18665525652818</c:v>
                </c:pt>
                <c:pt idx="587">
                  <c:v>121.18690025394781</c:v>
                </c:pt>
                <c:pt idx="588">
                  <c:v>121.18714524760976</c:v>
                </c:pt>
                <c:pt idx="589">
                  <c:v>121.18739023751408</c:v>
                </c:pt>
                <c:pt idx="590">
                  <c:v>121.18763522366079</c:v>
                </c:pt>
                <c:pt idx="591">
                  <c:v>121.1878802060499</c:v>
                </c:pt>
                <c:pt idx="592">
                  <c:v>121.18812518468145</c:v>
                </c:pt>
                <c:pt idx="593">
                  <c:v>121.18837015955548</c:v>
                </c:pt>
                <c:pt idx="594">
                  <c:v>121.18861513067199</c:v>
                </c:pt>
                <c:pt idx="595">
                  <c:v>121.18886009803103</c:v>
                </c:pt>
                <c:pt idx="596">
                  <c:v>121.1891050616326</c:v>
                </c:pt>
                <c:pt idx="597">
                  <c:v>121.18935002147676</c:v>
                </c:pt>
                <c:pt idx="598">
                  <c:v>121.18959497756353</c:v>
                </c:pt>
                <c:pt idx="599">
                  <c:v>121.18983992989293</c:v>
                </c:pt>
                <c:pt idx="600">
                  <c:v>121.19008487846499</c:v>
                </c:pt>
                <c:pt idx="601">
                  <c:v>121.19032982327974</c:v>
                </c:pt>
                <c:pt idx="602">
                  <c:v>121.19057476433721</c:v>
                </c:pt>
                <c:pt idx="603">
                  <c:v>121.19081970163742</c:v>
                </c:pt>
                <c:pt idx="604">
                  <c:v>121.19106463518041</c:v>
                </c:pt>
                <c:pt idx="605">
                  <c:v>121.19130956496619</c:v>
                </c:pt>
                <c:pt idx="606">
                  <c:v>121.1915544909948</c:v>
                </c:pt>
                <c:pt idx="607">
                  <c:v>121.19179941326628</c:v>
                </c:pt>
                <c:pt idx="608">
                  <c:v>121.19204433178064</c:v>
                </c:pt>
                <c:pt idx="609">
                  <c:v>121.1922892465379</c:v>
                </c:pt>
                <c:pt idx="610">
                  <c:v>121.19253415753811</c:v>
                </c:pt>
                <c:pt idx="611">
                  <c:v>121.19277906478128</c:v>
                </c:pt>
                <c:pt idx="612">
                  <c:v>121.19302396826745</c:v>
                </c:pt>
                <c:pt idx="613">
                  <c:v>121.19326886799664</c:v>
                </c:pt>
                <c:pt idx="614">
                  <c:v>121.19351376396888</c:v>
                </c:pt>
                <c:pt idx="615">
                  <c:v>121.19375865618422</c:v>
                </c:pt>
                <c:pt idx="616">
                  <c:v>121.19400354464265</c:v>
                </c:pt>
                <c:pt idx="617">
                  <c:v>121.19424842934421</c:v>
                </c:pt>
                <c:pt idx="618">
                  <c:v>121.19449331028895</c:v>
                </c:pt>
                <c:pt idx="619">
                  <c:v>121.19473818747687</c:v>
                </c:pt>
                <c:pt idx="620">
                  <c:v>121.19498306090802</c:v>
                </c:pt>
                <c:pt idx="621">
                  <c:v>121.19522793058239</c:v>
                </c:pt>
                <c:pt idx="622">
                  <c:v>121.19547279650007</c:v>
                </c:pt>
                <c:pt idx="623">
                  <c:v>121.19571765866102</c:v>
                </c:pt>
                <c:pt idx="624">
                  <c:v>121.19596251706534</c:v>
                </c:pt>
                <c:pt idx="625">
                  <c:v>121.196207371713</c:v>
                </c:pt>
                <c:pt idx="626">
                  <c:v>121.19645222260404</c:v>
                </c:pt>
                <c:pt idx="627">
                  <c:v>121.19669706973849</c:v>
                </c:pt>
                <c:pt idx="628">
                  <c:v>121.19694191311639</c:v>
                </c:pt>
                <c:pt idx="629">
                  <c:v>121.19718675273776</c:v>
                </c:pt>
                <c:pt idx="630">
                  <c:v>121.19743158860263</c:v>
                </c:pt>
                <c:pt idx="631">
                  <c:v>121.19767642071102</c:v>
                </c:pt>
                <c:pt idx="632">
                  <c:v>121.19792124906297</c:v>
                </c:pt>
                <c:pt idx="633">
                  <c:v>121.1981660736585</c:v>
                </c:pt>
                <c:pt idx="634">
                  <c:v>121.19841089449763</c:v>
                </c:pt>
                <c:pt idx="635">
                  <c:v>121.19865571158039</c:v>
                </c:pt>
                <c:pt idx="636">
                  <c:v>121.19890052490682</c:v>
                </c:pt>
                <c:pt idx="637">
                  <c:v>121.19914533447697</c:v>
                </c:pt>
                <c:pt idx="638">
                  <c:v>121.19939014029082</c:v>
                </c:pt>
                <c:pt idx="639">
                  <c:v>121.1996349423484</c:v>
                </c:pt>
                <c:pt idx="640">
                  <c:v>121.19987974064978</c:v>
                </c:pt>
                <c:pt idx="641">
                  <c:v>121.20012453519496</c:v>
                </c:pt>
                <c:pt idx="642">
                  <c:v>121.20036932598396</c:v>
                </c:pt>
                <c:pt idx="643">
                  <c:v>121.20061411301683</c:v>
                </c:pt>
                <c:pt idx="644">
                  <c:v>121.2008588962936</c:v>
                </c:pt>
                <c:pt idx="645">
                  <c:v>121.20110367581425</c:v>
                </c:pt>
                <c:pt idx="646">
                  <c:v>121.20134845157888</c:v>
                </c:pt>
                <c:pt idx="647">
                  <c:v>121.20159322358747</c:v>
                </c:pt>
                <c:pt idx="648">
                  <c:v>121.20183799184004</c:v>
                </c:pt>
                <c:pt idx="649">
                  <c:v>121.20208275633665</c:v>
                </c:pt>
                <c:pt idx="650">
                  <c:v>121.20232751707732</c:v>
                </c:pt>
                <c:pt idx="651">
                  <c:v>121.20257227406208</c:v>
                </c:pt>
                <c:pt idx="652">
                  <c:v>121.20281702729093</c:v>
                </c:pt>
                <c:pt idx="653">
                  <c:v>121.20306177676395</c:v>
                </c:pt>
                <c:pt idx="654">
                  <c:v>121.2033065224811</c:v>
                </c:pt>
                <c:pt idx="655">
                  <c:v>121.20355126444247</c:v>
                </c:pt>
                <c:pt idx="656">
                  <c:v>121.20379600264806</c:v>
                </c:pt>
                <c:pt idx="657">
                  <c:v>121.2040407370979</c:v>
                </c:pt>
                <c:pt idx="658">
                  <c:v>121.204285467792</c:v>
                </c:pt>
                <c:pt idx="659">
                  <c:v>121.20453019473042</c:v>
                </c:pt>
                <c:pt idx="660">
                  <c:v>121.20477491791317</c:v>
                </c:pt>
                <c:pt idx="661">
                  <c:v>121.20501963734029</c:v>
                </c:pt>
                <c:pt idx="662">
                  <c:v>121.2052643530118</c:v>
                </c:pt>
                <c:pt idx="663">
                  <c:v>121.20550906492772</c:v>
                </c:pt>
                <c:pt idx="664">
                  <c:v>121.20575377308811</c:v>
                </c:pt>
                <c:pt idx="665">
                  <c:v>121.20599847749293</c:v>
                </c:pt>
                <c:pt idx="666">
                  <c:v>121.20624317814227</c:v>
                </c:pt>
                <c:pt idx="667">
                  <c:v>121.20648787503616</c:v>
                </c:pt>
                <c:pt idx="668">
                  <c:v>121.20673256817459</c:v>
                </c:pt>
                <c:pt idx="669">
                  <c:v>121.2069772575576</c:v>
                </c:pt>
                <c:pt idx="670">
                  <c:v>121.20722194318523</c:v>
                </c:pt>
                <c:pt idx="671">
                  <c:v>121.20746662505751</c:v>
                </c:pt>
                <c:pt idx="672">
                  <c:v>121.20771130317445</c:v>
                </c:pt>
                <c:pt idx="673">
                  <c:v>121.20795597753607</c:v>
                </c:pt>
                <c:pt idx="674">
                  <c:v>121.20820064814242</c:v>
                </c:pt>
                <c:pt idx="675">
                  <c:v>121.20844531499354</c:v>
                </c:pt>
                <c:pt idx="676">
                  <c:v>121.20868997808942</c:v>
                </c:pt>
                <c:pt idx="677">
                  <c:v>121.20893463743012</c:v>
                </c:pt>
                <c:pt idx="678">
                  <c:v>121.20917929301564</c:v>
                </c:pt>
                <c:pt idx="679">
                  <c:v>121.20942394484604</c:v>
                </c:pt>
                <c:pt idx="680">
                  <c:v>121.20966859292132</c:v>
                </c:pt>
                <c:pt idx="681">
                  <c:v>121.20991323724152</c:v>
                </c:pt>
                <c:pt idx="682">
                  <c:v>121.21015787780667</c:v>
                </c:pt>
                <c:pt idx="683">
                  <c:v>121.2104025146168</c:v>
                </c:pt>
                <c:pt idx="684">
                  <c:v>121.21064714767192</c:v>
                </c:pt>
                <c:pt idx="685">
                  <c:v>121.21089177697209</c:v>
                </c:pt>
                <c:pt idx="686">
                  <c:v>121.2111364025173</c:v>
                </c:pt>
                <c:pt idx="687">
                  <c:v>121.21138102430761</c:v>
                </c:pt>
                <c:pt idx="688">
                  <c:v>121.21162564234304</c:v>
                </c:pt>
                <c:pt idx="689">
                  <c:v>121.2118702566236</c:v>
                </c:pt>
                <c:pt idx="690">
                  <c:v>121.21211486714934</c:v>
                </c:pt>
                <c:pt idx="691">
                  <c:v>121.21235947392026</c:v>
                </c:pt>
                <c:pt idx="692">
                  <c:v>121.21260407693642</c:v>
                </c:pt>
                <c:pt idx="693">
                  <c:v>121.21284867619784</c:v>
                </c:pt>
                <c:pt idx="694">
                  <c:v>121.21309327170452</c:v>
                </c:pt>
                <c:pt idx="695">
                  <c:v>121.21333786345653</c:v>
                </c:pt>
                <c:pt idx="696">
                  <c:v>121.21358245145386</c:v>
                </c:pt>
                <c:pt idx="697">
                  <c:v>121.21382703569657</c:v>
                </c:pt>
                <c:pt idx="698">
                  <c:v>121.21407161618467</c:v>
                </c:pt>
                <c:pt idx="699">
                  <c:v>121.21431619291819</c:v>
                </c:pt>
                <c:pt idx="700">
                  <c:v>121.21456076589715</c:v>
                </c:pt>
                <c:pt idx="701">
                  <c:v>121.2148053351216</c:v>
                </c:pt>
                <c:pt idx="702">
                  <c:v>121.21504990059155</c:v>
                </c:pt>
                <c:pt idx="703">
                  <c:v>121.21529446230703</c:v>
                </c:pt>
                <c:pt idx="704">
                  <c:v>121.21553902026807</c:v>
                </c:pt>
                <c:pt idx="705">
                  <c:v>121.21578357447471</c:v>
                </c:pt>
                <c:pt idx="706">
                  <c:v>121.21602812492695</c:v>
                </c:pt>
                <c:pt idx="707">
                  <c:v>121.21627267162485</c:v>
                </c:pt>
                <c:pt idx="708">
                  <c:v>121.21651721456841</c:v>
                </c:pt>
                <c:pt idx="709">
                  <c:v>121.21676175375767</c:v>
                </c:pt>
                <c:pt idx="710">
                  <c:v>121.21700628919267</c:v>
                </c:pt>
                <c:pt idx="711">
                  <c:v>121.21725082087342</c:v>
                </c:pt>
                <c:pt idx="712">
                  <c:v>121.21749534879994</c:v>
                </c:pt>
                <c:pt idx="713">
                  <c:v>121.21773987297229</c:v>
                </c:pt>
                <c:pt idx="714">
                  <c:v>121.21798439339047</c:v>
                </c:pt>
                <c:pt idx="715">
                  <c:v>121.21822891005451</c:v>
                </c:pt>
                <c:pt idx="716">
                  <c:v>121.21847342296445</c:v>
                </c:pt>
                <c:pt idx="717">
                  <c:v>121.21871793212031</c:v>
                </c:pt>
                <c:pt idx="718">
                  <c:v>121.21896243752214</c:v>
                </c:pt>
                <c:pt idx="719">
                  <c:v>121.21920693916992</c:v>
                </c:pt>
                <c:pt idx="720">
                  <c:v>121.21945143706373</c:v>
                </c:pt>
                <c:pt idx="721">
                  <c:v>121.21969593120357</c:v>
                </c:pt>
                <c:pt idx="722">
                  <c:v>121.21994042158947</c:v>
                </c:pt>
                <c:pt idx="723">
                  <c:v>121.22018490822147</c:v>
                </c:pt>
                <c:pt idx="724">
                  <c:v>121.22042939109957</c:v>
                </c:pt>
                <c:pt idx="725">
                  <c:v>121.22067387022382</c:v>
                </c:pt>
                <c:pt idx="726">
                  <c:v>121.22091834559426</c:v>
                </c:pt>
                <c:pt idx="727">
                  <c:v>121.22116281721088</c:v>
                </c:pt>
                <c:pt idx="728">
                  <c:v>121.22140728507375</c:v>
                </c:pt>
                <c:pt idx="729">
                  <c:v>121.22165174918287</c:v>
                </c:pt>
                <c:pt idx="730">
                  <c:v>121.22189620953829</c:v>
                </c:pt>
                <c:pt idx="731">
                  <c:v>121.22214066614001</c:v>
                </c:pt>
                <c:pt idx="732">
                  <c:v>121.22238511898807</c:v>
                </c:pt>
                <c:pt idx="733">
                  <c:v>121.22262956808248</c:v>
                </c:pt>
                <c:pt idx="734">
                  <c:v>121.22287401342331</c:v>
                </c:pt>
                <c:pt idx="735">
                  <c:v>121.22311845501056</c:v>
                </c:pt>
                <c:pt idx="736">
                  <c:v>121.22336289284426</c:v>
                </c:pt>
                <c:pt idx="737">
                  <c:v>121.22360732692444</c:v>
                </c:pt>
                <c:pt idx="738">
                  <c:v>121.22385175725114</c:v>
                </c:pt>
                <c:pt idx="739">
                  <c:v>121.22409618382436</c:v>
                </c:pt>
                <c:pt idx="740">
                  <c:v>121.22434060664415</c:v>
                </c:pt>
                <c:pt idx="741">
                  <c:v>121.22458502571052</c:v>
                </c:pt>
                <c:pt idx="742">
                  <c:v>121.22482944102353</c:v>
                </c:pt>
                <c:pt idx="743">
                  <c:v>121.22507385258318</c:v>
                </c:pt>
                <c:pt idx="744">
                  <c:v>121.22531826038951</c:v>
                </c:pt>
                <c:pt idx="745">
                  <c:v>121.22556266444255</c:v>
                </c:pt>
                <c:pt idx="746">
                  <c:v>121.2258070647423</c:v>
                </c:pt>
                <c:pt idx="747">
                  <c:v>121.22605146128883</c:v>
                </c:pt>
                <c:pt idx="748">
                  <c:v>121.22629585408212</c:v>
                </c:pt>
                <c:pt idx="749">
                  <c:v>121.22654024312227</c:v>
                </c:pt>
                <c:pt idx="750">
                  <c:v>121.22678462840923</c:v>
                </c:pt>
                <c:pt idx="751">
                  <c:v>121.22702900994307</c:v>
                </c:pt>
                <c:pt idx="752">
                  <c:v>121.22727338772381</c:v>
                </c:pt>
                <c:pt idx="753">
                  <c:v>121.22751776175147</c:v>
                </c:pt>
                <c:pt idx="754">
                  <c:v>121.22776213202609</c:v>
                </c:pt>
                <c:pt idx="755">
                  <c:v>121.22800649854769</c:v>
                </c:pt>
                <c:pt idx="756">
                  <c:v>121.22825086131631</c:v>
                </c:pt>
                <c:pt idx="757">
                  <c:v>121.22849522033195</c:v>
                </c:pt>
                <c:pt idx="758">
                  <c:v>121.22873957559467</c:v>
                </c:pt>
                <c:pt idx="759">
                  <c:v>121.22898392710449</c:v>
                </c:pt>
                <c:pt idx="760">
                  <c:v>121.22922827486141</c:v>
                </c:pt>
                <c:pt idx="761">
                  <c:v>121.2294726188655</c:v>
                </c:pt>
                <c:pt idx="762">
                  <c:v>121.22971695911677</c:v>
                </c:pt>
                <c:pt idx="763">
                  <c:v>121.22996129561523</c:v>
                </c:pt>
                <c:pt idx="764">
                  <c:v>121.23020562836092</c:v>
                </c:pt>
                <c:pt idx="765">
                  <c:v>121.23044995735388</c:v>
                </c:pt>
                <c:pt idx="766">
                  <c:v>121.23069428259413</c:v>
                </c:pt>
                <c:pt idx="767">
                  <c:v>121.2309386040817</c:v>
                </c:pt>
                <c:pt idx="768">
                  <c:v>121.23118292181661</c:v>
                </c:pt>
                <c:pt idx="769">
                  <c:v>121.2314272357989</c:v>
                </c:pt>
                <c:pt idx="770">
                  <c:v>121.23167154602861</c:v>
                </c:pt>
                <c:pt idx="771">
                  <c:v>121.23191585250572</c:v>
                </c:pt>
                <c:pt idx="772">
                  <c:v>121.23216015523029</c:v>
                </c:pt>
                <c:pt idx="773">
                  <c:v>121.23240445420234</c:v>
                </c:pt>
                <c:pt idx="774">
                  <c:v>121.23264874942191</c:v>
                </c:pt>
                <c:pt idx="775">
                  <c:v>121.23289304088902</c:v>
                </c:pt>
                <c:pt idx="776">
                  <c:v>121.2331373286037</c:v>
                </c:pt>
                <c:pt idx="777">
                  <c:v>121.23338161256599</c:v>
                </c:pt>
                <c:pt idx="778">
                  <c:v>121.23362589277588</c:v>
                </c:pt>
                <c:pt idx="779">
                  <c:v>121.23387016923344</c:v>
                </c:pt>
                <c:pt idx="780">
                  <c:v>121.23411444193866</c:v>
                </c:pt>
                <c:pt idx="781">
                  <c:v>121.2343587108916</c:v>
                </c:pt>
                <c:pt idx="782">
                  <c:v>121.23460297609226</c:v>
                </c:pt>
                <c:pt idx="783">
                  <c:v>121.23484723754071</c:v>
                </c:pt>
                <c:pt idx="784">
                  <c:v>121.23509149523693</c:v>
                </c:pt>
                <c:pt idx="785">
                  <c:v>121.23533574918099</c:v>
                </c:pt>
                <c:pt idx="786">
                  <c:v>121.23557999937289</c:v>
                </c:pt>
                <c:pt idx="787">
                  <c:v>121.23582424581265</c:v>
                </c:pt>
                <c:pt idx="788">
                  <c:v>121.23606848850032</c:v>
                </c:pt>
                <c:pt idx="789">
                  <c:v>121.23631272743593</c:v>
                </c:pt>
                <c:pt idx="790">
                  <c:v>121.2365569626195</c:v>
                </c:pt>
                <c:pt idx="791">
                  <c:v>121.23680119405105</c:v>
                </c:pt>
                <c:pt idx="792">
                  <c:v>121.2370454217306</c:v>
                </c:pt>
                <c:pt idx="793">
                  <c:v>121.23728964565821</c:v>
                </c:pt>
                <c:pt idx="794">
                  <c:v>121.23753386583387</c:v>
                </c:pt>
                <c:pt idx="795">
                  <c:v>121.23777808225763</c:v>
                </c:pt>
                <c:pt idx="796">
                  <c:v>121.23802229492954</c:v>
                </c:pt>
                <c:pt idx="797">
                  <c:v>121.23826650384959</c:v>
                </c:pt>
                <c:pt idx="798">
                  <c:v>121.23851070901783</c:v>
                </c:pt>
                <c:pt idx="799">
                  <c:v>121.23875491043428</c:v>
                </c:pt>
                <c:pt idx="800">
                  <c:v>121.23899910809895</c:v>
                </c:pt>
                <c:pt idx="801">
                  <c:v>121.23924330201191</c:v>
                </c:pt>
                <c:pt idx="802">
                  <c:v>121.23948749217315</c:v>
                </c:pt>
                <c:pt idx="803">
                  <c:v>121.23973167858271</c:v>
                </c:pt>
                <c:pt idx="804">
                  <c:v>121.23997586124062</c:v>
                </c:pt>
                <c:pt idx="805">
                  <c:v>121.24022004014691</c:v>
                </c:pt>
                <c:pt idx="806">
                  <c:v>121.2404642153016</c:v>
                </c:pt>
                <c:pt idx="807">
                  <c:v>121.24070838670474</c:v>
                </c:pt>
                <c:pt idx="808">
                  <c:v>121.24095255435631</c:v>
                </c:pt>
                <c:pt idx="809">
                  <c:v>121.24119671825639</c:v>
                </c:pt>
                <c:pt idx="810">
                  <c:v>121.24144087840497</c:v>
                </c:pt>
                <c:pt idx="811">
                  <c:v>121.24168503480212</c:v>
                </c:pt>
                <c:pt idx="812">
                  <c:v>121.24192918744782</c:v>
                </c:pt>
                <c:pt idx="813">
                  <c:v>121.24217333634212</c:v>
                </c:pt>
                <c:pt idx="814">
                  <c:v>121.24241748148506</c:v>
                </c:pt>
                <c:pt idx="815">
                  <c:v>121.24266162287665</c:v>
                </c:pt>
                <c:pt idx="816">
                  <c:v>121.24290576051693</c:v>
                </c:pt>
                <c:pt idx="817">
                  <c:v>121.24314989440592</c:v>
                </c:pt>
                <c:pt idx="818">
                  <c:v>121.24339402454365</c:v>
                </c:pt>
                <c:pt idx="819">
                  <c:v>121.24363815093014</c:v>
                </c:pt>
                <c:pt idx="820">
                  <c:v>121.24388227356542</c:v>
                </c:pt>
                <c:pt idx="821">
                  <c:v>121.24412639244954</c:v>
                </c:pt>
                <c:pt idx="822">
                  <c:v>121.2443705075825</c:v>
                </c:pt>
                <c:pt idx="823">
                  <c:v>121.24461461896433</c:v>
                </c:pt>
                <c:pt idx="824">
                  <c:v>121.24485872659508</c:v>
                </c:pt>
                <c:pt idx="825">
                  <c:v>121.24510283047475</c:v>
                </c:pt>
                <c:pt idx="826">
                  <c:v>121.2453469306034</c:v>
                </c:pt>
                <c:pt idx="827">
                  <c:v>121.24559102698105</c:v>
                </c:pt>
                <c:pt idx="828">
                  <c:v>121.24583511960769</c:v>
                </c:pt>
                <c:pt idx="829">
                  <c:v>121.24607920848339</c:v>
                </c:pt>
                <c:pt idx="830">
                  <c:v>121.24632329360817</c:v>
                </c:pt>
                <c:pt idx="831">
                  <c:v>121.24656737498205</c:v>
                </c:pt>
                <c:pt idx="832">
                  <c:v>121.24681145260506</c:v>
                </c:pt>
                <c:pt idx="833">
                  <c:v>121.24705552647721</c:v>
                </c:pt>
                <c:pt idx="834">
                  <c:v>121.24729959659857</c:v>
                </c:pt>
                <c:pt idx="835">
                  <c:v>121.24754366296912</c:v>
                </c:pt>
                <c:pt idx="836">
                  <c:v>121.24778772558894</c:v>
                </c:pt>
                <c:pt idx="837">
                  <c:v>121.24803178445799</c:v>
                </c:pt>
                <c:pt idx="838">
                  <c:v>121.24827583957638</c:v>
                </c:pt>
                <c:pt idx="839">
                  <c:v>121.24851989094408</c:v>
                </c:pt>
                <c:pt idx="840">
                  <c:v>121.24876393856113</c:v>
                </c:pt>
                <c:pt idx="841">
                  <c:v>121.24900798242756</c:v>
                </c:pt>
                <c:pt idx="842">
                  <c:v>121.24925202254339</c:v>
                </c:pt>
                <c:pt idx="843">
                  <c:v>121.24949605890868</c:v>
                </c:pt>
                <c:pt idx="844">
                  <c:v>121.24974009152342</c:v>
                </c:pt>
                <c:pt idx="845">
                  <c:v>121.24998412038767</c:v>
                </c:pt>
                <c:pt idx="846">
                  <c:v>121.25022814550142</c:v>
                </c:pt>
                <c:pt idx="847">
                  <c:v>121.25047216686471</c:v>
                </c:pt>
                <c:pt idx="848">
                  <c:v>121.2507161844776</c:v>
                </c:pt>
                <c:pt idx="849">
                  <c:v>121.2509601983401</c:v>
                </c:pt>
                <c:pt idx="850">
                  <c:v>121.25120420845221</c:v>
                </c:pt>
                <c:pt idx="851">
                  <c:v>121.25144821481399</c:v>
                </c:pt>
                <c:pt idx="852">
                  <c:v>121.25169221742546</c:v>
                </c:pt>
                <c:pt idx="853">
                  <c:v>121.25193621628664</c:v>
                </c:pt>
                <c:pt idx="854">
                  <c:v>121.25218021139756</c:v>
                </c:pt>
                <c:pt idx="855">
                  <c:v>121.25242420275825</c:v>
                </c:pt>
                <c:pt idx="856">
                  <c:v>121.25266819036875</c:v>
                </c:pt>
                <c:pt idx="857">
                  <c:v>121.25291217422907</c:v>
                </c:pt>
                <c:pt idx="858">
                  <c:v>121.25315615433925</c:v>
                </c:pt>
                <c:pt idx="859">
                  <c:v>121.25340013069932</c:v>
                </c:pt>
                <c:pt idx="860">
                  <c:v>121.2536441033093</c:v>
                </c:pt>
                <c:pt idx="861">
                  <c:v>121.25388807216919</c:v>
                </c:pt>
                <c:pt idx="862">
                  <c:v>121.25413203727908</c:v>
                </c:pt>
                <c:pt idx="863">
                  <c:v>121.25437599863896</c:v>
                </c:pt>
                <c:pt idx="864">
                  <c:v>121.25461995624885</c:v>
                </c:pt>
                <c:pt idx="865">
                  <c:v>121.2548639101088</c:v>
                </c:pt>
                <c:pt idx="866">
                  <c:v>121.25510786021881</c:v>
                </c:pt>
                <c:pt idx="867">
                  <c:v>121.25535180657894</c:v>
                </c:pt>
                <c:pt idx="868">
                  <c:v>121.25559574918921</c:v>
                </c:pt>
                <c:pt idx="869">
                  <c:v>121.25583968804963</c:v>
                </c:pt>
                <c:pt idx="870">
                  <c:v>121.25608362316027</c:v>
                </c:pt>
                <c:pt idx="871">
                  <c:v>121.25632755452111</c:v>
                </c:pt>
                <c:pt idx="872">
                  <c:v>121.25657148213219</c:v>
                </c:pt>
                <c:pt idx="873">
                  <c:v>121.25681540599354</c:v>
                </c:pt>
                <c:pt idx="874">
                  <c:v>121.25705932610519</c:v>
                </c:pt>
                <c:pt idx="875">
                  <c:v>121.25730324246717</c:v>
                </c:pt>
                <c:pt idx="876">
                  <c:v>121.25754715507952</c:v>
                </c:pt>
                <c:pt idx="877">
                  <c:v>121.25779106394225</c:v>
                </c:pt>
                <c:pt idx="878">
                  <c:v>121.25803496905539</c:v>
                </c:pt>
                <c:pt idx="879">
                  <c:v>121.25827887041898</c:v>
                </c:pt>
                <c:pt idx="880">
                  <c:v>121.25852276803303</c:v>
                </c:pt>
                <c:pt idx="881">
                  <c:v>121.25876666189758</c:v>
                </c:pt>
                <c:pt idx="882">
                  <c:v>121.25901055201265</c:v>
                </c:pt>
                <c:pt idx="883">
                  <c:v>121.25925443837828</c:v>
                </c:pt>
                <c:pt idx="884">
                  <c:v>121.2594983209945</c:v>
                </c:pt>
                <c:pt idx="885">
                  <c:v>121.25974219986131</c:v>
                </c:pt>
                <c:pt idx="886">
                  <c:v>121.25998607497876</c:v>
                </c:pt>
                <c:pt idx="887">
                  <c:v>121.26022994634687</c:v>
                </c:pt>
                <c:pt idx="888">
                  <c:v>121.26047381396569</c:v>
                </c:pt>
                <c:pt idx="889">
                  <c:v>121.26071767783522</c:v>
                </c:pt>
                <c:pt idx="890">
                  <c:v>121.26096153795548</c:v>
                </c:pt>
                <c:pt idx="891">
                  <c:v>121.26120539432655</c:v>
                </c:pt>
                <c:pt idx="892">
                  <c:v>121.2614492469484</c:v>
                </c:pt>
                <c:pt idx="893">
                  <c:v>121.26169309582109</c:v>
                </c:pt>
                <c:pt idx="894">
                  <c:v>121.26193694094462</c:v>
                </c:pt>
                <c:pt idx="895">
                  <c:v>121.26218078231908</c:v>
                </c:pt>
                <c:pt idx="896">
                  <c:v>121.26242461994443</c:v>
                </c:pt>
                <c:pt idx="897">
                  <c:v>121.26266845382072</c:v>
                </c:pt>
                <c:pt idx="898">
                  <c:v>121.26291228394798</c:v>
                </c:pt>
                <c:pt idx="899">
                  <c:v>121.26315611032625</c:v>
                </c:pt>
                <c:pt idx="900">
                  <c:v>121.26339993295554</c:v>
                </c:pt>
                <c:pt idx="901">
                  <c:v>121.26364375183589</c:v>
                </c:pt>
                <c:pt idx="902">
                  <c:v>121.26388756696731</c:v>
                </c:pt>
                <c:pt idx="903">
                  <c:v>121.26413137834984</c:v>
                </c:pt>
                <c:pt idx="904">
                  <c:v>121.26437518598352</c:v>
                </c:pt>
                <c:pt idx="905">
                  <c:v>121.26461898986837</c:v>
                </c:pt>
                <c:pt idx="906">
                  <c:v>121.2648627900044</c:v>
                </c:pt>
                <c:pt idx="907">
                  <c:v>121.26510658639167</c:v>
                </c:pt>
                <c:pt idx="908">
                  <c:v>121.26535037903018</c:v>
                </c:pt>
                <c:pt idx="909">
                  <c:v>121.26559416791997</c:v>
                </c:pt>
                <c:pt idx="910">
                  <c:v>121.26583795306107</c:v>
                </c:pt>
                <c:pt idx="911">
                  <c:v>121.26608173445349</c:v>
                </c:pt>
                <c:pt idx="912">
                  <c:v>121.26632551209727</c:v>
                </c:pt>
                <c:pt idx="913">
                  <c:v>121.26656928599246</c:v>
                </c:pt>
                <c:pt idx="914">
                  <c:v>121.26681305613906</c:v>
                </c:pt>
                <c:pt idx="915">
                  <c:v>121.26705682253711</c:v>
                </c:pt>
                <c:pt idx="916">
                  <c:v>121.26730058518663</c:v>
                </c:pt>
                <c:pt idx="917">
                  <c:v>121.26754434408765</c:v>
                </c:pt>
                <c:pt idx="918">
                  <c:v>121.26778809924021</c:v>
                </c:pt>
                <c:pt idx="919">
                  <c:v>121.26803185064432</c:v>
                </c:pt>
                <c:pt idx="920">
                  <c:v>121.26827559830001</c:v>
                </c:pt>
                <c:pt idx="921">
                  <c:v>121.2685193422073</c:v>
                </c:pt>
                <c:pt idx="922">
                  <c:v>121.26876308236625</c:v>
                </c:pt>
                <c:pt idx="923">
                  <c:v>121.26900681877686</c:v>
                </c:pt>
                <c:pt idx="924">
                  <c:v>121.26925055143917</c:v>
                </c:pt>
                <c:pt idx="925">
                  <c:v>121.26949428035321</c:v>
                </c:pt>
                <c:pt idx="926">
                  <c:v>121.26973800551899</c:v>
                </c:pt>
                <c:pt idx="927">
                  <c:v>121.26998172693656</c:v>
                </c:pt>
                <c:pt idx="928">
                  <c:v>121.27022544460593</c:v>
                </c:pt>
                <c:pt idx="929">
                  <c:v>121.27046915852715</c:v>
                </c:pt>
                <c:pt idx="930">
                  <c:v>121.27071286870022</c:v>
                </c:pt>
                <c:pt idx="931">
                  <c:v>121.27095657512517</c:v>
                </c:pt>
                <c:pt idx="932">
                  <c:v>121.27120027780207</c:v>
                </c:pt>
                <c:pt idx="933">
                  <c:v>121.27144397673089</c:v>
                </c:pt>
                <c:pt idx="934">
                  <c:v>121.27168767191171</c:v>
                </c:pt>
                <c:pt idx="935">
                  <c:v>121.27193136334452</c:v>
                </c:pt>
                <c:pt idx="936">
                  <c:v>121.27217505102936</c:v>
                </c:pt>
                <c:pt idx="937">
                  <c:v>121.27241873496627</c:v>
                </c:pt>
                <c:pt idx="938">
                  <c:v>121.27266241515525</c:v>
                </c:pt>
                <c:pt idx="939">
                  <c:v>121.27290609159637</c:v>
                </c:pt>
                <c:pt idx="940">
                  <c:v>121.27314976428961</c:v>
                </c:pt>
                <c:pt idx="941">
                  <c:v>121.27339343323504</c:v>
                </c:pt>
                <c:pt idx="942">
                  <c:v>121.27363709843264</c:v>
                </c:pt>
                <c:pt idx="943">
                  <c:v>121.27388075988249</c:v>
                </c:pt>
                <c:pt idx="944">
                  <c:v>121.27412441758459</c:v>
                </c:pt>
                <c:pt idx="945">
                  <c:v>121.27436807153897</c:v>
                </c:pt>
                <c:pt idx="946">
                  <c:v>121.27461172174567</c:v>
                </c:pt>
                <c:pt idx="947">
                  <c:v>121.2748553682047</c:v>
                </c:pt>
                <c:pt idx="948">
                  <c:v>121.27509901091609</c:v>
                </c:pt>
                <c:pt idx="949">
                  <c:v>121.2753426498799</c:v>
                </c:pt>
                <c:pt idx="950">
                  <c:v>121.27558628509611</c:v>
                </c:pt>
                <c:pt idx="951">
                  <c:v>121.27582991656477</c:v>
                </c:pt>
                <c:pt idx="952">
                  <c:v>121.27607354428591</c:v>
                </c:pt>
                <c:pt idx="953">
                  <c:v>121.27631716825954</c:v>
                </c:pt>
                <c:pt idx="954">
                  <c:v>121.27656078848574</c:v>
                </c:pt>
                <c:pt idx="955">
                  <c:v>121.27680440496447</c:v>
                </c:pt>
                <c:pt idx="956">
                  <c:v>121.2770480176958</c:v>
                </c:pt>
                <c:pt idx="957">
                  <c:v>121.27729162667977</c:v>
                </c:pt>
                <c:pt idx="958">
                  <c:v>121.27753523191636</c:v>
                </c:pt>
                <c:pt idx="959">
                  <c:v>121.27777883340562</c:v>
                </c:pt>
                <c:pt idx="960">
                  <c:v>121.27802243114759</c:v>
                </c:pt>
                <c:pt idx="961">
                  <c:v>121.27826602514229</c:v>
                </c:pt>
                <c:pt idx="962">
                  <c:v>121.27850961538974</c:v>
                </c:pt>
                <c:pt idx="963">
                  <c:v>121.27875320188997</c:v>
                </c:pt>
                <c:pt idx="964">
                  <c:v>121.27899678464303</c:v>
                </c:pt>
                <c:pt idx="965">
                  <c:v>121.27924036364891</c:v>
                </c:pt>
                <c:pt idx="966">
                  <c:v>121.27948393890767</c:v>
                </c:pt>
                <c:pt idx="967">
                  <c:v>121.27972751041935</c:v>
                </c:pt>
                <c:pt idx="968">
                  <c:v>121.27997107818392</c:v>
                </c:pt>
                <c:pt idx="969">
                  <c:v>121.28021464220147</c:v>
                </c:pt>
                <c:pt idx="970">
                  <c:v>121.28045820247199</c:v>
                </c:pt>
                <c:pt idx="971">
                  <c:v>121.28070175899551</c:v>
                </c:pt>
                <c:pt idx="972">
                  <c:v>121.28094531177206</c:v>
                </c:pt>
                <c:pt idx="973">
                  <c:v>121.28118886080168</c:v>
                </c:pt>
                <c:pt idx="974">
                  <c:v>121.28143240608439</c:v>
                </c:pt>
                <c:pt idx="975">
                  <c:v>121.28167594762023</c:v>
                </c:pt>
                <c:pt idx="976">
                  <c:v>121.2819194854092</c:v>
                </c:pt>
                <c:pt idx="977">
                  <c:v>121.28216301945136</c:v>
                </c:pt>
                <c:pt idx="978">
                  <c:v>121.28240654974672</c:v>
                </c:pt>
                <c:pt idx="979">
                  <c:v>121.28265007629533</c:v>
                </c:pt>
                <c:pt idx="980">
                  <c:v>121.28289359909716</c:v>
                </c:pt>
                <c:pt idx="981">
                  <c:v>121.28313711815231</c:v>
                </c:pt>
                <c:pt idx="982">
                  <c:v>121.28338063346077</c:v>
                </c:pt>
                <c:pt idx="983">
                  <c:v>121.28362414502256</c:v>
                </c:pt>
                <c:pt idx="984">
                  <c:v>121.28386765283773</c:v>
                </c:pt>
                <c:pt idx="985">
                  <c:v>121.28411115690629</c:v>
                </c:pt>
                <c:pt idx="986">
                  <c:v>121.28435465722831</c:v>
                </c:pt>
                <c:pt idx="987">
                  <c:v>121.28459815380374</c:v>
                </c:pt>
                <c:pt idx="988">
                  <c:v>121.28484164663269</c:v>
                </c:pt>
                <c:pt idx="989">
                  <c:v>121.28508513571512</c:v>
                </c:pt>
                <c:pt idx="990">
                  <c:v>121.28532862105109</c:v>
                </c:pt>
                <c:pt idx="991">
                  <c:v>121.28557210264066</c:v>
                </c:pt>
                <c:pt idx="992">
                  <c:v>121.2858155804838</c:v>
                </c:pt>
                <c:pt idx="993">
                  <c:v>121.28605905458056</c:v>
                </c:pt>
                <c:pt idx="994">
                  <c:v>121.28630252493097</c:v>
                </c:pt>
                <c:pt idx="995">
                  <c:v>121.28654599153506</c:v>
                </c:pt>
                <c:pt idx="996">
                  <c:v>121.28678945439286</c:v>
                </c:pt>
                <c:pt idx="997">
                  <c:v>121.28703291350439</c:v>
                </c:pt>
                <c:pt idx="998">
                  <c:v>121.28727636886967</c:v>
                </c:pt>
                <c:pt idx="999">
                  <c:v>121.28751982048875</c:v>
                </c:pt>
                <c:pt idx="1000">
                  <c:v>121.28776326836166</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Calculs!$AG$4:$AG$1004</c:f>
              <c:numCache>
                <c:formatCode>0.00</c:formatCode>
                <c:ptCount val="1001"/>
                <c:pt idx="0">
                  <c:v>0</c:v>
                </c:pt>
                <c:pt idx="1">
                  <c:v>17.335927116699171</c:v>
                </c:pt>
                <c:pt idx="2">
                  <c:v>92.493647273997681</c:v>
                </c:pt>
                <c:pt idx="3">
                  <c:v>138.29349797732323</c:v>
                </c:pt>
                <c:pt idx="4">
                  <c:v>133.5066833079137</c:v>
                </c:pt>
                <c:pt idx="5">
                  <c:v>128.70826286893748</c:v>
                </c:pt>
                <c:pt idx="6">
                  <c:v>126.82658009013181</c:v>
                </c:pt>
                <c:pt idx="7">
                  <c:v>127.86954193288432</c:v>
                </c:pt>
                <c:pt idx="8">
                  <c:v>128.9130615680503</c:v>
                </c:pt>
                <c:pt idx="9">
                  <c:v>129.95711919565468</c:v>
                </c:pt>
                <c:pt idx="10">
                  <c:v>131.00169467438187</c:v>
                </c:pt>
                <c:pt idx="11">
                  <c:v>131.74288358028977</c:v>
                </c:pt>
                <c:pt idx="12">
                  <c:v>132.17984638569146</c:v>
                </c:pt>
                <c:pt idx="13">
                  <c:v>132.61605779320058</c:v>
                </c:pt>
                <c:pt idx="14">
                  <c:v>133.05150321193383</c:v>
                </c:pt>
                <c:pt idx="15">
                  <c:v>133.48616800265893</c:v>
                </c:pt>
                <c:pt idx="16">
                  <c:v>133.92003747881566</c:v>
                </c:pt>
                <c:pt idx="17">
                  <c:v>134.35309690755267</c:v>
                </c:pt>
                <c:pt idx="18">
                  <c:v>134.78533151077951</c:v>
                </c:pt>
                <c:pt idx="19">
                  <c:v>135.21672646623421</c:v>
                </c:pt>
                <c:pt idx="20">
                  <c:v>135.64726690856619</c:v>
                </c:pt>
                <c:pt idx="21">
                  <c:v>135.95496446726571</c:v>
                </c:pt>
                <c:pt idx="22">
                  <c:v>136.13948192514061</c:v>
                </c:pt>
                <c:pt idx="23">
                  <c:v>136.32263507673497</c:v>
                </c:pt>
                <c:pt idx="24">
                  <c:v>136.50441510945964</c:v>
                </c:pt>
                <c:pt idx="25">
                  <c:v>136.68481325599527</c:v>
                </c:pt>
                <c:pt idx="26">
                  <c:v>136.86382079526587</c:v>
                </c:pt>
                <c:pt idx="27">
                  <c:v>137.04142905341243</c:v>
                </c:pt>
                <c:pt idx="28">
                  <c:v>137.21845742034</c:v>
                </c:pt>
                <c:pt idx="29">
                  <c:v>137.39405597142405</c:v>
                </c:pt>
                <c:pt idx="30">
                  <c:v>137.56820331800012</c:v>
                </c:pt>
                <c:pt idx="31">
                  <c:v>137.7408926435256</c:v>
                </c:pt>
                <c:pt idx="32">
                  <c:v>137.91211702186732</c:v>
                </c:pt>
                <c:pt idx="33">
                  <c:v>138.0818694386775</c:v>
                </c:pt>
                <c:pt idx="34">
                  <c:v>138.25014280962785</c:v>
                </c:pt>
                <c:pt idx="35">
                  <c:v>138.41692999606673</c:v>
                </c:pt>
                <c:pt idx="36">
                  <c:v>138.58222381854873</c:v>
                </c:pt>
                <c:pt idx="37">
                  <c:v>138.74601706859585</c:v>
                </c:pt>
                <c:pt idx="38">
                  <c:v>138.90830251898228</c:v>
                </c:pt>
                <c:pt idx="39">
                  <c:v>139.06907293277769</c:v>
                </c:pt>
                <c:pt idx="40">
                  <c:v>139.22832107134229</c:v>
                </c:pt>
                <c:pt idx="41">
                  <c:v>139.29102857559195</c:v>
                </c:pt>
                <c:pt idx="42">
                  <c:v>139.25695461869941</c:v>
                </c:pt>
                <c:pt idx="43">
                  <c:v>139.22101421617904</c:v>
                </c:pt>
                <c:pt idx="44">
                  <c:v>139.18320670858427</c:v>
                </c:pt>
                <c:pt idx="45">
                  <c:v>139.14353150617632</c:v>
                </c:pt>
                <c:pt idx="46">
                  <c:v>139.10198809278785</c:v>
                </c:pt>
                <c:pt idx="47">
                  <c:v>139.0585760292729</c:v>
                </c:pt>
                <c:pt idx="48">
                  <c:v>139.01329495659618</c:v>
                </c:pt>
                <c:pt idx="49">
                  <c:v>138.96614459860609</c:v>
                </c:pt>
                <c:pt idx="50">
                  <c:v>138.91712476452966</c:v>
                </c:pt>
                <c:pt idx="51">
                  <c:v>138.86623535122166</c:v>
                </c:pt>
                <c:pt idx="52">
                  <c:v>138.81347634519616</c:v>
                </c:pt>
                <c:pt idx="53">
                  <c:v>138.75884782446431</c:v>
                </c:pt>
                <c:pt idx="54">
                  <c:v>138.70234996019929</c:v>
                </c:pt>
                <c:pt idx="55">
                  <c:v>138.64398301824636</c:v>
                </c:pt>
                <c:pt idx="56">
                  <c:v>138.58374736049376</c:v>
                </c:pt>
                <c:pt idx="57">
                  <c:v>138.52164344611793</c:v>
                </c:pt>
                <c:pt idx="58">
                  <c:v>138.45767183271519</c:v>
                </c:pt>
                <c:pt idx="59">
                  <c:v>138.39183317732997</c:v>
                </c:pt>
                <c:pt idx="60">
                  <c:v>138.32412823738946</c:v>
                </c:pt>
                <c:pt idx="61">
                  <c:v>138.25455787155184</c:v>
                </c:pt>
                <c:pt idx="62">
                  <c:v>138.1831230404762</c:v>
                </c:pt>
                <c:pt idx="63">
                  <c:v>138.10982480751957</c:v>
                </c:pt>
                <c:pt idx="64">
                  <c:v>138.03466433936705</c:v>
                </c:pt>
                <c:pt idx="65">
                  <c:v>137.95764290660043</c:v>
                </c:pt>
                <c:pt idx="66">
                  <c:v>137.87876188420884</c:v>
                </c:pt>
                <c:pt idx="67">
                  <c:v>137.79802275204608</c:v>
                </c:pt>
                <c:pt idx="68">
                  <c:v>137.71542709523789</c:v>
                </c:pt>
                <c:pt idx="69">
                  <c:v>137.63097660454252</c:v>
                </c:pt>
                <c:pt idx="70">
                  <c:v>137.5446730766669</c:v>
                </c:pt>
                <c:pt idx="71">
                  <c:v>137.45651841454151</c:v>
                </c:pt>
                <c:pt idx="72">
                  <c:v>137.36651462755657</c:v>
                </c:pt>
                <c:pt idx="73">
                  <c:v>137.27466383176011</c:v>
                </c:pt>
                <c:pt idx="74">
                  <c:v>137.18096825002186</c:v>
                </c:pt>
                <c:pt idx="75">
                  <c:v>137.08543021216292</c:v>
                </c:pt>
                <c:pt idx="76">
                  <c:v>136.98805215505399</c:v>
                </c:pt>
                <c:pt idx="77">
                  <c:v>136.88883662268233</c:v>
                </c:pt>
                <c:pt idx="78">
                  <c:v>136.78778626619004</c:v>
                </c:pt>
                <c:pt idx="79">
                  <c:v>136.68490384388426</c:v>
                </c:pt>
                <c:pt idx="80">
                  <c:v>136.5801922212197</c:v>
                </c:pt>
                <c:pt idx="81">
                  <c:v>136.37691962340963</c:v>
                </c:pt>
                <c:pt idx="82">
                  <c:v>136.0749030291384</c:v>
                </c:pt>
                <c:pt idx="83">
                  <c:v>135.7708435142213</c:v>
                </c:pt>
                <c:pt idx="84">
                  <c:v>135.46475255560145</c:v>
                </c:pt>
                <c:pt idx="85">
                  <c:v>135.15664174665324</c:v>
                </c:pt>
                <c:pt idx="86">
                  <c:v>134.84652279589898</c:v>
                </c:pt>
                <c:pt idx="87">
                  <c:v>134.53440752570182</c:v>
                </c:pt>
                <c:pt idx="88">
                  <c:v>134.22030787093567</c:v>
                </c:pt>
                <c:pt idx="89">
                  <c:v>133.90423587763308</c:v>
                </c:pt>
                <c:pt idx="90">
                  <c:v>133.58620370161168</c:v>
                </c:pt>
                <c:pt idx="91">
                  <c:v>133.22345225539436</c:v>
                </c:pt>
                <c:pt idx="92">
                  <c:v>132.8159192938646</c:v>
                </c:pt>
                <c:pt idx="93">
                  <c:v>132.40637944118231</c:v>
                </c:pt>
                <c:pt idx="94">
                  <c:v>131.99484923205657</c:v>
                </c:pt>
                <c:pt idx="95">
                  <c:v>131.58134529951579</c:v>
                </c:pt>
                <c:pt idx="96">
                  <c:v>131.16588437282726</c:v>
                </c:pt>
                <c:pt idx="97">
                  <c:v>130.74848327540255</c:v>
                </c:pt>
                <c:pt idx="98">
                  <c:v>130.32915892269045</c:v>
                </c:pt>
                <c:pt idx="99">
                  <c:v>129.90792832005795</c:v>
                </c:pt>
                <c:pt idx="100">
                  <c:v>129.48480856065939</c:v>
                </c:pt>
                <c:pt idx="101">
                  <c:v>129.0529706949437</c:v>
                </c:pt>
                <c:pt idx="102">
                  <c:v>128.61242135422529</c:v>
                </c:pt>
                <c:pt idx="103">
                  <c:v>128.17002368111702</c:v>
                </c:pt>
                <c:pt idx="104">
                  <c:v>127.72579574444235</c:v>
                </c:pt>
                <c:pt idx="105">
                  <c:v>127.27975568845149</c:v>
                </c:pt>
                <c:pt idx="106">
                  <c:v>126.83192173054061</c:v>
                </c:pt>
                <c:pt idx="107">
                  <c:v>126.38231215896576</c:v>
                </c:pt>
                <c:pt idx="108">
                  <c:v>125.93094533055124</c:v>
                </c:pt>
                <c:pt idx="109">
                  <c:v>125.47783966839455</c:v>
                </c:pt>
                <c:pt idx="110">
                  <c:v>125.0230136595669</c:v>
                </c:pt>
                <c:pt idx="111">
                  <c:v>124.64536422805935</c:v>
                </c:pt>
                <c:pt idx="112">
                  <c:v>124.34501764894176</c:v>
                </c:pt>
                <c:pt idx="113">
                  <c:v>124.04310548965383</c:v>
                </c:pt>
                <c:pt idx="114">
                  <c:v>123.73963946046923</c:v>
                </c:pt>
                <c:pt idx="115">
                  <c:v>123.43463134256942</c:v>
                </c:pt>
                <c:pt idx="116">
                  <c:v>123.12809298671971</c:v>
                </c:pt>
                <c:pt idx="117">
                  <c:v>122.82003631193847</c:v>
                </c:pt>
                <c:pt idx="118">
                  <c:v>122.51047330415987</c:v>
                </c:pt>
                <c:pt idx="119">
                  <c:v>122.19941601488985</c:v>
                </c:pt>
                <c:pt idx="120">
                  <c:v>121.88687655985709</c:v>
                </c:pt>
                <c:pt idx="121">
                  <c:v>121.44194898720521</c:v>
                </c:pt>
                <c:pt idx="122">
                  <c:v>120.8644879680738</c:v>
                </c:pt>
                <c:pt idx="123">
                  <c:v>120.28545804818771</c:v>
                </c:pt>
                <c:pt idx="124">
                  <c:v>119.70488350120931</c:v>
                </c:pt>
                <c:pt idx="125">
                  <c:v>119.12278861205861</c:v>
                </c:pt>
                <c:pt idx="126">
                  <c:v>118.53919767386505</c:v>
                </c:pt>
                <c:pt idx="127">
                  <c:v>117.95413498493396</c:v>
                </c:pt>
                <c:pt idx="128">
                  <c:v>117.36762484572832</c:v>
                </c:pt>
                <c:pt idx="129">
                  <c:v>116.77969155586534</c:v>
                </c:pt>
                <c:pt idx="130">
                  <c:v>116.19035941113034</c:v>
                </c:pt>
                <c:pt idx="131">
                  <c:v>115.56535529512018</c:v>
                </c:pt>
                <c:pt idx="132">
                  <c:v>114.90466961415625</c:v>
                </c:pt>
                <c:pt idx="133">
                  <c:v>114.24263912600972</c:v>
                </c:pt>
                <c:pt idx="134">
                  <c:v>113.57929144208595</c:v>
                </c:pt>
                <c:pt idx="135">
                  <c:v>112.91465413441239</c:v>
                </c:pt>
                <c:pt idx="136">
                  <c:v>112.24875473228433</c:v>
                </c:pt>
                <c:pt idx="137">
                  <c:v>111.58162071893982</c:v>
                </c:pt>
                <c:pt idx="138">
                  <c:v>110.91327952826357</c:v>
                </c:pt>
                <c:pt idx="139">
                  <c:v>110.24375854152069</c:v>
                </c:pt>
                <c:pt idx="140">
                  <c:v>109.57308508412126</c:v>
                </c:pt>
                <c:pt idx="141">
                  <c:v>108.4909420452761</c:v>
                </c:pt>
                <c:pt idx="142">
                  <c:v>106.9970491615352</c:v>
                </c:pt>
                <c:pt idx="143">
                  <c:v>105.5020400432992</c:v>
                </c:pt>
                <c:pt idx="144">
                  <c:v>104.00599109389783</c:v>
                </c:pt>
                <c:pt idx="145">
                  <c:v>102.50897815539862</c:v>
                </c:pt>
                <c:pt idx="146">
                  <c:v>101.01107649772747</c:v>
                </c:pt>
                <c:pt idx="147">
                  <c:v>99.512360808054581</c:v>
                </c:pt>
                <c:pt idx="148">
                  <c:v>98.012905180447149</c:v>
                </c:pt>
                <c:pt idx="149">
                  <c:v>96.512783105789012</c:v>
                </c:pt>
                <c:pt idx="150">
                  <c:v>95.012067461968115</c:v>
                </c:pt>
                <c:pt idx="151">
                  <c:v>93.510830504332375</c:v>
                </c:pt>
                <c:pt idx="152">
                  <c:v>92.009143856413999</c:v>
                </c:pt>
                <c:pt idx="153">
                  <c:v>90.507078500922674</c:v>
                </c:pt>
                <c:pt idx="154">
                  <c:v>89.004704771007695</c:v>
                </c:pt>
                <c:pt idx="155">
                  <c:v>87.502092341788597</c:v>
                </c:pt>
                <c:pt idx="156">
                  <c:v>84.054372996158691</c:v>
                </c:pt>
                <c:pt idx="157">
                  <c:v>78.661436819055865</c:v>
                </c:pt>
                <c:pt idx="158">
                  <c:v>73.27050485239053</c:v>
                </c:pt>
                <c:pt idx="159">
                  <c:v>67.882114503374353</c:v>
                </c:pt>
                <c:pt idx="160">
                  <c:v>62.496794044634967</c:v>
                </c:pt>
                <c:pt idx="161">
                  <c:v>54.641885841868579</c:v>
                </c:pt>
                <c:pt idx="162">
                  <c:v>44.319527024666264</c:v>
                </c:pt>
                <c:pt idx="163">
                  <c:v>34.243387316204156</c:v>
                </c:pt>
                <c:pt idx="164">
                  <c:v>24.414859033809389</c:v>
                </c:pt>
                <c:pt idx="165">
                  <c:v>16.962029494163872</c:v>
                </c:pt>
                <c:pt idx="166">
                  <c:v>11.882950227531312</c:v>
                </c:pt>
                <c:pt idx="167">
                  <c:v>5.0150700471854464</c:v>
                </c:pt>
                <c:pt idx="168">
                  <c:v>-2.3386443036891498</c:v>
                </c:pt>
                <c:pt idx="169">
                  <c:v>-13.389741650581438</c:v>
                </c:pt>
                <c:pt idx="170">
                  <c:v>-25.530347540670299</c:v>
                </c:pt>
                <c:pt idx="171">
                  <c:v>-29.611634328237606</c:v>
                </c:pt>
                <c:pt idx="172">
                  <c:v>-29.549018726654953</c:v>
                </c:pt>
                <c:pt idx="173">
                  <c:v>-29.486641374667016</c:v>
                </c:pt>
                <c:pt idx="174">
                  <c:v>-29.424501062918779</c:v>
                </c:pt>
                <c:pt idx="175">
                  <c:v>-29.362596589770575</c:v>
                </c:pt>
                <c:pt idx="176">
                  <c:v>-29.30092676123877</c:v>
                </c:pt>
                <c:pt idx="177">
                  <c:v>-29.239490390936901</c:v>
                </c:pt>
                <c:pt idx="178">
                  <c:v>-29.178286300017461</c:v>
                </c:pt>
                <c:pt idx="179">
                  <c:v>-29.117313317114089</c:v>
                </c:pt>
                <c:pt idx="180">
                  <c:v>-29.056570278284312</c:v>
                </c:pt>
                <c:pt idx="181">
                  <c:v>-28.996056026952878</c:v>
                </c:pt>
                <c:pt idx="182">
                  <c:v>-28.935769413855443</c:v>
                </c:pt>
                <c:pt idx="183">
                  <c:v>-28.875709296982869</c:v>
                </c:pt>
                <c:pt idx="184">
                  <c:v>-28.815874541526064</c:v>
                </c:pt>
                <c:pt idx="185">
                  <c:v>-28.756264019821103</c:v>
                </c:pt>
                <c:pt idx="186">
                  <c:v>-28.696876611295096</c:v>
                </c:pt>
                <c:pt idx="187">
                  <c:v>-28.637711202412362</c:v>
                </c:pt>
                <c:pt idx="188">
                  <c:v>-28.578766686621101</c:v>
                </c:pt>
                <c:pt idx="189">
                  <c:v>-28.520041964300653</c:v>
                </c:pt>
                <c:pt idx="190">
                  <c:v>-28.461535942709045</c:v>
                </c:pt>
                <c:pt idx="191">
                  <c:v>-28.403247535931122</c:v>
                </c:pt>
                <c:pt idx="192">
                  <c:v>-28.345175664827149</c:v>
                </c:pt>
                <c:pt idx="193">
                  <c:v>-28.287319256981771</c:v>
                </c:pt>
                <c:pt idx="194">
                  <c:v>-28.229677246653477</c:v>
                </c:pt>
                <c:pt idx="195">
                  <c:v>-28.172248574724506</c:v>
                </c:pt>
                <c:pt idx="196">
                  <c:v>-28.115032188651224</c:v>
                </c:pt>
                <c:pt idx="197">
                  <c:v>-28.058027042414832</c:v>
                </c:pt>
                <c:pt idx="198">
                  <c:v>-28.001232096472627</c:v>
                </c:pt>
                <c:pt idx="199">
                  <c:v>-27.944646317709584</c:v>
                </c:pt>
                <c:pt idx="200">
                  <c:v>-27.888268679390475</c:v>
                </c:pt>
                <c:pt idx="201">
                  <c:v>-27.83209816111227</c:v>
                </c:pt>
                <c:pt idx="202">
                  <c:v>-27.276958608852411</c:v>
                </c:pt>
                <c:pt idx="203">
                  <c:v>-26.741851669645804</c:v>
                </c:pt>
                <c:pt idx="204">
                  <c:v>-26.22582243773887</c:v>
                </c:pt>
                <c:pt idx="205">
                  <c:v>-25.727972653614913</c:v>
                </c:pt>
                <c:pt idx="206">
                  <c:v>-25.247456685302978</c:v>
                </c:pt>
                <c:pt idx="207">
                  <c:v>-24.783477839085329</c:v>
                </c:pt>
                <c:pt idx="208">
                  <c:v>-24.335284968962075</c:v>
                </c:pt>
                <c:pt idx="209">
                  <c:v>-23.902169357406805</c:v>
                </c:pt>
                <c:pt idx="210">
                  <c:v>-23.483461842759137</c:v>
                </c:pt>
                <c:pt idx="211">
                  <c:v>-23.078530171095988</c:v>
                </c:pt>
                <c:pt idx="212">
                  <c:v>-22.686776552639742</c:v>
                </c:pt>
                <c:pt idx="213">
                  <c:v>-22.307635404734484</c:v>
                </c:pt>
                <c:pt idx="214">
                  <c:v>-21.940571265178448</c:v>
                </c:pt>
                <c:pt idx="215">
                  <c:v>-21.585076861268725</c:v>
                </c:pt>
                <c:pt idx="216">
                  <c:v>-21.240671321314665</c:v>
                </c:pt>
                <c:pt idx="217">
                  <c:v>-20.906898516629042</c:v>
                </c:pt>
                <c:pt idx="218">
                  <c:v>-20.583325523127719</c:v>
                </c:pt>
                <c:pt idx="219">
                  <c:v>-20.269541192674282</c:v>
                </c:pt>
                <c:pt idx="220">
                  <c:v>-19.965154825208767</c:v>
                </c:pt>
                <c:pt idx="221">
                  <c:v>-19.66979493351127</c:v>
                </c:pt>
                <c:pt idx="222">
                  <c:v>-19.383108093180688</c:v>
                </c:pt>
                <c:pt idx="223">
                  <c:v>-19.10475787106656</c:v>
                </c:pt>
                <c:pt idx="224">
                  <c:v>-18.834423825984416</c:v>
                </c:pt>
                <c:pt idx="225">
                  <c:v>-18.571800576080207</c:v>
                </c:pt>
                <c:pt idx="226">
                  <c:v>-18.31659692769221</c:v>
                </c:pt>
                <c:pt idx="227">
                  <c:v>-18.06853506099597</c:v>
                </c:pt>
                <c:pt idx="228">
                  <c:v>-17.827349768113244</c:v>
                </c:pt>
                <c:pt idx="229">
                  <c:v>-17.592787739723725</c:v>
                </c:pt>
                <c:pt idx="230">
                  <c:v>-17.364606896543442</c:v>
                </c:pt>
                <c:pt idx="231">
                  <c:v>-17.142575762327951</c:v>
                </c:pt>
                <c:pt idx="232">
                  <c:v>-16.926472875325686</c:v>
                </c:pt>
                <c:pt idx="233">
                  <c:v>-16.71608623535019</c:v>
                </c:pt>
                <c:pt idx="234">
                  <c:v>-16.511212783860117</c:v>
                </c:pt>
                <c:pt idx="235">
                  <c:v>-16.311657914637017</c:v>
                </c:pt>
                <c:pt idx="236">
                  <c:v>-16.117235012833405</c:v>
                </c:pt>
                <c:pt idx="237">
                  <c:v>-15.927765020329598</c:v>
                </c:pt>
                <c:pt idx="238">
                  <c:v>-15.743076025489295</c:v>
                </c:pt>
                <c:pt idx="239">
                  <c:v>-15.563002875541184</c:v>
                </c:pt>
                <c:pt idx="240">
                  <c:v>-15.387386809939276</c:v>
                </c:pt>
                <c:pt idx="241">
                  <c:v>-15.216075113168351</c:v>
                </c:pt>
                <c:pt idx="242">
                  <c:v>-15.048920785564542</c:v>
                </c:pt>
                <c:pt idx="243">
                  <c:v>-14.885782230814964</c:v>
                </c:pt>
                <c:pt idx="244">
                  <c:v>-14.726522958885564</c:v>
                </c:pt>
                <c:pt idx="245">
                  <c:v>-14.571011303203463</c:v>
                </c:pt>
                <c:pt idx="246">
                  <c:v>-14.419120150989862</c:v>
                </c:pt>
                <c:pt idx="247">
                  <c:v>-14.270726685702142</c:v>
                </c:pt>
                <c:pt idx="248">
                  <c:v>-14.125712140600166</c:v>
                </c:pt>
                <c:pt idx="249">
                  <c:v>-13.983961562502003</c:v>
                </c:pt>
                <c:pt idx="250">
                  <c:v>-13.845363584838655</c:v>
                </c:pt>
                <c:pt idx="251">
                  <c:v>-13.709810209156686</c:v>
                </c:pt>
                <c:pt idx="252">
                  <c:v>-13.577196594251332</c:v>
                </c:pt>
                <c:pt idx="253">
                  <c:v>-13.44742085214202</c:v>
                </c:pt>
                <c:pt idx="254">
                  <c:v>-13.320383850126261</c:v>
                </c:pt>
                <c:pt idx="255">
                  <c:v>-13.195989018167683</c:v>
                </c:pt>
                <c:pt idx="256">
                  <c:v>-13.074142160889242</c:v>
                </c:pt>
                <c:pt idx="257">
                  <c:v>-12.954751273453109</c:v>
                </c:pt>
                <c:pt idx="258">
                  <c:v>-12.837726360615351</c:v>
                </c:pt>
                <c:pt idx="259">
                  <c:v>-12.722979258245124</c:v>
                </c:pt>
                <c:pt idx="260">
                  <c:v>-12.610423456595631</c:v>
                </c:pt>
                <c:pt idx="261">
                  <c:v>-12.499973924606845</c:v>
                </c:pt>
                <c:pt idx="262">
                  <c:v>-12.391546934508165</c:v>
                </c:pt>
                <c:pt idx="263">
                  <c:v>-12.285059885972441</c:v>
                </c:pt>
                <c:pt idx="264">
                  <c:v>-12.180431129051154</c:v>
                </c:pt>
                <c:pt idx="265">
                  <c:v>-12.077579785093562</c:v>
                </c:pt>
                <c:pt idx="266">
                  <c:v>-11.976425564820161</c:v>
                </c:pt>
                <c:pt idx="267">
                  <c:v>-11.876888582682735</c:v>
                </c:pt>
                <c:pt idx="268">
                  <c:v>-11.778889166598841</c:v>
                </c:pt>
                <c:pt idx="269">
                  <c:v>-11.682347662097992</c:v>
                </c:pt>
                <c:pt idx="270">
                  <c:v>-11.587184229859195</c:v>
                </c:pt>
                <c:pt idx="271">
                  <c:v>-11.493318635554854</c:v>
                </c:pt>
                <c:pt idx="272">
                  <c:v>-11.400670030843751</c:v>
                </c:pt>
                <c:pt idx="273">
                  <c:v>-11.309156724275494</c:v>
                </c:pt>
                <c:pt idx="274">
                  <c:v>-11.218695940780222</c:v>
                </c:pt>
                <c:pt idx="275">
                  <c:v>-11.129203568319889</c:v>
                </c:pt>
                <c:pt idx="276">
                  <c:v>-11.040593890171101</c:v>
                </c:pt>
                <c:pt idx="277">
                  <c:v>-10.952779301193793</c:v>
                </c:pt>
                <c:pt idx="278">
                  <c:v>-10.865670006315064</c:v>
                </c:pt>
                <c:pt idx="279">
                  <c:v>-10.779173699323451</c:v>
                </c:pt>
                <c:pt idx="280">
                  <c:v>-10.693195219926016</c:v>
                </c:pt>
                <c:pt idx="281">
                  <c:v>-10.607636186869751</c:v>
                </c:pt>
                <c:pt idx="282">
                  <c:v>-10.522394604771277</c:v>
                </c:pt>
                <c:pt idx="283">
                  <c:v>-10.437364442136261</c:v>
                </c:pt>
                <c:pt idx="284">
                  <c:v>-10.352435177885415</c:v>
                </c:pt>
                <c:pt idx="285">
                  <c:v>-10.267491313541017</c:v>
                </c:pt>
                <c:pt idx="286">
                  <c:v>-10.182411848071666</c:v>
                </c:pt>
                <c:pt idx="287">
                  <c:v>-10.097069712250722</c:v>
                </c:pt>
                <c:pt idx="288">
                  <c:v>-10.011331159264298</c:v>
                </c:pt>
                <c:pt idx="289">
                  <c:v>-9.925055108220235</c:v>
                </c:pt>
                <c:pt idx="290">
                  <c:v>-9.8380924371752432</c:v>
                </c:pt>
                <c:pt idx="291">
                  <c:v>-9.7502852223337673</c:v>
                </c:pt>
                <c:pt idx="292">
                  <c:v>-9.6614659202041082</c:v>
                </c:pt>
                <c:pt idx="293">
                  <c:v>-9.5714564897575958</c:v>
                </c:pt>
                <c:pt idx="294">
                  <c:v>-9.4800674520652315</c:v>
                </c:pt>
                <c:pt idx="295">
                  <c:v>-9.3870968855343992</c:v>
                </c:pt>
                <c:pt idx="296">
                  <c:v>-9.2923293557985716</c:v>
                </c:pt>
                <c:pt idx="297">
                  <c:v>-9.1955347806033423</c:v>
                </c:pt>
                <c:pt idx="298">
                  <c:v>-9.0964672317774369</c:v>
                </c:pt>
                <c:pt idx="299">
                  <c:v>-8.9948636786932905</c:v>
                </c:pt>
                <c:pt idx="300">
                  <c:v>-8.8904426806465509</c:v>
                </c:pt>
                <c:pt idx="301">
                  <c:v>-8.7829030394826333</c:v>
                </c:pt>
                <c:pt idx="302">
                  <c:v>-8.671922428763974</c:v>
                </c:pt>
                <c:pt idx="303">
                  <c:v>-8.5571560220266392</c:v>
                </c:pt>
                <c:pt idx="304">
                  <c:v>-8.4382351504699695</c:v>
                </c:pt>
                <c:pt idx="305">
                  <c:v>-8.3147660300331871</c:v>
                </c:pt>
                <c:pt idx="306">
                  <c:v>-8.186328609527088</c:v>
                </c:pt>
                <c:pt idx="307">
                  <c:v>-8.0524756055938287</c:v>
                </c:pt>
                <c:pt idx="308">
                  <c:v>-7.9127318070184121</c:v>
                </c:pt>
                <c:pt idx="309">
                  <c:v>-7.7665937504936258</c:v>
                </c:pt>
                <c:pt idx="310">
                  <c:v>-7.6135298923911989</c:v>
                </c:pt>
                <c:pt idx="311">
                  <c:v>-7.4529814262378649</c:v>
                </c:pt>
                <c:pt idx="312">
                  <c:v>-7.2843639229179535</c:v>
                </c:pt>
                <c:pt idx="313">
                  <c:v>-7.1070699991154509</c:v>
                </c:pt>
                <c:pt idx="314">
                  <c:v>-6.9204732474860693</c:v>
                </c:pt>
                <c:pt idx="315">
                  <c:v>-6.7239336869471806</c:v>
                </c:pt>
                <c:pt idx="316">
                  <c:v>-6.5168050096196328</c:v>
                </c:pt>
                <c:pt idx="317">
                  <c:v>-6.2984439073819019</c:v>
                </c:pt>
                <c:pt idx="318">
                  <c:v>-6.0682217493245654</c:v>
                </c:pt>
                <c:pt idx="319">
                  <c:v>-5.8255388438896221</c:v>
                </c:pt>
                <c:pt idx="320">
                  <c:v>-5.5698414474010294</c:v>
                </c:pt>
                <c:pt idx="321">
                  <c:v>-5.3006415650489842</c:v>
                </c:pt>
                <c:pt idx="322">
                  <c:v>-5.017539423269608</c:v>
                </c:pt>
                <c:pt idx="323">
                  <c:v>-4.7202482690174712</c:v>
                </c:pt>
                <c:pt idx="324">
                  <c:v>-4.4086208725092169</c:v>
                </c:pt>
                <c:pt idx="325">
                  <c:v>-4.0826767852188883</c:v>
                </c:pt>
                <c:pt idx="326">
                  <c:v>-3.7426290555444428</c:v>
                </c:pt>
                <c:pt idx="327">
                  <c:v>-3.3889087656963812</c:v>
                </c:pt>
                <c:pt idx="328">
                  <c:v>-3.0221854737061626</c:v>
                </c:pt>
                <c:pt idx="329">
                  <c:v>-2.6433814829862001</c:v>
                </c:pt>
                <c:pt idx="330">
                  <c:v>-2.2536778801635791</c:v>
                </c:pt>
                <c:pt idx="331">
                  <c:v>-1.8545105322406459</c:v>
                </c:pt>
                <c:pt idx="332">
                  <c:v>-1.4475547448896759</c:v>
                </c:pt>
                <c:pt idx="333">
                  <c:v>-1.0346980451771355</c:v>
                </c:pt>
                <c:pt idx="334">
                  <c:v>-0.61800150723788416</c:v>
                </c:pt>
                <c:pt idx="335">
                  <c:v>-0.19965108430866915</c:v>
                </c:pt>
                <c:pt idx="336">
                  <c:v>0.21809859357113368</c:v>
                </c:pt>
                <c:pt idx="337">
                  <c:v>0.63298469916150135</c:v>
                </c:pt>
                <c:pt idx="338">
                  <c:v>1.0427972373685974</c:v>
                </c:pt>
                <c:pt idx="339">
                  <c:v>1.4454368330731193</c:v>
                </c:pt>
                <c:pt idx="340">
                  <c:v>1.8389658405157623</c:v>
                </c:pt>
                <c:pt idx="341">
                  <c:v>2.2216500497384954</c:v>
                </c:pt>
                <c:pt idx="342">
                  <c:v>2.5919892193204146</c:v>
                </c:pt>
                <c:pt idx="343">
                  <c:v>2.9487357130626379</c:v>
                </c:pt>
                <c:pt idx="344">
                  <c:v>3.2909015161149542</c:v>
                </c:pt>
                <c:pt idx="345">
                  <c:v>3.6177547363469928</c:v>
                </c:pt>
                <c:pt idx="346">
                  <c:v>3.9288072873262978</c:v>
                </c:pt>
                <c:pt idx="347">
                  <c:v>4.2237957764867904</c:v>
                </c:pt>
                <c:pt idx="348">
                  <c:v>4.5026577042324014</c:v>
                </c:pt>
                <c:pt idx="349">
                  <c:v>4.7655049637462641</c:v>
                </c:pt>
                <c:pt idx="350">
                  <c:v>5.012596377749956</c:v>
                </c:pt>
                <c:pt idx="351">
                  <c:v>5.2443106785781577</c:v>
                </c:pt>
                <c:pt idx="352">
                  <c:v>5.4611209844349027</c:v>
                </c:pt>
                <c:pt idx="353">
                  <c:v>5.6635714871645382</c:v>
                </c:pt>
                <c:pt idx="354">
                  <c:v>5.8522567707658961</c:v>
                </c:pt>
                <c:pt idx="355">
                  <c:v>6.0278039380761435</c:v>
                </c:pt>
                <c:pt idx="356">
                  <c:v>6.1908575386541127</c:v>
                </c:pt>
                <c:pt idx="357">
                  <c:v>6.3420671603660432</c:v>
                </c:pt>
                <c:pt idx="358">
                  <c:v>6.4820774631661688</c:v>
                </c:pt>
                <c:pt idx="359">
                  <c:v>6.6115203871118364</c:v>
                </c:pt>
                <c:pt idx="360">
                  <c:v>6.731009248725969</c:v>
                </c:pt>
                <c:pt idx="361">
                  <c:v>6.8411344422419065</c:v>
                </c:pt>
                <c:pt idx="362">
                  <c:v>6.9424604781695916</c:v>
                </c:pt>
                <c:pt idx="363">
                  <c:v>7.035524115577692</c:v>
                </c:pt>
                <c:pt idx="364">
                  <c:v>7.1208333724253947</c:v>
                </c:pt>
                <c:pt idx="365">
                  <c:v>7.1988672273135403</c:v>
                </c:pt>
                <c:pt idx="366">
                  <c:v>7.27007585423069</c:v>
                </c:pt>
                <c:pt idx="367">
                  <c:v>7.3348812580606175</c:v>
                </c:pt>
                <c:pt idx="368">
                  <c:v>7.3936782021540184</c:v>
                </c:pt>
                <c:pt idx="369">
                  <c:v>7.446835339892802</c:v>
                </c:pt>
                <c:pt idx="370">
                  <c:v>7.494696479889706</c:v>
                </c:pt>
                <c:pt idx="371">
                  <c:v>7.5375819294272457</c:v>
                </c:pt>
                <c:pt idx="372">
                  <c:v>7.5757898731958937</c:v>
                </c:pt>
                <c:pt idx="373">
                  <c:v>7.6095977546301352</c:v>
                </c:pt>
                <c:pt idx="374">
                  <c:v>7.6392636354598151</c:v>
                </c:pt>
                <c:pt idx="375">
                  <c:v>7.6650275157786698</c:v>
                </c:pt>
                <c:pt idx="376">
                  <c:v>7.6871126022449356</c:v>
                </c:pt>
                <c:pt idx="377">
                  <c:v>7.7057265162052282</c:v>
                </c:pt>
                <c:pt idx="378">
                  <c:v>7.7210624367764282</c:v>
                </c:pt>
                <c:pt idx="379">
                  <c:v>7.7333001764064715</c:v>
                </c:pt>
                <c:pt idx="380">
                  <c:v>7.7426071883108074</c:v>
                </c:pt>
                <c:pt idx="381">
                  <c:v>7.7491395065702218</c:v>
                </c:pt>
                <c:pt idx="382">
                  <c:v>7.7530426206789489</c:v>
                </c:pt>
                <c:pt idx="383">
                  <c:v>7.7544522870325983</c:v>
                </c:pt>
                <c:pt idx="384">
                  <c:v>7.7534952803108022</c:v>
                </c:pt>
                <c:pt idx="385">
                  <c:v>7.7502900879936707</c:v>
                </c:pt>
                <c:pt idx="386">
                  <c:v>7.7449475513978729</c:v>
                </c:pt>
                <c:pt idx="387">
                  <c:v>7.7375714566615477</c:v>
                </c:pt>
                <c:pt idx="388">
                  <c:v>7.7282590790748902</c:v>
                </c:pt>
                <c:pt idx="389">
                  <c:v>7.71710168406611</c:v>
                </c:pt>
                <c:pt idx="390">
                  <c:v>7.7041849880276381</c:v>
                </c:pt>
                <c:pt idx="391">
                  <c:v>7.689589582017236</c:v>
                </c:pt>
                <c:pt idx="392">
                  <c:v>7.6733913212032112</c:v>
                </c:pt>
                <c:pt idx="393">
                  <c:v>7.6556616827496509</c:v>
                </c:pt>
                <c:pt idx="394">
                  <c:v>7.6364680946616907</c:v>
                </c:pt>
                <c:pt idx="395">
                  <c:v>7.6158742379367794</c:v>
                </c:pt>
                <c:pt idx="396">
                  <c:v>7.5939403241981918</c:v>
                </c:pt>
                <c:pt idx="397">
                  <c:v>7.5707233508239717</c:v>
                </c:pt>
                <c:pt idx="398">
                  <c:v>7.546277335429262</c:v>
                </c:pt>
                <c:pt idx="399">
                  <c:v>7.5206535314132417</c:v>
                </c:pt>
                <c:pt idx="400">
                  <c:v>7.493900626144443</c:v>
                </c:pt>
                <c:pt idx="401">
                  <c:v>7.466064923229677</c:v>
                </c:pt>
                <c:pt idx="402">
                  <c:v>7.4371905101924423</c:v>
                </c:pt>
                <c:pt idx="403">
                  <c:v>7.4073194127762232</c:v>
                </c:pt>
                <c:pt idx="404">
                  <c:v>7.3764917369858169</c:v>
                </c:pt>
                <c:pt idx="405">
                  <c:v>7.3447457998859136</c:v>
                </c:pt>
                <c:pt idx="406">
                  <c:v>7.3121182500895863</c:v>
                </c:pt>
                <c:pt idx="407">
                  <c:v>7.2786441787899747</c:v>
                </c:pt>
                <c:pt idx="408">
                  <c:v>7.2443572221157408</c:v>
                </c:pt>
                <c:pt idx="409">
                  <c:v>7.2092896555242358</c:v>
                </c:pt>
                <c:pt idx="410">
                  <c:v>7.1734724808852928</c:v>
                </c:pt>
                <c:pt idx="411">
                  <c:v>7.1369355068530762</c:v>
                </c:pt>
                <c:pt idx="412">
                  <c:v>7.099707423072287</c:v>
                </c:pt>
                <c:pt idx="413">
                  <c:v>7.0618158687187789</c:v>
                </c:pt>
                <c:pt idx="414">
                  <c:v>7.0232874958321094</c:v>
                </c:pt>
                <c:pt idx="415">
                  <c:v>6.9841480278588861</c:v>
                </c:pt>
                <c:pt idx="416">
                  <c:v>6.9444223137904668</c:v>
                </c:pt>
                <c:pt idx="417">
                  <c:v>6.9041343782463187</c:v>
                </c:pt>
                <c:pt idx="418">
                  <c:v>6.8633074678249919</c:v>
                </c:pt>
                <c:pt idx="419">
                  <c:v>6.8219640940177495</c:v>
                </c:pt>
                <c:pt idx="420">
                  <c:v>6.7801260729554844</c:v>
                </c:pt>
                <c:pt idx="421">
                  <c:v>6.7378145622371957</c:v>
                </c:pt>
                <c:pt idx="422">
                  <c:v>6.6950500950677814</c:v>
                </c:pt>
                <c:pt idx="423">
                  <c:v>6.6518526119144425</c:v>
                </c:pt>
                <c:pt idx="424">
                  <c:v>6.6082414898737483</c:v>
                </c:pt>
                <c:pt idx="425">
                  <c:v>6.5642355699260779</c:v>
                </c:pt>
                <c:pt idx="426">
                  <c:v>6.5198531822396895</c:v>
                </c:pt>
                <c:pt idx="427">
                  <c:v>6.4751121696738378</c:v>
                </c:pt>
                <c:pt idx="428">
                  <c:v>6.4300299096183515</c:v>
                </c:pt>
                <c:pt idx="429">
                  <c:v>6.3846233342962151</c:v>
                </c:pt>
                <c:pt idx="430">
                  <c:v>6.3389089496456759</c:v>
                </c:pt>
                <c:pt idx="431">
                  <c:v>6.2929028528893411</c:v>
                </c:pt>
                <c:pt idx="432">
                  <c:v>6.2466207488891978</c:v>
                </c:pt>
                <c:pt idx="433">
                  <c:v>6.200077965378993</c:v>
                </c:pt>
                <c:pt idx="434">
                  <c:v>6.153289467158114</c:v>
                </c:pt>
                <c:pt idx="435">
                  <c:v>6.1062698693248789</c:v>
                </c:pt>
                <c:pt idx="436">
                  <c:v>6.0590334496210083</c:v>
                </c:pt>
                <c:pt idx="437">
                  <c:v>6.0115941599536713</c:v>
                </c:pt>
                <c:pt idx="438">
                  <c:v>5.9639656371564769</c:v>
                </c:pt>
                <c:pt idx="439">
                  <c:v>5.9161612130460739</c:v>
                </c:pt>
                <c:pt idx="440">
                  <c:v>5.8681939238268939</c:v>
                </c:pt>
                <c:pt idx="441">
                  <c:v>5.8200765188925248</c:v>
                </c:pt>
                <c:pt idx="442">
                  <c:v>5.7718214690686676</c:v>
                </c:pt>
                <c:pt idx="443">
                  <c:v>5.7234409743392796</c:v>
                </c:pt>
                <c:pt idx="444">
                  <c:v>5.6749469710944247</c:v>
                </c:pt>
                <c:pt idx="445">
                  <c:v>5.6263511389355401</c:v>
                </c:pt>
                <c:pt idx="446">
                  <c:v>5.5776649070711644</c:v>
                </c:pt>
                <c:pt idx="447">
                  <c:v>5.5288994603338173</c:v>
                </c:pt>
                <c:pt idx="448">
                  <c:v>5.4800657448464332</c:v>
                </c:pt>
                <c:pt idx="449">
                  <c:v>5.4311744733647238</c:v>
                </c:pt>
                <c:pt idx="450">
                  <c:v>5.3822361303198898</c:v>
                </c:pt>
                <c:pt idx="451">
                  <c:v>5.3332609765843682</c:v>
                </c:pt>
                <c:pt idx="452">
                  <c:v>5.2842590539816587</c:v>
                </c:pt>
                <c:pt idx="453">
                  <c:v>5.235240189559712</c:v>
                </c:pt>
                <c:pt idx="454">
                  <c:v>5.1862139996460197</c:v>
                </c:pt>
                <c:pt idx="455">
                  <c:v>5.1371898937012039</c:v>
                </c:pt>
                <c:pt idx="456">
                  <c:v>5.0881770779866429</c:v>
                </c:pt>
                <c:pt idx="457">
                  <c:v>5.0391845590606721</c:v>
                </c:pt>
                <c:pt idx="458">
                  <c:v>4.9902211471167304</c:v>
                </c:pt>
                <c:pt idx="459">
                  <c:v>4.9412954591759002</c:v>
                </c:pt>
                <c:pt idx="460">
                  <c:v>4.8924159221454184</c:v>
                </c:pt>
                <c:pt idx="461">
                  <c:v>4.8435907757538095</c:v>
                </c:pt>
                <c:pt idx="462">
                  <c:v>4.7948280753726467</c:v>
                </c:pt>
                <c:pt idx="463">
                  <c:v>4.7461356947340541</c:v>
                </c:pt>
                <c:pt idx="464">
                  <c:v>4.6975213285525523</c:v>
                </c:pt>
                <c:pt idx="465">
                  <c:v>4.648992495059086</c:v>
                </c:pt>
                <c:pt idx="466">
                  <c:v>4.6005565384545841</c:v>
                </c:pt>
                <c:pt idx="467">
                  <c:v>4.5522206312898108</c:v>
                </c:pt>
                <c:pt idx="468">
                  <c:v>4.5039917767777231</c:v>
                </c:pt>
                <c:pt idx="469">
                  <c:v>4.4558768110442157</c:v>
                </c:pt>
                <c:pt idx="470">
                  <c:v>4.4078824053224697</c:v>
                </c:pt>
                <c:pt idx="471">
                  <c:v>4.3600150680959562</c:v>
                </c:pt>
                <c:pt idx="472">
                  <c:v>4.3122811471945397</c:v>
                </c:pt>
                <c:pt idx="473">
                  <c:v>4.2646868318479729</c:v>
                </c:pt>
                <c:pt idx="474">
                  <c:v>4.2172381547005262</c:v>
                </c:pt>
                <c:pt idx="475">
                  <c:v>4.1699409937904228</c:v>
                </c:pt>
                <c:pt idx="476">
                  <c:v>4.1228010744972066</c:v>
                </c:pt>
                <c:pt idx="477">
                  <c:v>4.0758239714601467</c:v>
                </c:pt>
                <c:pt idx="478">
                  <c:v>4.0290151104703007</c:v>
                </c:pt>
                <c:pt idx="479">
                  <c:v>3.9823797703388415</c:v>
                </c:pt>
                <c:pt idx="480">
                  <c:v>3.935923084743826</c:v>
                </c:pt>
                <c:pt idx="481">
                  <c:v>3.8896500440575679</c:v>
                </c:pt>
                <c:pt idx="482">
                  <c:v>3.8435654971564075</c:v>
                </c:pt>
                <c:pt idx="483">
                  <c:v>3.7976741532146754</c:v>
                </c:pt>
                <c:pt idx="484">
                  <c:v>3.7519805834843272</c:v>
                </c:pt>
                <c:pt idx="485">
                  <c:v>3.7064892230616566</c:v>
                </c:pt>
                <c:pt idx="486">
                  <c:v>3.6612043726423433</c:v>
                </c:pt>
                <c:pt idx="487">
                  <c:v>3.6161302002658955</c:v>
                </c:pt>
                <c:pt idx="488">
                  <c:v>3.5712707430505608</c:v>
                </c:pt>
                <c:pt idx="489">
                  <c:v>3.5266299089194986</c:v>
                </c:pt>
                <c:pt idx="490">
                  <c:v>3.4822114783189884</c:v>
                </c:pt>
                <c:pt idx="491">
                  <c:v>3.4380191059294054</c:v>
                </c:pt>
                <c:pt idx="492">
                  <c:v>3.3940563223694475</c:v>
                </c:pt>
                <c:pt idx="493">
                  <c:v>3.3503265358941663</c:v>
                </c:pt>
                <c:pt idx="494">
                  <c:v>3.3068330340871741</c:v>
                </c:pt>
                <c:pt idx="495">
                  <c:v>3.2635789855474044</c:v>
                </c:pt>
                <c:pt idx="496">
                  <c:v>3.2205674415706484</c:v>
                </c:pt>
                <c:pt idx="497">
                  <c:v>3.1778013378261161</c:v>
                </c:pt>
                <c:pt idx="498">
                  <c:v>3.1352834960281628</c:v>
                </c:pt>
                <c:pt idx="499">
                  <c:v>3.0930166256032363</c:v>
                </c:pt>
                <c:pt idx="500">
                  <c:v>3.0510033253522151</c:v>
                </c:pt>
                <c:pt idx="501">
                  <c:v>3.009246085107975</c:v>
                </c:pt>
                <c:pt idx="502">
                  <c:v>2.9677472873883337</c:v>
                </c:pt>
                <c:pt idx="503">
                  <c:v>2.926509209044128</c:v>
                </c:pt>
                <c:pt idx="504">
                  <c:v>2.8855340229024993</c:v>
                </c:pt>
                <c:pt idx="505">
                  <c:v>2.8448237994051011</c:v>
                </c:pt>
                <c:pt idx="506">
                  <c:v>2.8043805082411923</c:v>
                </c:pt>
                <c:pt idx="507">
                  <c:v>2.7642060199753224</c:v>
                </c:pt>
                <c:pt idx="508">
                  <c:v>2.7243021076695229</c:v>
                </c:pt>
                <c:pt idx="509">
                  <c:v>2.6846704484997099</c:v>
                </c:pt>
                <c:pt idx="510">
                  <c:v>2.6453126253660324</c:v>
                </c:pt>
                <c:pt idx="511">
                  <c:v>2.6062301284970539</c:v>
                </c:pt>
                <c:pt idx="512">
                  <c:v>2.5674243570472779</c:v>
                </c:pt>
                <c:pt idx="513">
                  <c:v>2.5288966206880028</c:v>
                </c:pt>
                <c:pt idx="514">
                  <c:v>2.4906481411909578</c:v>
                </c:pt>
                <c:pt idx="515">
                  <c:v>2.4526800540046914</c:v>
                </c:pt>
                <c:pt idx="516">
                  <c:v>2.4526424572184586</c:v>
                </c:pt>
                <c:pt idx="517">
                  <c:v>2.4526048607108528</c:v>
                </c:pt>
                <c:pt idx="518">
                  <c:v>2.4525672644818695</c:v>
                </c:pt>
                <c:pt idx="519">
                  <c:v>2.4525296685315157</c:v>
                </c:pt>
                <c:pt idx="520">
                  <c:v>2.4524920728597905</c:v>
                </c:pt>
                <c:pt idx="521">
                  <c:v>2.4524544774666923</c:v>
                </c:pt>
                <c:pt idx="522">
                  <c:v>2.4524168823522254</c:v>
                </c:pt>
                <c:pt idx="523">
                  <c:v>2.4523792875163934</c:v>
                </c:pt>
                <c:pt idx="524">
                  <c:v>2.4523416929591884</c:v>
                </c:pt>
                <c:pt idx="525">
                  <c:v>2.4523040986806208</c:v>
                </c:pt>
                <c:pt idx="526">
                  <c:v>2.4522665046806855</c:v>
                </c:pt>
                <c:pt idx="527">
                  <c:v>2.4522289109593887</c:v>
                </c:pt>
                <c:pt idx="528">
                  <c:v>2.4521913175167249</c:v>
                </c:pt>
                <c:pt idx="529">
                  <c:v>2.4521537243526987</c:v>
                </c:pt>
                <c:pt idx="530">
                  <c:v>2.4521161314673128</c:v>
                </c:pt>
                <c:pt idx="531">
                  <c:v>2.4520785388605626</c:v>
                </c:pt>
                <c:pt idx="532">
                  <c:v>2.4520409465324571</c:v>
                </c:pt>
                <c:pt idx="533">
                  <c:v>2.4520033544829882</c:v>
                </c:pt>
                <c:pt idx="534">
                  <c:v>2.4519657627121685</c:v>
                </c:pt>
                <c:pt idx="535">
                  <c:v>2.451928171219981</c:v>
                </c:pt>
                <c:pt idx="536">
                  <c:v>2.4518905800064461</c:v>
                </c:pt>
                <c:pt idx="537">
                  <c:v>2.4518529890715532</c:v>
                </c:pt>
                <c:pt idx="538">
                  <c:v>2.4518153984153086</c:v>
                </c:pt>
                <c:pt idx="539">
                  <c:v>2.4517778080377077</c:v>
                </c:pt>
                <c:pt idx="540">
                  <c:v>2.4517402179387586</c:v>
                </c:pt>
                <c:pt idx="541">
                  <c:v>2.4517026281184586</c:v>
                </c:pt>
                <c:pt idx="542">
                  <c:v>2.451665038576806</c:v>
                </c:pt>
                <c:pt idx="543">
                  <c:v>2.4516274493138051</c:v>
                </c:pt>
                <c:pt idx="544">
                  <c:v>2.4515898603294524</c:v>
                </c:pt>
                <c:pt idx="545">
                  <c:v>2.4515522716237577</c:v>
                </c:pt>
                <c:pt idx="546">
                  <c:v>2.4515146831967165</c:v>
                </c:pt>
                <c:pt idx="547">
                  <c:v>2.4514770950483262</c:v>
                </c:pt>
                <c:pt idx="548">
                  <c:v>2.4514395071785975</c:v>
                </c:pt>
                <c:pt idx="549">
                  <c:v>2.4514019195875196</c:v>
                </c:pt>
                <c:pt idx="550">
                  <c:v>2.4513643322751051</c:v>
                </c:pt>
                <c:pt idx="551">
                  <c:v>2.451326745241345</c:v>
                </c:pt>
                <c:pt idx="552">
                  <c:v>2.4512891584862446</c:v>
                </c:pt>
                <c:pt idx="553">
                  <c:v>2.451251572009804</c:v>
                </c:pt>
                <c:pt idx="554">
                  <c:v>2.4512139858120294</c:v>
                </c:pt>
                <c:pt idx="555">
                  <c:v>2.4511763998929146</c:v>
                </c:pt>
                <c:pt idx="556">
                  <c:v>2.451138814252463</c:v>
                </c:pt>
                <c:pt idx="557">
                  <c:v>2.4511012288906802</c:v>
                </c:pt>
                <c:pt idx="558">
                  <c:v>2.4510636438075588</c:v>
                </c:pt>
                <c:pt idx="559">
                  <c:v>2.4510260590031026</c:v>
                </c:pt>
                <c:pt idx="560">
                  <c:v>2.4509884744773123</c:v>
                </c:pt>
                <c:pt idx="561">
                  <c:v>2.4509508902301942</c:v>
                </c:pt>
                <c:pt idx="562">
                  <c:v>2.4509133062617456</c:v>
                </c:pt>
                <c:pt idx="563">
                  <c:v>2.4508757225719684</c:v>
                </c:pt>
                <c:pt idx="564">
                  <c:v>2.4508381391608616</c:v>
                </c:pt>
                <c:pt idx="565">
                  <c:v>2.4508005560284252</c:v>
                </c:pt>
                <c:pt idx="566">
                  <c:v>2.4507629731746627</c:v>
                </c:pt>
                <c:pt idx="567">
                  <c:v>2.4507253905995778</c:v>
                </c:pt>
                <c:pt idx="568">
                  <c:v>2.4506878083031642</c:v>
                </c:pt>
                <c:pt idx="569">
                  <c:v>2.4506502262854255</c:v>
                </c:pt>
                <c:pt idx="570">
                  <c:v>2.4506126445463696</c:v>
                </c:pt>
                <c:pt idx="571">
                  <c:v>2.4505750630859859</c:v>
                </c:pt>
                <c:pt idx="572">
                  <c:v>2.4505374819042842</c:v>
                </c:pt>
                <c:pt idx="573">
                  <c:v>2.4504999010012689</c:v>
                </c:pt>
                <c:pt idx="574">
                  <c:v>2.4504623203769267</c:v>
                </c:pt>
                <c:pt idx="575">
                  <c:v>2.4504247400312682</c:v>
                </c:pt>
                <c:pt idx="576">
                  <c:v>2.4503871599642899</c:v>
                </c:pt>
                <c:pt idx="577">
                  <c:v>2.4503495801760007</c:v>
                </c:pt>
                <c:pt idx="578">
                  <c:v>2.4503120006663952</c:v>
                </c:pt>
                <c:pt idx="579">
                  <c:v>2.4502744214354735</c:v>
                </c:pt>
                <c:pt idx="580">
                  <c:v>2.4502368424832381</c:v>
                </c:pt>
                <c:pt idx="581">
                  <c:v>2.4501992638096928</c:v>
                </c:pt>
                <c:pt idx="582">
                  <c:v>2.4501616854148365</c:v>
                </c:pt>
                <c:pt idx="583">
                  <c:v>2.4501241072986693</c:v>
                </c:pt>
                <c:pt idx="584">
                  <c:v>2.4500865294611938</c:v>
                </c:pt>
                <c:pt idx="585">
                  <c:v>2.4500489519024082</c:v>
                </c:pt>
                <c:pt idx="586">
                  <c:v>2.4500113746223153</c:v>
                </c:pt>
                <c:pt idx="587">
                  <c:v>2.4499737976209142</c:v>
                </c:pt>
                <c:pt idx="588">
                  <c:v>2.4499362208982101</c:v>
                </c:pt>
                <c:pt idx="589">
                  <c:v>2.449898644454203</c:v>
                </c:pt>
                <c:pt idx="590">
                  <c:v>2.4498610682888939</c:v>
                </c:pt>
                <c:pt idx="591">
                  <c:v>2.4498234924022784</c:v>
                </c:pt>
                <c:pt idx="592">
                  <c:v>2.4497859167943643</c:v>
                </c:pt>
                <c:pt idx="593">
                  <c:v>2.4497483414651446</c:v>
                </c:pt>
                <c:pt idx="594">
                  <c:v>2.4497107664146291</c:v>
                </c:pt>
                <c:pt idx="595">
                  <c:v>2.4496731916428116</c:v>
                </c:pt>
                <c:pt idx="596">
                  <c:v>2.4496356171496982</c:v>
                </c:pt>
                <c:pt idx="597">
                  <c:v>2.4495980429352899</c:v>
                </c:pt>
                <c:pt idx="598">
                  <c:v>2.4495604689995867</c:v>
                </c:pt>
                <c:pt idx="599">
                  <c:v>2.4495228953425858</c:v>
                </c:pt>
                <c:pt idx="600">
                  <c:v>2.4494853219642962</c:v>
                </c:pt>
                <c:pt idx="601">
                  <c:v>2.4494477488647073</c:v>
                </c:pt>
                <c:pt idx="602">
                  <c:v>2.4494101760438296</c:v>
                </c:pt>
                <c:pt idx="603">
                  <c:v>2.4493726035016623</c:v>
                </c:pt>
                <c:pt idx="604">
                  <c:v>2.4493350312382027</c:v>
                </c:pt>
                <c:pt idx="605">
                  <c:v>2.4492974592534544</c:v>
                </c:pt>
                <c:pt idx="606">
                  <c:v>2.449259887547421</c:v>
                </c:pt>
                <c:pt idx="607">
                  <c:v>2.4492223161200988</c:v>
                </c:pt>
                <c:pt idx="608">
                  <c:v>2.4491847449714896</c:v>
                </c:pt>
                <c:pt idx="609">
                  <c:v>2.4491471741015953</c:v>
                </c:pt>
                <c:pt idx="610">
                  <c:v>2.4491096035104221</c:v>
                </c:pt>
                <c:pt idx="611">
                  <c:v>2.4490720331979583</c:v>
                </c:pt>
                <c:pt idx="612">
                  <c:v>2.4490344631642174</c:v>
                </c:pt>
                <c:pt idx="613">
                  <c:v>2.4489968934091921</c:v>
                </c:pt>
                <c:pt idx="614">
                  <c:v>2.4489593239328924</c:v>
                </c:pt>
                <c:pt idx="615">
                  <c:v>2.4489217547353084</c:v>
                </c:pt>
                <c:pt idx="616">
                  <c:v>2.4488841858164463</c:v>
                </c:pt>
                <c:pt idx="617">
                  <c:v>2.4488466171763061</c:v>
                </c:pt>
                <c:pt idx="618">
                  <c:v>2.4488090488148915</c:v>
                </c:pt>
                <c:pt idx="619">
                  <c:v>2.4487714807321996</c:v>
                </c:pt>
                <c:pt idx="620">
                  <c:v>2.4487339129282342</c:v>
                </c:pt>
                <c:pt idx="621">
                  <c:v>2.4486963454029969</c:v>
                </c:pt>
                <c:pt idx="622">
                  <c:v>2.4486587781564877</c:v>
                </c:pt>
                <c:pt idx="623">
                  <c:v>2.4486212111887058</c:v>
                </c:pt>
                <c:pt idx="624">
                  <c:v>2.4485836444996547</c:v>
                </c:pt>
                <c:pt idx="625">
                  <c:v>2.4485460780893291</c:v>
                </c:pt>
                <c:pt idx="626">
                  <c:v>2.448508511957737</c:v>
                </c:pt>
                <c:pt idx="627">
                  <c:v>2.4484709461048784</c:v>
                </c:pt>
                <c:pt idx="628">
                  <c:v>2.448433380530755</c:v>
                </c:pt>
                <c:pt idx="629">
                  <c:v>2.4483958152353651</c:v>
                </c:pt>
                <c:pt idx="630">
                  <c:v>2.4483582502187033</c:v>
                </c:pt>
                <c:pt idx="631">
                  <c:v>2.4483206854807857</c:v>
                </c:pt>
                <c:pt idx="632">
                  <c:v>2.4482831210216069</c:v>
                </c:pt>
                <c:pt idx="633">
                  <c:v>2.4482455568411572</c:v>
                </c:pt>
                <c:pt idx="634">
                  <c:v>2.4482079929394551</c:v>
                </c:pt>
                <c:pt idx="635">
                  <c:v>2.4481704293164892</c:v>
                </c:pt>
                <c:pt idx="636">
                  <c:v>2.4481328659722656</c:v>
                </c:pt>
                <c:pt idx="637">
                  <c:v>2.4480953029067845</c:v>
                </c:pt>
                <c:pt idx="638">
                  <c:v>2.448057740120043</c:v>
                </c:pt>
                <c:pt idx="639">
                  <c:v>2.44802017761205</c:v>
                </c:pt>
                <c:pt idx="640">
                  <c:v>2.4479826153827977</c:v>
                </c:pt>
                <c:pt idx="641">
                  <c:v>2.447945053432294</c:v>
                </c:pt>
                <c:pt idx="642">
                  <c:v>2.4479074917605379</c:v>
                </c:pt>
                <c:pt idx="643">
                  <c:v>2.4478699303675286</c:v>
                </c:pt>
                <c:pt idx="644">
                  <c:v>2.4478323692532689</c:v>
                </c:pt>
                <c:pt idx="645">
                  <c:v>2.447794808417755</c:v>
                </c:pt>
                <c:pt idx="646">
                  <c:v>2.4477572478609959</c:v>
                </c:pt>
                <c:pt idx="647">
                  <c:v>2.4477196875829899</c:v>
                </c:pt>
                <c:pt idx="648">
                  <c:v>2.4476821275837333</c:v>
                </c:pt>
                <c:pt idx="649">
                  <c:v>2.4476445678632324</c:v>
                </c:pt>
                <c:pt idx="650">
                  <c:v>2.4476070084214836</c:v>
                </c:pt>
                <c:pt idx="651">
                  <c:v>2.4475694492584923</c:v>
                </c:pt>
                <c:pt idx="652">
                  <c:v>2.447531890374254</c:v>
                </c:pt>
                <c:pt idx="653">
                  <c:v>2.4474943317687794</c:v>
                </c:pt>
                <c:pt idx="654">
                  <c:v>2.4474567734420569</c:v>
                </c:pt>
                <c:pt idx="655">
                  <c:v>2.447419215394099</c:v>
                </c:pt>
                <c:pt idx="656">
                  <c:v>2.4473816576248995</c:v>
                </c:pt>
                <c:pt idx="657">
                  <c:v>2.4473441001344582</c:v>
                </c:pt>
                <c:pt idx="658">
                  <c:v>2.4473065429227825</c:v>
                </c:pt>
                <c:pt idx="659">
                  <c:v>2.4472689859898695</c:v>
                </c:pt>
                <c:pt idx="660">
                  <c:v>2.4472314293357185</c:v>
                </c:pt>
                <c:pt idx="661">
                  <c:v>2.4471938729603373</c:v>
                </c:pt>
                <c:pt idx="662">
                  <c:v>2.4471563168637189</c:v>
                </c:pt>
                <c:pt idx="663">
                  <c:v>2.4471187610458678</c:v>
                </c:pt>
                <c:pt idx="664">
                  <c:v>2.4470812055067821</c:v>
                </c:pt>
                <c:pt idx="665">
                  <c:v>2.4470436502464699</c:v>
                </c:pt>
                <c:pt idx="666">
                  <c:v>2.4470060952649293</c:v>
                </c:pt>
                <c:pt idx="667">
                  <c:v>2.4469685405621551</c:v>
                </c:pt>
                <c:pt idx="668">
                  <c:v>2.4469309861381525</c:v>
                </c:pt>
                <c:pt idx="669">
                  <c:v>2.4468934319929252</c:v>
                </c:pt>
                <c:pt idx="670">
                  <c:v>2.4468558781264713</c:v>
                </c:pt>
                <c:pt idx="671">
                  <c:v>2.4468183245387909</c:v>
                </c:pt>
                <c:pt idx="672">
                  <c:v>2.4467807712298875</c:v>
                </c:pt>
                <c:pt idx="673">
                  <c:v>2.4467432181997566</c:v>
                </c:pt>
                <c:pt idx="674">
                  <c:v>2.4467056654484098</c:v>
                </c:pt>
                <c:pt idx="675">
                  <c:v>2.446668112975841</c:v>
                </c:pt>
                <c:pt idx="676">
                  <c:v>2.4466305607820447</c:v>
                </c:pt>
                <c:pt idx="677">
                  <c:v>2.4465930088670378</c:v>
                </c:pt>
                <c:pt idx="678">
                  <c:v>2.4465554572308132</c:v>
                </c:pt>
                <c:pt idx="679">
                  <c:v>2.446517905873363</c:v>
                </c:pt>
                <c:pt idx="680">
                  <c:v>2.4464803547947014</c:v>
                </c:pt>
                <c:pt idx="681">
                  <c:v>2.4464428039948212</c:v>
                </c:pt>
                <c:pt idx="682">
                  <c:v>2.4464052534737268</c:v>
                </c:pt>
                <c:pt idx="683">
                  <c:v>2.4463677032314255</c:v>
                </c:pt>
                <c:pt idx="684">
                  <c:v>2.4463301532679038</c:v>
                </c:pt>
                <c:pt idx="685">
                  <c:v>2.4462926035831734</c:v>
                </c:pt>
                <c:pt idx="686">
                  <c:v>2.4462550541772323</c:v>
                </c:pt>
                <c:pt idx="687">
                  <c:v>2.446217505050079</c:v>
                </c:pt>
                <c:pt idx="688">
                  <c:v>2.4461799562017177</c:v>
                </c:pt>
                <c:pt idx="689">
                  <c:v>2.4461424076321485</c:v>
                </c:pt>
                <c:pt idx="690">
                  <c:v>2.4461048593413768</c:v>
                </c:pt>
                <c:pt idx="691">
                  <c:v>2.44606731132939</c:v>
                </c:pt>
                <c:pt idx="692">
                  <c:v>2.4460297635962061</c:v>
                </c:pt>
                <c:pt idx="693">
                  <c:v>2.4459922161418151</c:v>
                </c:pt>
                <c:pt idx="694">
                  <c:v>2.4459546689662224</c:v>
                </c:pt>
                <c:pt idx="695">
                  <c:v>2.4459171220694271</c:v>
                </c:pt>
                <c:pt idx="696">
                  <c:v>2.4458795754514266</c:v>
                </c:pt>
                <c:pt idx="697">
                  <c:v>2.4458420291122334</c:v>
                </c:pt>
                <c:pt idx="698">
                  <c:v>2.445804483051834</c:v>
                </c:pt>
                <c:pt idx="699">
                  <c:v>2.4457669372702409</c:v>
                </c:pt>
                <c:pt idx="700">
                  <c:v>2.4457293917674496</c:v>
                </c:pt>
                <c:pt idx="701">
                  <c:v>2.4456918465434621</c:v>
                </c:pt>
                <c:pt idx="702">
                  <c:v>2.445654301598279</c:v>
                </c:pt>
                <c:pt idx="703">
                  <c:v>2.4456167569318978</c:v>
                </c:pt>
                <c:pt idx="704">
                  <c:v>2.4455792125443283</c:v>
                </c:pt>
                <c:pt idx="705">
                  <c:v>2.4455416684355642</c:v>
                </c:pt>
                <c:pt idx="706">
                  <c:v>2.4455041246056082</c:v>
                </c:pt>
                <c:pt idx="707">
                  <c:v>2.4454665810544611</c:v>
                </c:pt>
                <c:pt idx="708">
                  <c:v>2.4454290377821266</c:v>
                </c:pt>
                <c:pt idx="709">
                  <c:v>2.4453914947886037</c:v>
                </c:pt>
                <c:pt idx="710">
                  <c:v>2.4453539520738898</c:v>
                </c:pt>
                <c:pt idx="711">
                  <c:v>2.4453164096379885</c:v>
                </c:pt>
                <c:pt idx="712">
                  <c:v>2.4452788674809049</c:v>
                </c:pt>
                <c:pt idx="713">
                  <c:v>2.4452413256026349</c:v>
                </c:pt>
                <c:pt idx="714">
                  <c:v>2.4452037840031817</c:v>
                </c:pt>
                <c:pt idx="715">
                  <c:v>2.4451662426825465</c:v>
                </c:pt>
                <c:pt idx="716">
                  <c:v>2.4451287016407273</c:v>
                </c:pt>
                <c:pt idx="717">
                  <c:v>2.4450911608777286</c:v>
                </c:pt>
                <c:pt idx="718">
                  <c:v>2.4450536203935496</c:v>
                </c:pt>
                <c:pt idx="719">
                  <c:v>2.4450160801881902</c:v>
                </c:pt>
                <c:pt idx="720">
                  <c:v>2.4449785402616531</c:v>
                </c:pt>
                <c:pt idx="721">
                  <c:v>2.4449410006139392</c:v>
                </c:pt>
                <c:pt idx="722">
                  <c:v>2.4449034612450466</c:v>
                </c:pt>
                <c:pt idx="723">
                  <c:v>2.4448659221549836</c:v>
                </c:pt>
                <c:pt idx="724">
                  <c:v>2.4448283833437401</c:v>
                </c:pt>
                <c:pt idx="725">
                  <c:v>2.4447908448113305</c:v>
                </c:pt>
                <c:pt idx="726">
                  <c:v>2.4447533065577449</c:v>
                </c:pt>
                <c:pt idx="727">
                  <c:v>2.4447157685829861</c:v>
                </c:pt>
                <c:pt idx="728">
                  <c:v>2.4446782308870603</c:v>
                </c:pt>
                <c:pt idx="729">
                  <c:v>2.4446406934699612</c:v>
                </c:pt>
                <c:pt idx="730">
                  <c:v>2.444603156331695</c:v>
                </c:pt>
                <c:pt idx="731">
                  <c:v>2.4445656194722618</c:v>
                </c:pt>
                <c:pt idx="732">
                  <c:v>2.4445280828916616</c:v>
                </c:pt>
                <c:pt idx="733">
                  <c:v>2.4444905465898961</c:v>
                </c:pt>
                <c:pt idx="734">
                  <c:v>2.444453010566968</c:v>
                </c:pt>
                <c:pt idx="735">
                  <c:v>2.4444154748228737</c:v>
                </c:pt>
                <c:pt idx="736">
                  <c:v>2.4443779393576177</c:v>
                </c:pt>
                <c:pt idx="737">
                  <c:v>2.4443404041711991</c:v>
                </c:pt>
                <c:pt idx="738">
                  <c:v>2.4443028692636188</c:v>
                </c:pt>
                <c:pt idx="739">
                  <c:v>2.4442653346348777</c:v>
                </c:pt>
                <c:pt idx="740">
                  <c:v>2.4442278002849811</c:v>
                </c:pt>
                <c:pt idx="741">
                  <c:v>2.4441902662139245</c:v>
                </c:pt>
                <c:pt idx="742">
                  <c:v>2.4441527324217125</c:v>
                </c:pt>
                <c:pt idx="743">
                  <c:v>2.4441151989083423</c:v>
                </c:pt>
                <c:pt idx="744">
                  <c:v>2.4440776656738175</c:v>
                </c:pt>
                <c:pt idx="745">
                  <c:v>2.444040132718138</c:v>
                </c:pt>
                <c:pt idx="746">
                  <c:v>2.4440026000413075</c:v>
                </c:pt>
                <c:pt idx="747">
                  <c:v>2.4439650676433224</c:v>
                </c:pt>
                <c:pt idx="748">
                  <c:v>2.4439275355241836</c:v>
                </c:pt>
                <c:pt idx="749">
                  <c:v>2.4438900036839026</c:v>
                </c:pt>
                <c:pt idx="750">
                  <c:v>2.4438524721224617</c:v>
                </c:pt>
                <c:pt idx="751">
                  <c:v>2.4438149408398795</c:v>
                </c:pt>
                <c:pt idx="752">
                  <c:v>2.4437774098361489</c:v>
                </c:pt>
                <c:pt idx="753">
                  <c:v>2.4437398791112708</c:v>
                </c:pt>
                <c:pt idx="754">
                  <c:v>2.4437023486652469</c:v>
                </c:pt>
                <c:pt idx="755">
                  <c:v>2.4436648184980809</c:v>
                </c:pt>
                <c:pt idx="756">
                  <c:v>2.4436272886097665</c:v>
                </c:pt>
                <c:pt idx="757">
                  <c:v>2.4435897590003117</c:v>
                </c:pt>
                <c:pt idx="758">
                  <c:v>2.4435522296697156</c:v>
                </c:pt>
                <c:pt idx="759">
                  <c:v>2.4435147006179774</c:v>
                </c:pt>
                <c:pt idx="760">
                  <c:v>2.4434771718450987</c:v>
                </c:pt>
                <c:pt idx="761">
                  <c:v>2.4434396433510859</c:v>
                </c:pt>
                <c:pt idx="762">
                  <c:v>2.4434021151359309</c:v>
                </c:pt>
                <c:pt idx="763">
                  <c:v>2.4433645871996372</c:v>
                </c:pt>
                <c:pt idx="764">
                  <c:v>2.443327059542213</c:v>
                </c:pt>
                <c:pt idx="765">
                  <c:v>2.4432895321636501</c:v>
                </c:pt>
                <c:pt idx="766">
                  <c:v>2.443252005063953</c:v>
                </c:pt>
                <c:pt idx="767">
                  <c:v>2.4432144782431262</c:v>
                </c:pt>
                <c:pt idx="768">
                  <c:v>2.4431769517011643</c:v>
                </c:pt>
                <c:pt idx="769">
                  <c:v>2.4431394254380727</c:v>
                </c:pt>
                <c:pt idx="770">
                  <c:v>2.4431018994538478</c:v>
                </c:pt>
                <c:pt idx="771">
                  <c:v>2.4430643737484949</c:v>
                </c:pt>
                <c:pt idx="772">
                  <c:v>2.4430268483220114</c:v>
                </c:pt>
                <c:pt idx="773">
                  <c:v>2.4429893231744035</c:v>
                </c:pt>
                <c:pt idx="774">
                  <c:v>2.4429517983056686</c:v>
                </c:pt>
                <c:pt idx="775">
                  <c:v>2.4429142737158083</c:v>
                </c:pt>
                <c:pt idx="776">
                  <c:v>2.4428767494048236</c:v>
                </c:pt>
                <c:pt idx="777">
                  <c:v>2.4428392253727145</c:v>
                </c:pt>
                <c:pt idx="778">
                  <c:v>2.4428017016194827</c:v>
                </c:pt>
                <c:pt idx="779">
                  <c:v>2.4427641781451319</c:v>
                </c:pt>
                <c:pt idx="780">
                  <c:v>2.4427266549496531</c:v>
                </c:pt>
                <c:pt idx="781">
                  <c:v>2.4426891320330633</c:v>
                </c:pt>
                <c:pt idx="782">
                  <c:v>2.4426516093953525</c:v>
                </c:pt>
                <c:pt idx="783">
                  <c:v>2.4426140870365209</c:v>
                </c:pt>
                <c:pt idx="784">
                  <c:v>2.4425765649565712</c:v>
                </c:pt>
                <c:pt idx="785">
                  <c:v>2.4425390431555103</c:v>
                </c:pt>
                <c:pt idx="786">
                  <c:v>2.4425015216333312</c:v>
                </c:pt>
                <c:pt idx="787">
                  <c:v>2.4424640003900375</c:v>
                </c:pt>
                <c:pt idx="788">
                  <c:v>2.4424264794256336</c:v>
                </c:pt>
                <c:pt idx="789">
                  <c:v>2.4423889587401133</c:v>
                </c:pt>
                <c:pt idx="790">
                  <c:v>2.4423514383334837</c:v>
                </c:pt>
                <c:pt idx="791">
                  <c:v>2.442313918205743</c:v>
                </c:pt>
                <c:pt idx="792">
                  <c:v>2.4422763983568938</c:v>
                </c:pt>
                <c:pt idx="793">
                  <c:v>2.4422388787869416</c:v>
                </c:pt>
                <c:pt idx="794">
                  <c:v>2.4422013594958738</c:v>
                </c:pt>
                <c:pt idx="795">
                  <c:v>2.4421638404837092</c:v>
                </c:pt>
                <c:pt idx="796">
                  <c:v>2.4421263217504317</c:v>
                </c:pt>
                <c:pt idx="797">
                  <c:v>2.4420888032960484</c:v>
                </c:pt>
                <c:pt idx="798">
                  <c:v>2.4420512851205647</c:v>
                </c:pt>
                <c:pt idx="799">
                  <c:v>2.4420137672239752</c:v>
                </c:pt>
                <c:pt idx="800">
                  <c:v>2.441976249606288</c:v>
                </c:pt>
                <c:pt idx="801">
                  <c:v>2.4419387322674986</c:v>
                </c:pt>
                <c:pt idx="802">
                  <c:v>2.4419012152076069</c:v>
                </c:pt>
                <c:pt idx="803">
                  <c:v>2.441863698426622</c:v>
                </c:pt>
                <c:pt idx="804">
                  <c:v>2.4418261819245339</c:v>
                </c:pt>
                <c:pt idx="805">
                  <c:v>2.4417886657013526</c:v>
                </c:pt>
                <c:pt idx="806">
                  <c:v>2.4417511497570716</c:v>
                </c:pt>
                <c:pt idx="807">
                  <c:v>2.4417136340916956</c:v>
                </c:pt>
                <c:pt idx="808">
                  <c:v>2.441676118705228</c:v>
                </c:pt>
                <c:pt idx="809">
                  <c:v>2.4416386035976672</c:v>
                </c:pt>
                <c:pt idx="810">
                  <c:v>2.4416010887690129</c:v>
                </c:pt>
                <c:pt idx="811">
                  <c:v>2.4415635742192698</c:v>
                </c:pt>
                <c:pt idx="812">
                  <c:v>2.4415260599484316</c:v>
                </c:pt>
                <c:pt idx="813">
                  <c:v>2.441488545956509</c:v>
                </c:pt>
                <c:pt idx="814">
                  <c:v>2.4414510322434966</c:v>
                </c:pt>
                <c:pt idx="815">
                  <c:v>2.4414135188093944</c:v>
                </c:pt>
                <c:pt idx="816">
                  <c:v>2.4413760056542078</c:v>
                </c:pt>
                <c:pt idx="817">
                  <c:v>2.4413384927779376</c:v>
                </c:pt>
                <c:pt idx="818">
                  <c:v>2.4413009801805767</c:v>
                </c:pt>
                <c:pt idx="819">
                  <c:v>2.4412634678621359</c:v>
                </c:pt>
                <c:pt idx="820">
                  <c:v>2.4412259558226159</c:v>
                </c:pt>
                <c:pt idx="821">
                  <c:v>2.4411884440620124</c:v>
                </c:pt>
                <c:pt idx="822">
                  <c:v>2.4411509325803253</c:v>
                </c:pt>
                <c:pt idx="823">
                  <c:v>2.4411134213775583</c:v>
                </c:pt>
                <c:pt idx="824">
                  <c:v>2.4410759104537147</c:v>
                </c:pt>
                <c:pt idx="825">
                  <c:v>2.4410383998087939</c:v>
                </c:pt>
                <c:pt idx="826">
                  <c:v>2.4410008894427992</c:v>
                </c:pt>
                <c:pt idx="827">
                  <c:v>2.4409633793557184</c:v>
                </c:pt>
                <c:pt idx="828">
                  <c:v>2.4409258695475691</c:v>
                </c:pt>
                <c:pt idx="829">
                  <c:v>2.4408883600183477</c:v>
                </c:pt>
                <c:pt idx="830">
                  <c:v>2.4408508507680464</c:v>
                </c:pt>
                <c:pt idx="831">
                  <c:v>2.4408133417966802</c:v>
                </c:pt>
                <c:pt idx="832">
                  <c:v>2.4407758331042366</c:v>
                </c:pt>
                <c:pt idx="833">
                  <c:v>2.4407383246907255</c:v>
                </c:pt>
                <c:pt idx="834">
                  <c:v>2.4407008165561441</c:v>
                </c:pt>
                <c:pt idx="835">
                  <c:v>2.440663308700497</c:v>
                </c:pt>
                <c:pt idx="836">
                  <c:v>2.4406258011237814</c:v>
                </c:pt>
                <c:pt idx="837">
                  <c:v>2.4405882938259955</c:v>
                </c:pt>
                <c:pt idx="838">
                  <c:v>2.440550786807151</c:v>
                </c:pt>
                <c:pt idx="839">
                  <c:v>2.4405132800672336</c:v>
                </c:pt>
                <c:pt idx="840">
                  <c:v>2.4404757736062583</c:v>
                </c:pt>
                <c:pt idx="841">
                  <c:v>2.4404382674242182</c:v>
                </c:pt>
                <c:pt idx="842">
                  <c:v>2.4404007615211167</c:v>
                </c:pt>
                <c:pt idx="843">
                  <c:v>2.4403632558969557</c:v>
                </c:pt>
                <c:pt idx="844">
                  <c:v>2.4403257505517315</c:v>
                </c:pt>
                <c:pt idx="845">
                  <c:v>2.4402882454854504</c:v>
                </c:pt>
                <c:pt idx="846">
                  <c:v>2.4402507406981124</c:v>
                </c:pt>
                <c:pt idx="847">
                  <c:v>2.440213236189714</c:v>
                </c:pt>
                <c:pt idx="848">
                  <c:v>2.4401757319602639</c:v>
                </c:pt>
                <c:pt idx="849">
                  <c:v>2.4401382280097552</c:v>
                </c:pt>
                <c:pt idx="850">
                  <c:v>2.4401007243381931</c:v>
                </c:pt>
                <c:pt idx="851">
                  <c:v>2.4400632209455786</c:v>
                </c:pt>
                <c:pt idx="852">
                  <c:v>2.4400257178319098</c:v>
                </c:pt>
                <c:pt idx="853">
                  <c:v>2.4399882149971912</c:v>
                </c:pt>
                <c:pt idx="854">
                  <c:v>2.439950712441421</c:v>
                </c:pt>
                <c:pt idx="855">
                  <c:v>2.4399132101646046</c:v>
                </c:pt>
                <c:pt idx="856">
                  <c:v>2.4398757081667384</c:v>
                </c:pt>
                <c:pt idx="857">
                  <c:v>2.4398382064478215</c:v>
                </c:pt>
                <c:pt idx="858">
                  <c:v>2.4398007050078627</c:v>
                </c:pt>
                <c:pt idx="859">
                  <c:v>2.439763203846856</c:v>
                </c:pt>
                <c:pt idx="860">
                  <c:v>2.4397257029648038</c:v>
                </c:pt>
                <c:pt idx="861">
                  <c:v>2.4396882023617064</c:v>
                </c:pt>
                <c:pt idx="862">
                  <c:v>2.4396507020375706</c:v>
                </c:pt>
                <c:pt idx="863">
                  <c:v>2.4396132019923895</c:v>
                </c:pt>
                <c:pt idx="864">
                  <c:v>2.4395757022261648</c:v>
                </c:pt>
                <c:pt idx="865">
                  <c:v>2.4395382027389072</c:v>
                </c:pt>
                <c:pt idx="866">
                  <c:v>2.4395007035306078</c:v>
                </c:pt>
                <c:pt idx="867">
                  <c:v>2.4394632046012692</c:v>
                </c:pt>
                <c:pt idx="868">
                  <c:v>2.4394257059508968</c:v>
                </c:pt>
                <c:pt idx="869">
                  <c:v>2.4393882075794835</c:v>
                </c:pt>
                <c:pt idx="870">
                  <c:v>2.439350709487039</c:v>
                </c:pt>
                <c:pt idx="871">
                  <c:v>2.4393132116735563</c:v>
                </c:pt>
                <c:pt idx="872">
                  <c:v>2.4392757141390389</c:v>
                </c:pt>
                <c:pt idx="873">
                  <c:v>2.4392382168834912</c:v>
                </c:pt>
                <c:pt idx="874">
                  <c:v>2.439200719906915</c:v>
                </c:pt>
                <c:pt idx="875">
                  <c:v>2.4391632232093068</c:v>
                </c:pt>
                <c:pt idx="876">
                  <c:v>2.4391257267906701</c:v>
                </c:pt>
                <c:pt idx="877">
                  <c:v>2.4390882306510013</c:v>
                </c:pt>
                <c:pt idx="878">
                  <c:v>2.4390507347903085</c:v>
                </c:pt>
                <c:pt idx="879">
                  <c:v>2.439013239208589</c:v>
                </c:pt>
                <c:pt idx="880">
                  <c:v>2.4389757439058384</c:v>
                </c:pt>
                <c:pt idx="881">
                  <c:v>2.4389382488820655</c:v>
                </c:pt>
                <c:pt idx="882">
                  <c:v>2.4389007541372694</c:v>
                </c:pt>
                <c:pt idx="883">
                  <c:v>2.4388632596714501</c:v>
                </c:pt>
                <c:pt idx="884">
                  <c:v>2.4388257654846139</c:v>
                </c:pt>
                <c:pt idx="885">
                  <c:v>2.4387882715767466</c:v>
                </c:pt>
                <c:pt idx="886">
                  <c:v>2.4387507779478668</c:v>
                </c:pt>
                <c:pt idx="887">
                  <c:v>2.4387132845979638</c:v>
                </c:pt>
                <c:pt idx="888">
                  <c:v>2.4386757915270456</c:v>
                </c:pt>
                <c:pt idx="889">
                  <c:v>2.4386382987351096</c:v>
                </c:pt>
                <c:pt idx="890">
                  <c:v>2.4386008062221585</c:v>
                </c:pt>
                <c:pt idx="891">
                  <c:v>2.4385633139881904</c:v>
                </c:pt>
                <c:pt idx="892">
                  <c:v>2.4385258220332053</c:v>
                </c:pt>
                <c:pt idx="893">
                  <c:v>2.4384883303572078</c:v>
                </c:pt>
                <c:pt idx="894">
                  <c:v>2.4384508389601995</c:v>
                </c:pt>
                <c:pt idx="895">
                  <c:v>2.4384133478421832</c:v>
                </c:pt>
                <c:pt idx="896">
                  <c:v>2.4383758570031437</c:v>
                </c:pt>
                <c:pt idx="897">
                  <c:v>2.438338366443106</c:v>
                </c:pt>
                <c:pt idx="898">
                  <c:v>2.4383008761620575</c:v>
                </c:pt>
                <c:pt idx="899">
                  <c:v>2.4382633861599974</c:v>
                </c:pt>
                <c:pt idx="900">
                  <c:v>2.4382258964369319</c:v>
                </c:pt>
                <c:pt idx="901">
                  <c:v>2.4381884069928645</c:v>
                </c:pt>
                <c:pt idx="902">
                  <c:v>2.4381509178277883</c:v>
                </c:pt>
                <c:pt idx="903">
                  <c:v>2.4381134289417101</c:v>
                </c:pt>
                <c:pt idx="904">
                  <c:v>2.4380759403346266</c:v>
                </c:pt>
                <c:pt idx="905">
                  <c:v>2.4380384520065439</c:v>
                </c:pt>
                <c:pt idx="906">
                  <c:v>2.4380009639574567</c:v>
                </c:pt>
                <c:pt idx="907">
                  <c:v>2.437963476187373</c:v>
                </c:pt>
                <c:pt idx="908">
                  <c:v>2.4379259886962865</c:v>
                </c:pt>
                <c:pt idx="909">
                  <c:v>2.4378885014842027</c:v>
                </c:pt>
                <c:pt idx="910">
                  <c:v>2.4378510145511214</c:v>
                </c:pt>
                <c:pt idx="911">
                  <c:v>2.4378135278970428</c:v>
                </c:pt>
                <c:pt idx="912">
                  <c:v>2.4377760415219711</c:v>
                </c:pt>
                <c:pt idx="913">
                  <c:v>2.4377385554259012</c:v>
                </c:pt>
                <c:pt idx="914">
                  <c:v>2.4377010696088428</c:v>
                </c:pt>
                <c:pt idx="915">
                  <c:v>2.4376635840707852</c:v>
                </c:pt>
                <c:pt idx="916">
                  <c:v>2.4376260988117382</c:v>
                </c:pt>
                <c:pt idx="917">
                  <c:v>2.4375886138317009</c:v>
                </c:pt>
                <c:pt idx="918">
                  <c:v>2.4375511291306724</c:v>
                </c:pt>
                <c:pt idx="919">
                  <c:v>2.4375136447086563</c:v>
                </c:pt>
                <c:pt idx="920">
                  <c:v>2.4374761605656508</c:v>
                </c:pt>
                <c:pt idx="921">
                  <c:v>2.4374386767016594</c:v>
                </c:pt>
                <c:pt idx="922">
                  <c:v>2.4374011931166848</c:v>
                </c:pt>
                <c:pt idx="923">
                  <c:v>2.437363709810719</c:v>
                </c:pt>
                <c:pt idx="924">
                  <c:v>2.4373262267837728</c:v>
                </c:pt>
                <c:pt idx="925">
                  <c:v>2.4372887440358415</c:v>
                </c:pt>
                <c:pt idx="926">
                  <c:v>2.4372512615669306</c:v>
                </c:pt>
                <c:pt idx="927">
                  <c:v>2.4372137793770365</c:v>
                </c:pt>
                <c:pt idx="928">
                  <c:v>2.4371762974661628</c:v>
                </c:pt>
                <c:pt idx="929">
                  <c:v>2.4371388158343059</c:v>
                </c:pt>
                <c:pt idx="930">
                  <c:v>2.4371013344814729</c:v>
                </c:pt>
                <c:pt idx="931">
                  <c:v>2.4370638534076656</c:v>
                </c:pt>
                <c:pt idx="932">
                  <c:v>2.4370263726128778</c:v>
                </c:pt>
                <c:pt idx="933">
                  <c:v>2.436988892097113</c:v>
                </c:pt>
                <c:pt idx="934">
                  <c:v>2.4369514118603801</c:v>
                </c:pt>
                <c:pt idx="935">
                  <c:v>2.4369139319026658</c:v>
                </c:pt>
                <c:pt idx="936">
                  <c:v>2.4368764522239807</c:v>
                </c:pt>
                <c:pt idx="937">
                  <c:v>2.4368389728243276</c:v>
                </c:pt>
                <c:pt idx="938">
                  <c:v>2.4368014937036975</c:v>
                </c:pt>
                <c:pt idx="939">
                  <c:v>2.436764014862101</c:v>
                </c:pt>
                <c:pt idx="940">
                  <c:v>2.4367265362995338</c:v>
                </c:pt>
                <c:pt idx="941">
                  <c:v>2.4366890580159968</c:v>
                </c:pt>
                <c:pt idx="942">
                  <c:v>2.4366515800114961</c:v>
                </c:pt>
                <c:pt idx="943">
                  <c:v>2.436614102286029</c:v>
                </c:pt>
                <c:pt idx="944">
                  <c:v>2.4365766248395948</c:v>
                </c:pt>
                <c:pt idx="945">
                  <c:v>2.4365391476721934</c:v>
                </c:pt>
                <c:pt idx="946">
                  <c:v>2.4365016707838345</c:v>
                </c:pt>
                <c:pt idx="947">
                  <c:v>2.4364641941745075</c:v>
                </c:pt>
                <c:pt idx="948">
                  <c:v>2.436426717844224</c:v>
                </c:pt>
                <c:pt idx="949">
                  <c:v>2.4363892417929724</c:v>
                </c:pt>
                <c:pt idx="950">
                  <c:v>2.4363517660207625</c:v>
                </c:pt>
                <c:pt idx="951">
                  <c:v>2.4363142905276014</c:v>
                </c:pt>
                <c:pt idx="952">
                  <c:v>2.4362768153134757</c:v>
                </c:pt>
                <c:pt idx="953">
                  <c:v>2.4362393403783953</c:v>
                </c:pt>
                <c:pt idx="954">
                  <c:v>2.4362018657223619</c:v>
                </c:pt>
                <c:pt idx="955">
                  <c:v>2.4361643913453683</c:v>
                </c:pt>
                <c:pt idx="956">
                  <c:v>2.4361269172474227</c:v>
                </c:pt>
                <c:pt idx="957">
                  <c:v>2.4360894434285232</c:v>
                </c:pt>
                <c:pt idx="958">
                  <c:v>2.4360519698886689</c:v>
                </c:pt>
                <c:pt idx="959">
                  <c:v>2.4360144966278643</c:v>
                </c:pt>
                <c:pt idx="960">
                  <c:v>2.4359770236461156</c:v>
                </c:pt>
                <c:pt idx="961">
                  <c:v>2.435939550943413</c:v>
                </c:pt>
                <c:pt idx="962">
                  <c:v>2.4359020785197592</c:v>
                </c:pt>
                <c:pt idx="963">
                  <c:v>2.4358646063751648</c:v>
                </c:pt>
                <c:pt idx="964">
                  <c:v>2.435827134509621</c:v>
                </c:pt>
                <c:pt idx="965">
                  <c:v>2.4357896629231259</c:v>
                </c:pt>
                <c:pt idx="966">
                  <c:v>2.435752191615693</c:v>
                </c:pt>
                <c:pt idx="967">
                  <c:v>2.4357147205873124</c:v>
                </c:pt>
                <c:pt idx="968">
                  <c:v>2.4356772498379877</c:v>
                </c:pt>
                <c:pt idx="969">
                  <c:v>2.4356397793677242</c:v>
                </c:pt>
                <c:pt idx="970">
                  <c:v>2.4356023091765149</c:v>
                </c:pt>
                <c:pt idx="971">
                  <c:v>2.4355648392643729</c:v>
                </c:pt>
                <c:pt idx="972">
                  <c:v>2.4355273696312869</c:v>
                </c:pt>
                <c:pt idx="973">
                  <c:v>2.4354899002772648</c:v>
                </c:pt>
                <c:pt idx="974">
                  <c:v>2.4354524312023047</c:v>
                </c:pt>
                <c:pt idx="975">
                  <c:v>2.4354149624064085</c:v>
                </c:pt>
                <c:pt idx="976">
                  <c:v>2.4353774938895771</c:v>
                </c:pt>
                <c:pt idx="977">
                  <c:v>2.4353400256518123</c:v>
                </c:pt>
                <c:pt idx="978">
                  <c:v>2.4353025576931131</c:v>
                </c:pt>
                <c:pt idx="979">
                  <c:v>2.4352650900134796</c:v>
                </c:pt>
                <c:pt idx="980">
                  <c:v>2.4352276226129161</c:v>
                </c:pt>
                <c:pt idx="981">
                  <c:v>2.435190155491421</c:v>
                </c:pt>
                <c:pt idx="982">
                  <c:v>2.4351526886489969</c:v>
                </c:pt>
                <c:pt idx="983">
                  <c:v>2.435115222085642</c:v>
                </c:pt>
                <c:pt idx="984">
                  <c:v>2.4350777558013599</c:v>
                </c:pt>
                <c:pt idx="985">
                  <c:v>2.4350402897961549</c:v>
                </c:pt>
                <c:pt idx="986">
                  <c:v>2.4350028240700192</c:v>
                </c:pt>
                <c:pt idx="987">
                  <c:v>2.4349653586229589</c:v>
                </c:pt>
                <c:pt idx="988">
                  <c:v>2.4349278934549767</c:v>
                </c:pt>
                <c:pt idx="989">
                  <c:v>2.43489042856607</c:v>
                </c:pt>
                <c:pt idx="990">
                  <c:v>2.4348529639562404</c:v>
                </c:pt>
                <c:pt idx="991">
                  <c:v>2.4348154996254916</c:v>
                </c:pt>
                <c:pt idx="992">
                  <c:v>2.4347780355738182</c:v>
                </c:pt>
                <c:pt idx="993">
                  <c:v>2.4347405718012283</c:v>
                </c:pt>
                <c:pt idx="994">
                  <c:v>2.4347031083077191</c:v>
                </c:pt>
                <c:pt idx="995">
                  <c:v>2.4346656450932951</c:v>
                </c:pt>
                <c:pt idx="996">
                  <c:v>2.4346281821579501</c:v>
                </c:pt>
                <c:pt idx="997">
                  <c:v>2.4345907195016929</c:v>
                </c:pt>
                <c:pt idx="998">
                  <c:v>2.4345532571245219</c:v>
                </c:pt>
                <c:pt idx="999">
                  <c:v>2.4345157950264324</c:v>
                </c:pt>
                <c:pt idx="1000">
                  <c:v>2.4344783332074345</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Calculs!$AH$4:$AH$1004</c:f>
              <c:numCache>
                <c:formatCode>0.00</c:formatCode>
                <c:ptCount val="1001"/>
                <c:pt idx="0">
                  <c:v>0</c:v>
                </c:pt>
                <c:pt idx="1">
                  <c:v>26.996891173748931</c:v>
                </c:pt>
                <c:pt idx="2">
                  <c:v>102.15461133104743</c:v>
                </c:pt>
                <c:pt idx="3">
                  <c:v>147.95446203437299</c:v>
                </c:pt>
                <c:pt idx="4">
                  <c:v>143.16764736496347</c:v>
                </c:pt>
                <c:pt idx="5">
                  <c:v>138.36922692598725</c:v>
                </c:pt>
                <c:pt idx="6">
                  <c:v>136.48754414718158</c:v>
                </c:pt>
                <c:pt idx="7">
                  <c:v>137.53050598993408</c:v>
                </c:pt>
                <c:pt idx="8">
                  <c:v>138.57402562510006</c:v>
                </c:pt>
                <c:pt idx="9">
                  <c:v>139.61808325270445</c:v>
                </c:pt>
                <c:pt idx="10">
                  <c:v>140.66265873143163</c:v>
                </c:pt>
                <c:pt idx="11">
                  <c:v>141.40384763733954</c:v>
                </c:pt>
                <c:pt idx="12">
                  <c:v>141.84081044274123</c:v>
                </c:pt>
                <c:pt idx="13">
                  <c:v>142.27702185025035</c:v>
                </c:pt>
                <c:pt idx="14">
                  <c:v>142.7124672689836</c:v>
                </c:pt>
                <c:pt idx="15">
                  <c:v>143.1471320597087</c:v>
                </c:pt>
                <c:pt idx="16">
                  <c:v>143.58100153586543</c:v>
                </c:pt>
                <c:pt idx="17">
                  <c:v>144.01406096460244</c:v>
                </c:pt>
                <c:pt idx="18">
                  <c:v>144.44629556782928</c:v>
                </c:pt>
                <c:pt idx="19">
                  <c:v>144.87769052328397</c:v>
                </c:pt>
                <c:pt idx="20">
                  <c:v>145.30823096561596</c:v>
                </c:pt>
                <c:pt idx="21">
                  <c:v>145.61592852431548</c:v>
                </c:pt>
                <c:pt idx="22">
                  <c:v>145.80044598219038</c:v>
                </c:pt>
                <c:pt idx="23">
                  <c:v>145.98359913378474</c:v>
                </c:pt>
                <c:pt idx="24">
                  <c:v>146.16537916650941</c:v>
                </c:pt>
                <c:pt idx="25">
                  <c:v>146.34577731304503</c:v>
                </c:pt>
                <c:pt idx="26">
                  <c:v>146.52478485231563</c:v>
                </c:pt>
                <c:pt idx="27">
                  <c:v>146.7023931104622</c:v>
                </c:pt>
                <c:pt idx="28">
                  <c:v>146.87859333443262</c:v>
                </c:pt>
                <c:pt idx="29">
                  <c:v>147.05337679412034</c:v>
                </c:pt>
                <c:pt idx="30">
                  <c:v>147.22673494025858</c:v>
                </c:pt>
                <c:pt idx="31">
                  <c:v>147.39865927522908</c:v>
                </c:pt>
                <c:pt idx="32">
                  <c:v>147.5691413539931</c:v>
                </c:pt>
                <c:pt idx="33">
                  <c:v>147.73817278502355</c:v>
                </c:pt>
                <c:pt idx="34">
                  <c:v>147.90574523123865</c:v>
                </c:pt>
                <c:pt idx="35">
                  <c:v>148.07185041093766</c:v>
                </c:pt>
                <c:pt idx="36">
                  <c:v>148.2364800987373</c:v>
                </c:pt>
                <c:pt idx="37">
                  <c:v>148.39962612650854</c:v>
                </c:pt>
                <c:pt idx="38">
                  <c:v>148.56128038431376</c:v>
                </c:pt>
                <c:pt idx="39">
                  <c:v>148.72143482134339</c:v>
                </c:pt>
                <c:pt idx="40">
                  <c:v>148.8800814468517</c:v>
                </c:pt>
                <c:pt idx="41">
                  <c:v>148.94220120525083</c:v>
                </c:pt>
                <c:pt idx="42">
                  <c:v>148.90755261324838</c:v>
                </c:pt>
                <c:pt idx="43">
                  <c:v>148.87105006699326</c:v>
                </c:pt>
                <c:pt idx="44">
                  <c:v>148.83269233133328</c:v>
                </c:pt>
                <c:pt idx="45">
                  <c:v>148.79247828042924</c:v>
                </c:pt>
                <c:pt idx="46">
                  <c:v>148.75040689802677</c:v>
                </c:pt>
                <c:pt idx="47">
                  <c:v>148.70647727771535</c:v>
                </c:pt>
                <c:pt idx="48">
                  <c:v>148.66068862317459</c:v>
                </c:pt>
                <c:pt idx="49">
                  <c:v>148.61304024840749</c:v>
                </c:pt>
                <c:pt idx="50">
                  <c:v>148.56353157796067</c:v>
                </c:pt>
                <c:pt idx="51">
                  <c:v>148.51216214713139</c:v>
                </c:pt>
                <c:pt idx="52">
                  <c:v>148.45893160216107</c:v>
                </c:pt>
                <c:pt idx="53">
                  <c:v>148.40383970041552</c:v>
                </c:pt>
                <c:pt idx="54">
                  <c:v>148.34688631055153</c:v>
                </c:pt>
                <c:pt idx="55">
                  <c:v>148.28807141266995</c:v>
                </c:pt>
                <c:pt idx="56">
                  <c:v>148.22739509845479</c:v>
                </c:pt>
                <c:pt idx="57">
                  <c:v>148.16485757129868</c:v>
                </c:pt>
                <c:pt idx="58">
                  <c:v>148.10045914641441</c:v>
                </c:pt>
                <c:pt idx="59">
                  <c:v>148.03420025093234</c:v>
                </c:pt>
                <c:pt idx="60">
                  <c:v>147.96608142398398</c:v>
                </c:pt>
                <c:pt idx="61">
                  <c:v>147.89610331677136</c:v>
                </c:pt>
                <c:pt idx="62">
                  <c:v>147.82426669262236</c:v>
                </c:pt>
                <c:pt idx="63">
                  <c:v>147.7505724270317</c:v>
                </c:pt>
                <c:pt idx="64">
                  <c:v>147.67502150768769</c:v>
                </c:pt>
                <c:pt idx="65">
                  <c:v>147.59761503448482</c:v>
                </c:pt>
                <c:pt idx="66">
                  <c:v>147.51835421952197</c:v>
                </c:pt>
                <c:pt idx="67">
                  <c:v>147.43724038708612</c:v>
                </c:pt>
                <c:pt idx="68">
                  <c:v>147.35427497362193</c:v>
                </c:pt>
                <c:pt idx="69">
                  <c:v>147.26945952768688</c:v>
                </c:pt>
                <c:pt idx="70">
                  <c:v>147.18279570989168</c:v>
                </c:pt>
                <c:pt idx="71">
                  <c:v>147.09428529282653</c:v>
                </c:pt>
                <c:pt idx="72">
                  <c:v>147.00393016097303</c:v>
                </c:pt>
                <c:pt idx="73">
                  <c:v>146.9117323106012</c:v>
                </c:pt>
                <c:pt idx="74">
                  <c:v>146.8176938496525</c:v>
                </c:pt>
                <c:pt idx="75">
                  <c:v>146.72181699760802</c:v>
                </c:pt>
                <c:pt idx="76">
                  <c:v>146.62410408534271</c:v>
                </c:pt>
                <c:pt idx="77">
                  <c:v>146.52455755496442</c:v>
                </c:pt>
                <c:pt idx="78">
                  <c:v>146.42317995963904</c:v>
                </c:pt>
                <c:pt idx="79">
                  <c:v>146.31997396340137</c:v>
                </c:pt>
                <c:pt idx="80">
                  <c:v>146.21494234095098</c:v>
                </c:pt>
                <c:pt idx="81">
                  <c:v>146.01135323008816</c:v>
                </c:pt>
                <c:pt idx="82">
                  <c:v>145.70902352248422</c:v>
                </c:pt>
                <c:pt idx="83">
                  <c:v>145.40465420743041</c:v>
                </c:pt>
                <c:pt idx="84">
                  <c:v>145.09825667856961</c:v>
                </c:pt>
                <c:pt idx="85">
                  <c:v>144.78984244903938</c:v>
                </c:pt>
                <c:pt idx="86">
                  <c:v>144.47942315003843</c:v>
                </c:pt>
                <c:pt idx="87">
                  <c:v>144.16701052937819</c:v>
                </c:pt>
                <c:pt idx="88">
                  <c:v>143.85261645002029</c:v>
                </c:pt>
                <c:pt idx="89">
                  <c:v>143.53625288859951</c:v>
                </c:pt>
                <c:pt idx="90">
                  <c:v>143.21793193393282</c:v>
                </c:pt>
                <c:pt idx="91">
                  <c:v>142.85489443382897</c:v>
                </c:pt>
                <c:pt idx="92">
                  <c:v>142.44707807964991</c:v>
                </c:pt>
                <c:pt idx="93">
                  <c:v>142.03725743320365</c:v>
                </c:pt>
                <c:pt idx="94">
                  <c:v>141.62544896894539</c:v>
                </c:pt>
                <c:pt idx="95">
                  <c:v>141.21166926165336</c:v>
                </c:pt>
                <c:pt idx="96">
                  <c:v>140.79593498425899</c:v>
                </c:pt>
                <c:pt idx="97">
                  <c:v>140.37826290566815</c:v>
                </c:pt>
                <c:pt idx="98">
                  <c:v>139.95866988857443</c:v>
                </c:pt>
                <c:pt idx="99">
                  <c:v>139.53717288726463</c:v>
                </c:pt>
                <c:pt idx="100">
                  <c:v>139.11378894541673</c:v>
                </c:pt>
                <c:pt idx="101">
                  <c:v>138.6816890655395</c:v>
                </c:pt>
                <c:pt idx="102">
                  <c:v>138.24087983234818</c:v>
                </c:pt>
                <c:pt idx="103">
                  <c:v>137.79822434314542</c:v>
                </c:pt>
                <c:pt idx="104">
                  <c:v>137.35374062281099</c:v>
                </c:pt>
                <c:pt idx="105">
                  <c:v>136.90744677296232</c:v>
                </c:pt>
                <c:pt idx="106">
                  <c:v>136.45936096962132</c:v>
                </c:pt>
                <c:pt idx="107">
                  <c:v>136.0095014608782</c:v>
                </c:pt>
                <c:pt idx="108">
                  <c:v>135.55788656455246</c:v>
                </c:pt>
                <c:pt idx="109">
                  <c:v>135.10453466585261</c:v>
                </c:pt>
                <c:pt idx="110">
                  <c:v>134.64946421503365</c:v>
                </c:pt>
                <c:pt idx="111">
                  <c:v>134.27157210030234</c:v>
                </c:pt>
                <c:pt idx="112">
                  <c:v>133.97098456321916</c:v>
                </c:pt>
                <c:pt idx="113">
                  <c:v>133.66883313987734</c:v>
                </c:pt>
                <c:pt idx="114">
                  <c:v>133.36512951001617</c:v>
                </c:pt>
                <c:pt idx="115">
                  <c:v>133.05988542506657</c:v>
                </c:pt>
                <c:pt idx="116">
                  <c:v>132.75311270680018</c:v>
                </c:pt>
                <c:pt idx="117">
                  <c:v>132.44482324597254</c:v>
                </c:pt>
                <c:pt idx="118">
                  <c:v>132.1350290009612</c:v>
                </c:pt>
                <c:pt idx="119">
                  <c:v>131.82374199639781</c:v>
                </c:pt>
                <c:pt idx="120">
                  <c:v>131.51097432179648</c:v>
                </c:pt>
                <c:pt idx="121">
                  <c:v>131.06581999972408</c:v>
                </c:pt>
                <c:pt idx="122">
                  <c:v>130.48813367452323</c:v>
                </c:pt>
                <c:pt idx="123">
                  <c:v>129.90887986397794</c:v>
                </c:pt>
                <c:pt idx="124">
                  <c:v>129.32808281452748</c:v>
                </c:pt>
                <c:pt idx="125">
                  <c:v>128.74576678456117</c:v>
                </c:pt>
                <c:pt idx="126">
                  <c:v>128.16195604134623</c:v>
                </c:pt>
                <c:pt idx="127">
                  <c:v>127.57667485797127</c:v>
                </c:pt>
                <c:pt idx="128">
                  <c:v>126.98994751030587</c:v>
                </c:pt>
                <c:pt idx="129">
                  <c:v>126.40179827397623</c:v>
                </c:pt>
                <c:pt idx="130">
                  <c:v>125.81225142135874</c:v>
                </c:pt>
                <c:pt idx="131">
                  <c:v>125.18703381320407</c:v>
                </c:pt>
                <c:pt idx="132">
                  <c:v>124.52613583310918</c:v>
                </c:pt>
                <c:pt idx="133">
                  <c:v>123.8638942162443</c:v>
                </c:pt>
                <c:pt idx="134">
                  <c:v>123.20033655195162</c:v>
                </c:pt>
                <c:pt idx="135">
                  <c:v>122.53549039071537</c:v>
                </c:pt>
                <c:pt idx="136">
                  <c:v>121.86938324079058</c:v>
                </c:pt>
                <c:pt idx="137">
                  <c:v>121.20204256486177</c:v>
                </c:pt>
                <c:pt idx="138">
                  <c:v>120.53349577673106</c:v>
                </c:pt>
                <c:pt idx="139">
                  <c:v>119.86377023803693</c:v>
                </c:pt>
                <c:pt idx="140">
                  <c:v>119.19289325500438</c:v>
                </c:pt>
                <c:pt idx="141">
                  <c:v>118.11054769808669</c:v>
                </c:pt>
                <c:pt idx="142">
                  <c:v>116.61645328098544</c:v>
                </c:pt>
                <c:pt idx="143">
                  <c:v>115.12124358733178</c:v>
                </c:pt>
                <c:pt idx="144">
                  <c:v>113.62499499434016</c:v>
                </c:pt>
                <c:pt idx="145">
                  <c:v>112.12778331859128</c:v>
                </c:pt>
                <c:pt idx="146">
                  <c:v>110.62968380512811</c:v>
                </c:pt>
                <c:pt idx="147">
                  <c:v>109.13077111681834</c:v>
                </c:pt>
                <c:pt idx="148">
                  <c:v>107.63111932398468</c:v>
                </c:pt>
                <c:pt idx="149">
                  <c:v>106.13080189430296</c:v>
                </c:pt>
                <c:pt idx="150">
                  <c:v>104.62989168296919</c:v>
                </c:pt>
                <c:pt idx="151">
                  <c:v>103.12846092313559</c:v>
                </c:pt>
                <c:pt idx="152">
                  <c:v>101.62658121661629</c:v>
                </c:pt>
                <c:pt idx="153">
                  <c:v>100.12432352486225</c:v>
                </c:pt>
                <c:pt idx="154">
                  <c:v>98.621758160206227</c:v>
                </c:pt>
                <c:pt idx="155">
                  <c:v>97.118954777376771</c:v>
                </c:pt>
                <c:pt idx="156">
                  <c:v>93.671045139285766</c:v>
                </c:pt>
                <c:pt idx="157">
                  <c:v>88.277919292656065</c:v>
                </c:pt>
                <c:pt idx="158">
                  <c:v>82.886798223453283</c:v>
                </c:pt>
                <c:pt idx="159">
                  <c:v>77.498219284030711</c:v>
                </c:pt>
                <c:pt idx="160">
                  <c:v>72.112710693144692</c:v>
                </c:pt>
                <c:pt idx="161">
                  <c:v>64.257614763512365</c:v>
                </c:pt>
                <c:pt idx="162">
                  <c:v>53.935068549535501</c:v>
                </c:pt>
                <c:pt idx="163">
                  <c:v>43.858741677246158</c:v>
                </c:pt>
                <c:pt idx="164">
                  <c:v>34.030026370008443</c:v>
                </c:pt>
                <c:pt idx="165">
                  <c:v>26.577009853423743</c:v>
                </c:pt>
                <c:pt idx="166">
                  <c:v>21.49774358891975</c:v>
                </c:pt>
                <c:pt idx="167">
                  <c:v>14.629676342927642</c:v>
                </c:pt>
                <c:pt idx="168">
                  <c:v>7.2757747952622323</c:v>
                </c:pt>
                <c:pt idx="169">
                  <c:v>-3.7755099475723553</c:v>
                </c:pt>
                <c:pt idx="170">
                  <c:v>-15.916303535315709</c:v>
                </c:pt>
                <c:pt idx="171">
                  <c:v>-19.9977784357343</c:v>
                </c:pt>
                <c:pt idx="172">
                  <c:v>-19.935351401723487</c:v>
                </c:pt>
                <c:pt idx="173">
                  <c:v>-19.873163073205969</c:v>
                </c:pt>
                <c:pt idx="174">
                  <c:v>-19.811212242009024</c:v>
                </c:pt>
                <c:pt idx="175">
                  <c:v>-19.749497707679573</c:v>
                </c:pt>
                <c:pt idx="176">
                  <c:v>-19.68801827742487</c:v>
                </c:pt>
                <c:pt idx="177">
                  <c:v>-19.626772766053676</c:v>
                </c:pt>
                <c:pt idx="178">
                  <c:v>-19.565759995918036</c:v>
                </c:pt>
                <c:pt idx="179">
                  <c:v>-19.5049787968555</c:v>
                </c:pt>
                <c:pt idx="180">
                  <c:v>-19.444428006131908</c:v>
                </c:pt>
                <c:pt idx="181">
                  <c:v>-19.38410646838468</c:v>
                </c:pt>
                <c:pt idx="182">
                  <c:v>-19.32401303556658</c:v>
                </c:pt>
                <c:pt idx="183">
                  <c:v>-19.264146566890002</c:v>
                </c:pt>
                <c:pt idx="184">
                  <c:v>-19.20450592877183</c:v>
                </c:pt>
                <c:pt idx="185">
                  <c:v>-19.145089994778591</c:v>
                </c:pt>
                <c:pt idx="186">
                  <c:v>-19.085897645572324</c:v>
                </c:pt>
                <c:pt idx="187">
                  <c:v>-19.026927768856776</c:v>
                </c:pt>
                <c:pt idx="188">
                  <c:v>-18.968179259324113</c:v>
                </c:pt>
                <c:pt idx="189">
                  <c:v>-18.909651018602162</c:v>
                </c:pt>
                <c:pt idx="190">
                  <c:v>-18.851341955202003</c:v>
                </c:pt>
                <c:pt idx="191">
                  <c:v>-18.793250984466116</c:v>
                </c:pt>
                <c:pt idx="192">
                  <c:v>-18.735377028516986</c:v>
                </c:pt>
                <c:pt idx="193">
                  <c:v>-18.677719016206101</c:v>
                </c:pt>
                <c:pt idx="194">
                  <c:v>-18.620275883063421</c:v>
                </c:pt>
                <c:pt idx="195">
                  <c:v>-18.563046571247312</c:v>
                </c:pt>
                <c:pt idx="196">
                  <c:v>-18.506030029494934</c:v>
                </c:pt>
                <c:pt idx="197">
                  <c:v>-18.449225213072975</c:v>
                </c:pt>
                <c:pt idx="198">
                  <c:v>-18.392631083728933</c:v>
                </c:pt>
                <c:pt idx="199">
                  <c:v>-18.3362466096427</c:v>
                </c:pt>
                <c:pt idx="200">
                  <c:v>-18.280070765378735</c:v>
                </c:pt>
                <c:pt idx="201">
                  <c:v>-18.22410253183844</c:v>
                </c:pt>
                <c:pt idx="202">
                  <c:v>-17.67102199776312</c:v>
                </c:pt>
                <c:pt idx="203">
                  <c:v>-17.138025052631416</c:v>
                </c:pt>
                <c:pt idx="204">
                  <c:v>-16.624158192553633</c:v>
                </c:pt>
                <c:pt idx="205">
                  <c:v>-16.128524612986794</c:v>
                </c:pt>
                <c:pt idx="206">
                  <c:v>-15.650280192329848</c:v>
                </c:pt>
                <c:pt idx="207">
                  <c:v>-15.188629805036015</c:v>
                </c:pt>
                <c:pt idx="208">
                  <c:v>-14.74282393360776</c:v>
                </c:pt>
                <c:pt idx="209">
                  <c:v>-14.312155552015437</c:v>
                </c:pt>
                <c:pt idx="210">
                  <c:v>-13.895957255893418</c:v>
                </c:pt>
                <c:pt idx="211">
                  <c:v>-13.493598617363704</c:v>
                </c:pt>
                <c:pt idx="212">
                  <c:v>-13.104483744554136</c:v>
                </c:pt>
                <c:pt idx="213">
                  <c:v>-12.728049027851794</c:v>
                </c:pt>
                <c:pt idx="214">
                  <c:v>-12.363761056689837</c:v>
                </c:pt>
                <c:pt idx="215">
                  <c:v>-12.011114692234642</c:v>
                </c:pt>
                <c:pt idx="216">
                  <c:v>-11.669631282741182</c:v>
                </c:pt>
                <c:pt idx="217">
                  <c:v>-11.338857009598076</c:v>
                </c:pt>
                <c:pt idx="218">
                  <c:v>-11.018361353206183</c:v>
                </c:pt>
                <c:pt idx="219">
                  <c:v>-10.707735668841371</c:v>
                </c:pt>
                <c:pt idx="220">
                  <c:v>-10.406591863555702</c:v>
                </c:pt>
                <c:pt idx="221">
                  <c:v>-10.114561165983936</c:v>
                </c:pt>
                <c:pt idx="222">
                  <c:v>-9.8312929816530037</c:v>
                </c:pt>
                <c:pt idx="223">
                  <c:v>-9.5564538270509605</c:v>
                </c:pt>
                <c:pt idx="224">
                  <c:v>-9.2897263363058045</c:v>
                </c:pt>
                <c:pt idx="225">
                  <c:v>-9.0308083348610193</c:v>
                </c:pt>
                <c:pt idx="226">
                  <c:v>-8.7794119750192934</c:v>
                </c:pt>
                <c:pt idx="227">
                  <c:v>-8.5352629286645563</c:v>
                </c:pt>
                <c:pt idx="228">
                  <c:v>-8.2980996328697376</c:v>
                </c:pt>
                <c:pt idx="229">
                  <c:v>-8.0676725844576058</c:v>
                </c:pt>
                <c:pt idx="230">
                  <c:v>-7.8437436799090463</c:v>
                </c:pt>
                <c:pt idx="231">
                  <c:v>-7.626085597309868</c:v>
                </c:pt>
                <c:pt idx="232">
                  <c:v>-7.414481217297034</c:v>
                </c:pt>
                <c:pt idx="233">
                  <c:v>-7.2087230802110289</c:v>
                </c:pt>
                <c:pt idx="234">
                  <c:v>-7.0086128768845199</c:v>
                </c:pt>
                <c:pt idx="235">
                  <c:v>-6.8139609707016016</c:v>
                </c:pt>
                <c:pt idx="236">
                  <c:v>-6.6245859487479022</c:v>
                </c:pt>
                <c:pt idx="237">
                  <c:v>-6.4403142000417093</c:v>
                </c:pt>
                <c:pt idx="238">
                  <c:v>-6.260979518991677</c:v>
                </c:pt>
                <c:pt idx="239">
                  <c:v>-6.0864227323686686</c:v>
                </c:pt>
                <c:pt idx="240">
                  <c:v>-5.9164913482093597</c:v>
                </c:pt>
                <c:pt idx="241">
                  <c:v>-5.7510392251883609</c:v>
                </c:pt>
                <c:pt idx="242">
                  <c:v>-5.5899262611048783</c:v>
                </c:pt>
                <c:pt idx="243">
                  <c:v>-5.4330180992301438</c:v>
                </c:pt>
                <c:pt idx="244">
                  <c:v>-5.2801858513539486</c:v>
                </c:pt>
                <c:pt idx="245">
                  <c:v>-5.1313058364531212</c:v>
                </c:pt>
                <c:pt idx="246">
                  <c:v>-4.9862593339826491</c:v>
                </c:pt>
                <c:pt idx="247">
                  <c:v>-4.8449323508616988</c:v>
                </c:pt>
                <c:pt idx="248">
                  <c:v>-4.7072154012926859</c:v>
                </c:pt>
                <c:pt idx="249">
                  <c:v>-4.5730032986123534</c:v>
                </c:pt>
                <c:pt idx="250">
                  <c:v>-4.4421949584297771</c:v>
                </c:pt>
                <c:pt idx="251">
                  <c:v>-4.3146932123579687</c:v>
                </c:pt>
                <c:pt idx="252">
                  <c:v>-4.1904046316934185</c:v>
                </c:pt>
                <c:pt idx="253">
                  <c:v>-4.0692393604421149</c:v>
                </c:pt>
                <c:pt idx="254">
                  <c:v>-3.9511109571312168</c:v>
                </c:pt>
                <c:pt idx="255">
                  <c:v>-3.8359362448834262</c:v>
                </c:pt>
                <c:pt idx="256">
                  <c:v>-3.7236351692659557</c:v>
                </c:pt>
                <c:pt idx="257">
                  <c:v>-3.6141306634582886</c:v>
                </c:pt>
                <c:pt idx="258">
                  <c:v>-3.5073485203130121</c:v>
                </c:pt>
                <c:pt idx="259">
                  <c:v>-3.4032172709117177</c:v>
                </c:pt>
                <c:pt idx="260">
                  <c:v>-3.3016680692437865</c:v>
                </c:pt>
                <c:pt idx="261">
                  <c:v>-3.2026345826598179</c:v>
                </c:pt>
                <c:pt idx="262">
                  <c:v>-3.1060528877737243</c:v>
                </c:pt>
                <c:pt idx="263">
                  <c:v>-3.011861371508135</c:v>
                </c:pt>
                <c:pt idx="264">
                  <c:v>-2.9200006369970533</c:v>
                </c:pt>
                <c:pt idx="265">
                  <c:v>-2.830413414077511</c:v>
                </c:pt>
                <c:pt idx="266">
                  <c:v>-2.7430444741186828</c:v>
                </c:pt>
                <c:pt idx="267">
                  <c:v>-2.6578405489523709</c:v>
                </c:pt>
                <c:pt idx="268">
                  <c:v>-2.5747502536832614</c:v>
                </c:pt>
                <c:pt idx="269">
                  <c:v>-2.4937240131708096</c:v>
                </c:pt>
                <c:pt idx="270">
                  <c:v>-2.4147139919871168</c:v>
                </c:pt>
                <c:pt idx="271">
                  <c:v>-2.3376740276669792</c:v>
                </c:pt>
                <c:pt idx="272">
                  <c:v>-2.2625595670771381</c:v>
                </c:pt>
                <c:pt idx="273">
                  <c:v>-2.1893276057420068</c:v>
                </c:pt>
                <c:pt idx="274">
                  <c:v>-2.1179366299727151</c:v>
                </c:pt>
                <c:pt idx="275">
                  <c:v>-2.0483465616551619</c:v>
                </c:pt>
                <c:pt idx="276">
                  <c:v>-1.980518705561201</c:v>
                </c:pt>
                <c:pt idx="277">
                  <c:v>-1.9144156990547567</c:v>
                </c:pt>
                <c:pt idx="278">
                  <c:v>-1.850001464072075</c:v>
                </c:pt>
                <c:pt idx="279">
                  <c:v>-1.7872411612620334</c:v>
                </c:pt>
                <c:pt idx="280">
                  <c:v>-1.726101146178894</c:v>
                </c:pt>
                <c:pt idx="281">
                  <c:v>-1.6665489274258016</c:v>
                </c:pt>
                <c:pt idx="282">
                  <c:v>-1.6085531266529356</c:v>
                </c:pt>
                <c:pt idx="283">
                  <c:v>-1.5520834403194601</c:v>
                </c:pt>
                <c:pt idx="284">
                  <c:v>-1.4971106031332937</c:v>
                </c:pt>
                <c:pt idx="285">
                  <c:v>-1.443606353087304</c:v>
                </c:pt>
                <c:pt idx="286">
                  <c:v>-1.39154339801481</c:v>
                </c:pt>
                <c:pt idx="287">
                  <c:v>-1.3408953835912643</c:v>
                </c:pt>
                <c:pt idx="288">
                  <c:v>-1.2916368627127364</c:v>
                </c:pt>
                <c:pt idx="289">
                  <c:v>-1.2437432661852672</c:v>
                </c:pt>
                <c:pt idx="290">
                  <c:v>-1.197190874662438</c:v>
                </c:pt>
                <c:pt idx="291">
                  <c:v>-1.1519567917714859</c:v>
                </c:pt>
                <c:pt idx="292">
                  <c:v>-1.1080189183710907</c:v>
                </c:pt>
                <c:pt idx="293">
                  <c:v>-1.0653559278865532</c:v>
                </c:pt>
                <c:pt idx="294">
                  <c:v>-1.0239472426704435</c:v>
                </c:pt>
                <c:pt idx="295">
                  <c:v>-0.98377301133897455</c:v>
                </c:pt>
                <c:pt idx="296">
                  <c:v>-0.94481408703635883</c:v>
                </c:pt>
                <c:pt idx="297">
                  <c:v>-0.90705200658115714</c:v>
                </c:pt>
                <c:pt idx="298">
                  <c:v>-0.87046897045025995</c:v>
                </c:pt>
                <c:pt idx="299">
                  <c:v>-0.83504782355752238</c:v>
                </c:pt>
                <c:pt idx="300">
                  <c:v>-0.80077203678529163</c:v>
                </c:pt>
                <c:pt idx="301">
                  <c:v>-0.76762568922808405</c:v>
                </c:pt>
                <c:pt idx="302">
                  <c:v>-0.73559345110847119</c:v>
                </c:pt>
                <c:pt idx="303">
                  <c:v>-0.7046605673258487</c:v>
                </c:pt>
                <c:pt idx="304">
                  <c:v>-0.67481284159914334</c:v>
                </c:pt>
                <c:pt idx="305">
                  <c:v>-0.64603662116469296</c:v>
                </c:pt>
                <c:pt idx="306">
                  <c:v>-0.61831878199045787</c:v>
                </c:pt>
                <c:pt idx="307">
                  <c:v>-0.59164671446742623</c:v>
                </c:pt>
                <c:pt idx="308">
                  <c:v>-0.56600830953851966</c:v>
                </c:pt>
                <c:pt idx="309">
                  <c:v>-0.54139194522448542</c:v>
                </c:pt>
                <c:pt idx="310">
                  <c:v>-0.51778647350519058</c:v>
                </c:pt>
                <c:pt idx="311">
                  <c:v>-0.49518120751338218</c:v>
                </c:pt>
                <c:pt idx="312">
                  <c:v>-0.47356590899636158</c:v>
                </c:pt>
                <c:pt idx="313">
                  <c:v>-0.45293077599916137</c:v>
                </c:pt>
                <c:pt idx="314">
                  <c:v>-0.43326643072071064</c:v>
                </c:pt>
                <c:pt idx="315">
                  <c:v>-0.41456390749216993</c:v>
                </c:pt>
                <c:pt idx="316">
                  <c:v>-0.3968146408241926</c:v>
                </c:pt>
                <c:pt idx="317">
                  <c:v>-0.38001045346734896</c:v>
                </c:pt>
                <c:pt idx="318">
                  <c:v>-0.36414354442751323</c:v>
                </c:pt>
                <c:pt idx="319">
                  <c:v>-0.34920647687573414</c:v>
                </c:pt>
                <c:pt idx="320">
                  <c:v>-0.3351921658902241</c:v>
                </c:pt>
                <c:pt idx="321">
                  <c:v>-0.32209386596681838</c:v>
                </c:pt>
                <c:pt idx="322">
                  <c:v>-0.30990515823383824</c:v>
                </c:pt>
                <c:pt idx="323">
                  <c:v>-0.29861993730807684</c:v>
                </c:pt>
                <c:pt idx="324">
                  <c:v>-0.28823239773095205</c:v>
                </c:pt>
                <c:pt idx="325">
                  <c:v>-0.27873701992810573</c:v>
                </c:pt>
                <c:pt idx="326">
                  <c:v>-0.27012855564223681</c:v>
                </c:pt>
                <c:pt idx="327">
                  <c:v>-0.26240201279805264</c:v>
                </c:pt>
                <c:pt idx="328">
                  <c:v>-0.25555263977014053</c:v>
                </c:pt>
                <c:pt idx="329">
                  <c:v>-0.24957590903938118</c:v>
                </c:pt>
                <c:pt idx="330">
                  <c:v>-0.24446750024115771</c:v>
                </c:pt>
                <c:pt idx="331">
                  <c:v>-0.24022328262867795</c:v>
                </c:pt>
                <c:pt idx="332">
                  <c:v>-0.23683929699665568</c:v>
                </c:pt>
                <c:pt idx="333">
                  <c:v>-0.23431173713342743</c:v>
                </c:pt>
                <c:pt idx="334">
                  <c:v>-0.23263693089222948</c:v>
                </c:pt>
                <c:pt idx="335">
                  <c:v>-0.23181132099348026</c:v>
                </c:pt>
                <c:pt idx="336">
                  <c:v>-0.23183144568815547</c:v>
                </c:pt>
                <c:pt idx="337">
                  <c:v>-0.23269391942641932</c:v>
                </c:pt>
                <c:pt idx="338">
                  <c:v>-0.23439541368454681</c:v>
                </c:pt>
                <c:pt idx="339">
                  <c:v>-0.23693263810614007</c:v>
                </c:pt>
                <c:pt idx="340">
                  <c:v>-0.24030232211049446</c:v>
                </c:pt>
                <c:pt idx="341">
                  <c:v>-0.24450119711194718</c:v>
                </c:pt>
                <c:pt idx="342">
                  <c:v>-0.24952597947986241</c:v>
                </c:pt>
                <c:pt idx="343">
                  <c:v>-0.25537335435063951</c:v>
                </c:pt>
                <c:pt idx="344">
                  <c:v>-0.26203996038206484</c:v>
                </c:pt>
                <c:pt idx="345">
                  <c:v>-0.26952237551785663</c:v>
                </c:pt>
                <c:pt idx="346">
                  <c:v>-0.27781710380767144</c:v>
                </c:pt>
                <c:pt idx="347">
                  <c:v>-0.28692056330630966</c:v>
                </c:pt>
                <c:pt idx="348">
                  <c:v>-0.29682907505625716</c:v>
                </c:pt>
                <c:pt idx="349">
                  <c:v>-0.30753885314063989</c:v>
                </c:pt>
                <c:pt idx="350">
                  <c:v>-0.319045995779494</c:v>
                </c:pt>
                <c:pt idx="351">
                  <c:v>-0.33134647743104462</c:v>
                </c:pt>
                <c:pt idx="352">
                  <c:v>-0.34443614185134636</c:v>
                </c:pt>
                <c:pt idx="353">
                  <c:v>-0.3583106960599195</c:v>
                </c:pt>
                <c:pt idx="354">
                  <c:v>-0.3729657051556019</c:v>
                </c:pt>
                <c:pt idx="355">
                  <c:v>-0.38839658792533088</c:v>
                </c:pt>
                <c:pt idx="356">
                  <c:v>-0.40459861318863904</c:v>
                </c:pt>
                <c:pt idx="357">
                  <c:v>-0.42156689682189014</c:v>
                </c:pt>
                <c:pt idx="358">
                  <c:v>-0.43929639940842002</c:v>
                </c:pt>
                <c:pt idx="359">
                  <c:v>-0.45778192446349109</c:v>
                </c:pt>
                <c:pt idx="360">
                  <c:v>-0.47701811718607506</c:v>
                </c:pt>
                <c:pt idx="361">
                  <c:v>-0.49699946369281711</c:v>
                </c:pt>
                <c:pt idx="362">
                  <c:v>-0.51772029069289305</c:v>
                </c:pt>
                <c:pt idx="363">
                  <c:v>-0.53917476556581934</c:v>
                </c:pt>
                <c:pt idx="364">
                  <c:v>-0.56135689680747969</c:v>
                </c:pt>
                <c:pt idx="365">
                  <c:v>-0.58426053481268803</c:v>
                </c:pt>
                <c:pt idx="366">
                  <c:v>-0.60787937296543981</c:v>
                </c:pt>
                <c:pt idx="367">
                  <c:v>-0.63220694901064922</c:v>
                </c:pt>
                <c:pt idx="368">
                  <c:v>-0.65723664668356374</c:v>
                </c:pt>
                <c:pt idx="369">
                  <c:v>-0.68296169757525149</c:v>
                </c:pt>
                <c:pt idx="370">
                  <c:v>-0.70937518321453108</c:v>
                </c:pt>
                <c:pt idx="371">
                  <c:v>-0.73647003734849503</c:v>
                </c:pt>
                <c:pt idx="372">
                  <c:v>-0.76423904840538015</c:v>
                </c:pt>
                <c:pt idx="373">
                  <c:v>-0.79267486212496863</c:v>
                </c:pt>
                <c:pt idx="374">
                  <c:v>-0.82176998434296178</c:v>
                </c:pt>
                <c:pt idx="375">
                  <c:v>-0.85151678391692298</c:v>
                </c:pt>
                <c:pt idx="376">
                  <c:v>-0.88190749578237682</c:v>
                </c:pt>
                <c:pt idx="377">
                  <c:v>-0.91293422412854686</c:v>
                </c:pt>
                <c:pt idx="378">
                  <c:v>-0.94458894568402496</c:v>
                </c:pt>
                <c:pt idx="379">
                  <c:v>-0.9768635131033373</c:v>
                </c:pt>
                <c:pt idx="380">
                  <c:v>-1.0097496584460359</c:v>
                </c:pt>
                <c:pt idx="381">
                  <c:v>-1.0432389967404705</c:v>
                </c:pt>
                <c:pt idx="382">
                  <c:v>-1.0773230296248995</c:v>
                </c:pt>
                <c:pt idx="383">
                  <c:v>-1.111993149059052</c:v>
                </c:pt>
                <c:pt idx="384">
                  <c:v>-1.1472406410996205</c:v>
                </c:pt>
                <c:pt idx="385">
                  <c:v>-1.1830566897335453</c:v>
                </c:pt>
                <c:pt idx="386">
                  <c:v>-1.2194323807632406</c:v>
                </c:pt>
                <c:pt idx="387">
                  <c:v>-1.2563587057382157</c:v>
                </c:pt>
                <c:pt idx="388">
                  <c:v>-1.2938265659277888</c:v>
                </c:pt>
                <c:pt idx="389">
                  <c:v>-1.3318267763298306</c:v>
                </c:pt>
                <c:pt idx="390">
                  <c:v>-1.370350069710687</c:v>
                </c:pt>
                <c:pt idx="391">
                  <c:v>-1.4093871006716121</c:v>
                </c:pt>
                <c:pt idx="392">
                  <c:v>-1.448928449737237</c:v>
                </c:pt>
                <c:pt idx="393">
                  <c:v>-1.4889646274617494</c:v>
                </c:pt>
                <c:pt idx="394">
                  <c:v>-1.5294860785486173</c:v>
                </c:pt>
                <c:pt idx="395">
                  <c:v>-1.5704831859798376</c:v>
                </c:pt>
                <c:pt idx="396">
                  <c:v>-1.6119462751508045</c:v>
                </c:pt>
                <c:pt idx="397">
                  <c:v>-1.6538656180070463</c:v>
                </c:pt>
                <c:pt idx="398">
                  <c:v>-1.6962314371791638</c:v>
                </c:pt>
                <c:pt idx="399">
                  <c:v>-1.7390339101124526</c:v>
                </c:pt>
                <c:pt idx="400">
                  <c:v>-1.7822631731877752</c:v>
                </c:pt>
                <c:pt idx="401">
                  <c:v>-1.8259093258303527</c:v>
                </c:pt>
                <c:pt idx="402">
                  <c:v>-1.8699624346032786</c:v>
                </c:pt>
                <c:pt idx="403">
                  <c:v>-1.914412537282598</c:v>
                </c:pt>
                <c:pt idx="404">
                  <c:v>-1.9592496469109664</c:v>
                </c:pt>
                <c:pt idx="405">
                  <c:v>-2.0044637558269094</c:v>
                </c:pt>
                <c:pt idx="406">
                  <c:v>-2.0500448396668829</c:v>
                </c:pt>
                <c:pt idx="407">
                  <c:v>-2.0959828613373648</c:v>
                </c:pt>
                <c:pt idx="408">
                  <c:v>-2.1422677749543046</c:v>
                </c:pt>
                <c:pt idx="409">
                  <c:v>-2.1888895297473785</c:v>
                </c:pt>
                <c:pt idx="410">
                  <c:v>-2.235838073926562</c:v>
                </c:pt>
                <c:pt idx="411">
                  <c:v>-2.2831033585085994</c:v>
                </c:pt>
                <c:pt idx="412">
                  <c:v>-2.330675341101093</c:v>
                </c:pt>
                <c:pt idx="413">
                  <c:v>-2.3785439896419396</c:v>
                </c:pt>
                <c:pt idx="414">
                  <c:v>-2.4266992860920187</c:v>
                </c:pt>
                <c:pt idx="415">
                  <c:v>-2.4751312300790365</c:v>
                </c:pt>
                <c:pt idx="416">
                  <c:v>-2.5238298424905721</c:v>
                </c:pt>
                <c:pt idx="417">
                  <c:v>-2.5727851690144354</c:v>
                </c:pt>
                <c:pt idx="418">
                  <c:v>-2.6219872836245273</c:v>
                </c:pt>
                <c:pt idx="419">
                  <c:v>-2.6714262920104641</c:v>
                </c:pt>
                <c:pt idx="420">
                  <c:v>-2.7210923349493701</c:v>
                </c:pt>
                <c:pt idx="421">
                  <c:v>-2.7709755916182144</c:v>
                </c:pt>
                <c:pt idx="422">
                  <c:v>-2.8210662828452975</c:v>
                </c:pt>
                <c:pt idx="423">
                  <c:v>-2.8713546742994054</c:v>
                </c:pt>
                <c:pt idx="424">
                  <c:v>-2.921831079615401</c:v>
                </c:pt>
                <c:pt idx="425">
                  <c:v>-2.9724858634549505</c:v>
                </c:pt>
                <c:pt idx="426">
                  <c:v>-3.0233094445012907</c:v>
                </c:pt>
                <c:pt idx="427">
                  <c:v>-3.0742922983869212</c:v>
                </c:pt>
                <c:pt idx="428">
                  <c:v>-3.1254249605532425</c:v>
                </c:pt>
                <c:pt idx="429">
                  <c:v>-3.1766980290412263</c:v>
                </c:pt>
                <c:pt idx="430">
                  <c:v>-3.2281021672122825</c:v>
                </c:pt>
                <c:pt idx="431">
                  <c:v>-3.2796281063985355</c:v>
                </c:pt>
                <c:pt idx="432">
                  <c:v>-3.3312666484818476</c:v>
                </c:pt>
                <c:pt idx="433">
                  <c:v>-3.3830086684009637</c:v>
                </c:pt>
                <c:pt idx="434">
                  <c:v>-3.434845116586231</c:v>
                </c:pt>
                <c:pt idx="435">
                  <c:v>-3.486767021321449</c:v>
                </c:pt>
                <c:pt idx="436">
                  <c:v>-3.538765491032402</c:v>
                </c:pt>
                <c:pt idx="437">
                  <c:v>-3.5908317165018273</c:v>
                </c:pt>
                <c:pt idx="438">
                  <c:v>-3.6429569730104614</c:v>
                </c:pt>
                <c:pt idx="439">
                  <c:v>-3.6951326224040653</c:v>
                </c:pt>
                <c:pt idx="440">
                  <c:v>-3.7473501150862414</c:v>
                </c:pt>
                <c:pt idx="441">
                  <c:v>-3.7996009919370133</c:v>
                </c:pt>
                <c:pt idx="442">
                  <c:v>-3.8518768861571542</c:v>
                </c:pt>
                <c:pt idx="443">
                  <c:v>-3.9041695250383506</c:v>
                </c:pt>
                <c:pt idx="444">
                  <c:v>-3.9564707316593068</c:v>
                </c:pt>
                <c:pt idx="445">
                  <c:v>-4.0087724265079832</c:v>
                </c:pt>
                <c:pt idx="446">
                  <c:v>-4.0610666290302229</c:v>
                </c:pt>
                <c:pt idx="447">
                  <c:v>-4.1133454591050365</c:v>
                </c:pt>
                <c:pt idx="448">
                  <c:v>-4.1656011384469558</c:v>
                </c:pt>
                <c:pt idx="449">
                  <c:v>-4.2178259919357686</c:v>
                </c:pt>
                <c:pt idx="450">
                  <c:v>-4.2700124488742146</c:v>
                </c:pt>
                <c:pt idx="451">
                  <c:v>-4.3221530441740317</c:v>
                </c:pt>
                <c:pt idx="452">
                  <c:v>-4.3742404194710005</c:v>
                </c:pt>
                <c:pt idx="453">
                  <c:v>-4.4262673241695252</c:v>
                </c:pt>
                <c:pt idx="454">
                  <c:v>-4.478226616417448</c:v>
                </c:pt>
                <c:pt idx="455">
                  <c:v>-4.5301112640117411</c:v>
                </c:pt>
                <c:pt idx="456">
                  <c:v>-4.5819143452358517</c:v>
                </c:pt>
                <c:pt idx="457">
                  <c:v>-4.6336290496294268</c:v>
                </c:pt>
                <c:pt idx="458">
                  <c:v>-4.6852486786912744</c:v>
                </c:pt>
                <c:pt idx="459">
                  <c:v>-4.7367666465163554</c:v>
                </c:pt>
                <c:pt idx="460">
                  <c:v>-4.7881764803677305</c:v>
                </c:pt>
                <c:pt idx="461">
                  <c:v>-4.8394718211843548</c:v>
                </c:pt>
                <c:pt idx="462">
                  <c:v>-4.8906464240256424</c:v>
                </c:pt>
                <c:pt idx="463">
                  <c:v>-4.9416941584538367</c:v>
                </c:pt>
                <c:pt idx="464">
                  <c:v>-4.9926090088550961</c:v>
                </c:pt>
                <c:pt idx="465">
                  <c:v>-5.043385074700427</c:v>
                </c:pt>
                <c:pt idx="466">
                  <c:v>-5.0940165707474128</c:v>
                </c:pt>
                <c:pt idx="467">
                  <c:v>-5.1444978271838915</c:v>
                </c:pt>
                <c:pt idx="468">
                  <c:v>-5.1948232897146438</c:v>
                </c:pt>
                <c:pt idx="469">
                  <c:v>-5.2449875195921924</c:v>
                </c:pt>
                <c:pt idx="470">
                  <c:v>-5.2949851935928933</c:v>
                </c:pt>
                <c:pt idx="471">
                  <c:v>-5.3448111039394082</c:v>
                </c:pt>
                <c:pt idx="472">
                  <c:v>-5.3944601581707872</c:v>
                </c:pt>
                <c:pt idx="473">
                  <c:v>-5.4439273789612752</c:v>
                </c:pt>
                <c:pt idx="474">
                  <c:v>-5.4932079038890933</c:v>
                </c:pt>
                <c:pt idx="475">
                  <c:v>-5.5422969851563426</c:v>
                </c:pt>
                <c:pt idx="476">
                  <c:v>-5.5911899892612906</c:v>
                </c:pt>
                <c:pt idx="477">
                  <c:v>-5.6398823966242047</c:v>
                </c:pt>
                <c:pt idx="478">
                  <c:v>-5.6883698011680242</c:v>
                </c:pt>
                <c:pt idx="479">
                  <c:v>-5.7366479098550176</c:v>
                </c:pt>
                <c:pt idx="480">
                  <c:v>-5.7847125421807428</c:v>
                </c:pt>
                <c:pt idx="481">
                  <c:v>-5.8325596296264823</c:v>
                </c:pt>
                <c:pt idx="482">
                  <c:v>-5.8801852150714327</c:v>
                </c:pt>
                <c:pt idx="483">
                  <c:v>-5.9275854521658502</c:v>
                </c:pt>
                <c:pt idx="484">
                  <c:v>-5.9747566046664335</c:v>
                </c:pt>
                <c:pt idx="485">
                  <c:v>-6.0216950457351226</c:v>
                </c:pt>
                <c:pt idx="486">
                  <c:v>-6.0683972572025979</c:v>
                </c:pt>
                <c:pt idx="487">
                  <c:v>-6.1148598287976901</c:v>
                </c:pt>
                <c:pt idx="488">
                  <c:v>-6.1610794573438854</c:v>
                </c:pt>
                <c:pt idx="489">
                  <c:v>-6.2070529459241977</c:v>
                </c:pt>
                <c:pt idx="490">
                  <c:v>-6.2527772030156035</c:v>
                </c:pt>
                <c:pt idx="491">
                  <c:v>-6.2982492415941964</c:v>
                </c:pt>
                <c:pt idx="492">
                  <c:v>-6.3434661782122994</c:v>
                </c:pt>
                <c:pt idx="493">
                  <c:v>-6.388425232048724</c:v>
                </c:pt>
                <c:pt idx="494">
                  <c:v>-6.4331237239332859</c:v>
                </c:pt>
                <c:pt idx="495">
                  <c:v>-6.4775590753468126</c:v>
                </c:pt>
                <c:pt idx="496">
                  <c:v>-6.5217288073977331</c:v>
                </c:pt>
                <c:pt idx="497">
                  <c:v>-6.5656305397764196</c:v>
                </c:pt>
                <c:pt idx="498">
                  <c:v>-6.6092619896883749</c:v>
                </c:pt>
                <c:pt idx="499">
                  <c:v>-6.6526209707674306</c:v>
                </c:pt>
                <c:pt idx="500">
                  <c:v>-6.6957053919699314</c:v>
                </c:pt>
                <c:pt idx="501">
                  <c:v>-6.7385132564511547</c:v>
                </c:pt>
                <c:pt idx="502">
                  <c:v>-6.7810426604248315</c:v>
                </c:pt>
                <c:pt idx="503">
                  <c:v>-6.8232917920070273</c:v>
                </c:pt>
                <c:pt idx="504">
                  <c:v>-6.8652589300451954</c:v>
                </c:pt>
                <c:pt idx="505">
                  <c:v>-6.9069424429335937</c:v>
                </c:pt>
                <c:pt idx="506">
                  <c:v>-6.9483407874159449</c:v>
                </c:pt>
                <c:pt idx="507">
                  <c:v>-6.9894525073764093</c:v>
                </c:pt>
                <c:pt idx="508">
                  <c:v>-7.0302762326197232</c:v>
                </c:pt>
                <c:pt idx="509">
                  <c:v>-7.0708106776415329</c:v>
                </c:pt>
                <c:pt idx="510">
                  <c:v>-7.1110546403898338</c:v>
                </c:pt>
                <c:pt idx="511">
                  <c:v>-7.15100700101834</c:v>
                </c:pt>
                <c:pt idx="512">
                  <c:v>-7.1906667206328034</c:v>
                </c:pt>
                <c:pt idx="513">
                  <c:v>-7.2300328400310034</c:v>
                </c:pt>
                <c:pt idx="514">
                  <c:v>-7.2691044784373879</c:v>
                </c:pt>
                <c:pt idx="515">
                  <c:v>-7.3078808322330477</c:v>
                </c:pt>
                <c:pt idx="516">
                  <c:v>-7.3079192275282123</c:v>
                </c:pt>
                <c:pt idx="517">
                  <c:v>-7.3079576225302674</c:v>
                </c:pt>
                <c:pt idx="518">
                  <c:v>-7.3079960172392209</c:v>
                </c:pt>
                <c:pt idx="519">
                  <c:v>-7.308034411655064</c:v>
                </c:pt>
                <c:pt idx="520">
                  <c:v>-7.3080728057777993</c:v>
                </c:pt>
                <c:pt idx="521">
                  <c:v>-7.3081111996074268</c:v>
                </c:pt>
                <c:pt idx="522">
                  <c:v>-7.3081495931439457</c:v>
                </c:pt>
                <c:pt idx="523">
                  <c:v>-7.3081879863873507</c:v>
                </c:pt>
                <c:pt idx="524">
                  <c:v>-7.3082263793376496</c:v>
                </c:pt>
                <c:pt idx="525">
                  <c:v>-7.3082647719948319</c:v>
                </c:pt>
                <c:pt idx="526">
                  <c:v>-7.3083031643589047</c:v>
                </c:pt>
                <c:pt idx="527">
                  <c:v>-7.3083415564298635</c:v>
                </c:pt>
                <c:pt idx="528">
                  <c:v>-7.3083799482077101</c:v>
                </c:pt>
                <c:pt idx="529">
                  <c:v>-7.3084183396924418</c:v>
                </c:pt>
                <c:pt idx="530">
                  <c:v>-7.3084567308840578</c:v>
                </c:pt>
                <c:pt idx="531">
                  <c:v>-7.3084951217825624</c:v>
                </c:pt>
                <c:pt idx="532">
                  <c:v>-7.3085335123879451</c:v>
                </c:pt>
                <c:pt idx="533">
                  <c:v>-7.3085719027002156</c:v>
                </c:pt>
                <c:pt idx="534">
                  <c:v>-7.3086102927193632</c:v>
                </c:pt>
                <c:pt idx="535">
                  <c:v>-7.3086486824453996</c:v>
                </c:pt>
                <c:pt idx="536">
                  <c:v>-7.308687071878313</c:v>
                </c:pt>
                <c:pt idx="537">
                  <c:v>-7.3087254610181072</c:v>
                </c:pt>
                <c:pt idx="538">
                  <c:v>-7.3087638498647793</c:v>
                </c:pt>
                <c:pt idx="539">
                  <c:v>-7.3088022384183358</c:v>
                </c:pt>
                <c:pt idx="540">
                  <c:v>-7.3088406266787667</c:v>
                </c:pt>
                <c:pt idx="541">
                  <c:v>-7.3088790146460747</c:v>
                </c:pt>
                <c:pt idx="542">
                  <c:v>-7.3089174023202634</c:v>
                </c:pt>
                <c:pt idx="543">
                  <c:v>-7.3089557897013266</c:v>
                </c:pt>
                <c:pt idx="544">
                  <c:v>-7.3089941767892679</c:v>
                </c:pt>
                <c:pt idx="545">
                  <c:v>-7.3090325635840827</c:v>
                </c:pt>
                <c:pt idx="546">
                  <c:v>-7.309070950085772</c:v>
                </c:pt>
                <c:pt idx="547">
                  <c:v>-7.3091093362943385</c:v>
                </c:pt>
                <c:pt idx="548">
                  <c:v>-7.3091477222097714</c:v>
                </c:pt>
                <c:pt idx="549">
                  <c:v>-7.3091861078320832</c:v>
                </c:pt>
                <c:pt idx="550">
                  <c:v>-7.3092244931612633</c:v>
                </c:pt>
                <c:pt idx="551">
                  <c:v>-7.309262878197317</c:v>
                </c:pt>
                <c:pt idx="552">
                  <c:v>-7.3093012629402425</c:v>
                </c:pt>
                <c:pt idx="553">
                  <c:v>-7.3093396473900381</c:v>
                </c:pt>
                <c:pt idx="554">
                  <c:v>-7.3093780315466992</c:v>
                </c:pt>
                <c:pt idx="555">
                  <c:v>-7.3094164154102303</c:v>
                </c:pt>
                <c:pt idx="556">
                  <c:v>-7.3094547989806316</c:v>
                </c:pt>
                <c:pt idx="557">
                  <c:v>-7.3094931822578975</c:v>
                </c:pt>
                <c:pt idx="558">
                  <c:v>-7.3095315652420316</c:v>
                </c:pt>
                <c:pt idx="559">
                  <c:v>-7.3095699479330341</c:v>
                </c:pt>
                <c:pt idx="560">
                  <c:v>-7.3096083303309021</c:v>
                </c:pt>
                <c:pt idx="561">
                  <c:v>-7.3096467124356312</c:v>
                </c:pt>
                <c:pt idx="562">
                  <c:v>-7.309685094247226</c:v>
                </c:pt>
                <c:pt idx="563">
                  <c:v>-7.3097234757656828</c:v>
                </c:pt>
                <c:pt idx="564">
                  <c:v>-7.3097618569910043</c:v>
                </c:pt>
                <c:pt idx="565">
                  <c:v>-7.309800237923187</c:v>
                </c:pt>
                <c:pt idx="566">
                  <c:v>-7.3098386185622326</c:v>
                </c:pt>
                <c:pt idx="567">
                  <c:v>-7.3098769989081358</c:v>
                </c:pt>
                <c:pt idx="568">
                  <c:v>-7.3099153789609028</c:v>
                </c:pt>
                <c:pt idx="569">
                  <c:v>-7.3099537587205283</c:v>
                </c:pt>
                <c:pt idx="570">
                  <c:v>-7.3099921381870097</c:v>
                </c:pt>
                <c:pt idx="571">
                  <c:v>-7.3100305173603539</c:v>
                </c:pt>
                <c:pt idx="572">
                  <c:v>-7.3100688962405549</c:v>
                </c:pt>
                <c:pt idx="573">
                  <c:v>-7.3101072748276064</c:v>
                </c:pt>
                <c:pt idx="574">
                  <c:v>-7.3101456531215199</c:v>
                </c:pt>
                <c:pt idx="575">
                  <c:v>-7.3101840311222883</c:v>
                </c:pt>
                <c:pt idx="576">
                  <c:v>-7.3102224088299135</c:v>
                </c:pt>
                <c:pt idx="577">
                  <c:v>-7.31026078624439</c:v>
                </c:pt>
                <c:pt idx="578">
                  <c:v>-7.3102991633657179</c:v>
                </c:pt>
                <c:pt idx="579">
                  <c:v>-7.3103375401939044</c:v>
                </c:pt>
                <c:pt idx="580">
                  <c:v>-7.3103759167289413</c:v>
                </c:pt>
                <c:pt idx="581">
                  <c:v>-7.3104142929708287</c:v>
                </c:pt>
                <c:pt idx="582">
                  <c:v>-7.3104526689195675</c:v>
                </c:pt>
                <c:pt idx="583">
                  <c:v>-7.3104910445751559</c:v>
                </c:pt>
                <c:pt idx="584">
                  <c:v>-7.3105294199375948</c:v>
                </c:pt>
                <c:pt idx="585">
                  <c:v>-7.3105677950068841</c:v>
                </c:pt>
                <c:pt idx="586">
                  <c:v>-7.3106061697830214</c:v>
                </c:pt>
                <c:pt idx="587">
                  <c:v>-7.3106445442660073</c:v>
                </c:pt>
                <c:pt idx="588">
                  <c:v>-7.3106829184558384</c:v>
                </c:pt>
                <c:pt idx="589">
                  <c:v>-7.3107212923525147</c:v>
                </c:pt>
                <c:pt idx="590">
                  <c:v>-7.3107596659560352</c:v>
                </c:pt>
                <c:pt idx="591">
                  <c:v>-7.3107980392664063</c:v>
                </c:pt>
                <c:pt idx="592">
                  <c:v>-7.310836412283618</c:v>
                </c:pt>
                <c:pt idx="593">
                  <c:v>-7.3108747850076776</c:v>
                </c:pt>
                <c:pt idx="594">
                  <c:v>-7.3109131574385771</c:v>
                </c:pt>
                <c:pt idx="595">
                  <c:v>-7.3109515295763225</c:v>
                </c:pt>
                <c:pt idx="596">
                  <c:v>-7.3109899014209061</c:v>
                </c:pt>
                <c:pt idx="597">
                  <c:v>-7.3110282729723322</c:v>
                </c:pt>
                <c:pt idx="598">
                  <c:v>-7.3110666442305972</c:v>
                </c:pt>
                <c:pt idx="599">
                  <c:v>-7.3111050151957055</c:v>
                </c:pt>
                <c:pt idx="600">
                  <c:v>-7.3111433858676467</c:v>
                </c:pt>
                <c:pt idx="601">
                  <c:v>-7.3111817562464347</c:v>
                </c:pt>
                <c:pt idx="602">
                  <c:v>-7.3112201263320555</c:v>
                </c:pt>
                <c:pt idx="603">
                  <c:v>-7.3112584961245135</c:v>
                </c:pt>
                <c:pt idx="604">
                  <c:v>-7.3112968656238113</c:v>
                </c:pt>
                <c:pt idx="605">
                  <c:v>-7.3113352348299419</c:v>
                </c:pt>
                <c:pt idx="606">
                  <c:v>-7.3113736037429087</c:v>
                </c:pt>
                <c:pt idx="607">
                  <c:v>-7.31141197236271</c:v>
                </c:pt>
                <c:pt idx="608">
                  <c:v>-7.3114503406893459</c:v>
                </c:pt>
                <c:pt idx="609">
                  <c:v>-7.3114887087228162</c:v>
                </c:pt>
                <c:pt idx="610">
                  <c:v>-7.3115270764631148</c:v>
                </c:pt>
                <c:pt idx="611">
                  <c:v>-7.3115654439102515</c:v>
                </c:pt>
                <c:pt idx="612">
                  <c:v>-7.3116038110642148</c:v>
                </c:pt>
                <c:pt idx="613">
                  <c:v>-7.3116421779250116</c:v>
                </c:pt>
                <c:pt idx="614">
                  <c:v>-7.3116805444926358</c:v>
                </c:pt>
                <c:pt idx="615">
                  <c:v>-7.3117189107670901</c:v>
                </c:pt>
                <c:pt idx="616">
                  <c:v>-7.3117572767483772</c:v>
                </c:pt>
                <c:pt idx="617">
                  <c:v>-7.3117956424364898</c:v>
                </c:pt>
                <c:pt idx="618">
                  <c:v>-7.3118340078314281</c:v>
                </c:pt>
                <c:pt idx="619">
                  <c:v>-7.3118723729331965</c:v>
                </c:pt>
                <c:pt idx="620">
                  <c:v>-7.3119107377417896</c:v>
                </c:pt>
                <c:pt idx="621">
                  <c:v>-7.3119491022572074</c:v>
                </c:pt>
                <c:pt idx="622">
                  <c:v>-7.31198746647945</c:v>
                </c:pt>
                <c:pt idx="623">
                  <c:v>-7.3120258304085164</c:v>
                </c:pt>
                <c:pt idx="624">
                  <c:v>-7.3120641940444067</c:v>
                </c:pt>
                <c:pt idx="625">
                  <c:v>-7.3121025573871226</c:v>
                </c:pt>
                <c:pt idx="626">
                  <c:v>-7.3121409204366596</c:v>
                </c:pt>
                <c:pt idx="627">
                  <c:v>-7.3121792831930179</c:v>
                </c:pt>
                <c:pt idx="628">
                  <c:v>-7.3122176456561956</c:v>
                </c:pt>
                <c:pt idx="629">
                  <c:v>-7.3122560078261944</c:v>
                </c:pt>
                <c:pt idx="630">
                  <c:v>-7.3122943697030163</c:v>
                </c:pt>
                <c:pt idx="631">
                  <c:v>-7.312332731286654</c:v>
                </c:pt>
                <c:pt idx="632">
                  <c:v>-7.3123710925771075</c:v>
                </c:pt>
                <c:pt idx="633">
                  <c:v>-7.3124094535743867</c:v>
                </c:pt>
                <c:pt idx="634">
                  <c:v>-7.3124478142784746</c:v>
                </c:pt>
                <c:pt idx="635">
                  <c:v>-7.3124861746893828</c:v>
                </c:pt>
                <c:pt idx="636">
                  <c:v>-7.3125245348071051</c:v>
                </c:pt>
                <c:pt idx="637">
                  <c:v>-7.3125628946316432</c:v>
                </c:pt>
                <c:pt idx="638">
                  <c:v>-7.3126012541629963</c:v>
                </c:pt>
                <c:pt idx="639">
                  <c:v>-7.3126396134011626</c:v>
                </c:pt>
                <c:pt idx="640">
                  <c:v>-7.312677972346143</c:v>
                </c:pt>
                <c:pt idx="641">
                  <c:v>-7.3127163309979366</c:v>
                </c:pt>
                <c:pt idx="642">
                  <c:v>-7.3127546893565389</c:v>
                </c:pt>
                <c:pt idx="643">
                  <c:v>-7.3127930474219527</c:v>
                </c:pt>
                <c:pt idx="644">
                  <c:v>-7.3128314051941787</c:v>
                </c:pt>
                <c:pt idx="645">
                  <c:v>-7.3128697626732171</c:v>
                </c:pt>
                <c:pt idx="646">
                  <c:v>-7.3129081198590606</c:v>
                </c:pt>
                <c:pt idx="647">
                  <c:v>-7.3129464767517129</c:v>
                </c:pt>
                <c:pt idx="648">
                  <c:v>-7.312984833351174</c:v>
                </c:pt>
                <c:pt idx="649">
                  <c:v>-7.3130231896574429</c:v>
                </c:pt>
                <c:pt idx="650">
                  <c:v>-7.3130615456705179</c:v>
                </c:pt>
                <c:pt idx="651">
                  <c:v>-7.313099901390399</c:v>
                </c:pt>
                <c:pt idx="652">
                  <c:v>-7.3131382568170888</c:v>
                </c:pt>
                <c:pt idx="653">
                  <c:v>-7.313176611950575</c:v>
                </c:pt>
                <c:pt idx="654">
                  <c:v>-7.3132149667908743</c:v>
                </c:pt>
                <c:pt idx="655">
                  <c:v>-7.3132533213379709</c:v>
                </c:pt>
                <c:pt idx="656">
                  <c:v>-7.3132916755918709</c:v>
                </c:pt>
                <c:pt idx="657">
                  <c:v>-7.3133300295525778</c:v>
                </c:pt>
                <c:pt idx="658">
                  <c:v>-7.3133683832200829</c:v>
                </c:pt>
                <c:pt idx="659">
                  <c:v>-7.3134067365943887</c:v>
                </c:pt>
                <c:pt idx="660">
                  <c:v>-7.3134450896754961</c:v>
                </c:pt>
                <c:pt idx="661">
                  <c:v>-7.313483442463399</c:v>
                </c:pt>
                <c:pt idx="662">
                  <c:v>-7.3135217949581044</c:v>
                </c:pt>
                <c:pt idx="663">
                  <c:v>-7.3135601471596061</c:v>
                </c:pt>
                <c:pt idx="664">
                  <c:v>-7.3135984990679095</c:v>
                </c:pt>
                <c:pt idx="665">
                  <c:v>-7.3136368506830065</c:v>
                </c:pt>
                <c:pt idx="666">
                  <c:v>-7.3136752020048972</c:v>
                </c:pt>
                <c:pt idx="667">
                  <c:v>-7.3137135530335868</c:v>
                </c:pt>
                <c:pt idx="668">
                  <c:v>-7.3137519037690737</c:v>
                </c:pt>
                <c:pt idx="669">
                  <c:v>-7.3137902542113524</c:v>
                </c:pt>
                <c:pt idx="670">
                  <c:v>-7.313828604360423</c:v>
                </c:pt>
                <c:pt idx="671">
                  <c:v>-7.3138669542162891</c:v>
                </c:pt>
                <c:pt idx="672">
                  <c:v>-7.313905303778947</c:v>
                </c:pt>
                <c:pt idx="673">
                  <c:v>-7.3139436530483994</c:v>
                </c:pt>
                <c:pt idx="674">
                  <c:v>-7.3139820020246384</c:v>
                </c:pt>
                <c:pt idx="675">
                  <c:v>-7.3140203507076684</c:v>
                </c:pt>
                <c:pt idx="676">
                  <c:v>-7.314058699097493</c:v>
                </c:pt>
                <c:pt idx="677">
                  <c:v>-7.3140970471940987</c:v>
                </c:pt>
                <c:pt idx="678">
                  <c:v>-7.3141353949974945</c:v>
                </c:pt>
                <c:pt idx="679">
                  <c:v>-7.3141737425076832</c:v>
                </c:pt>
                <c:pt idx="680">
                  <c:v>-7.3142120897246556</c:v>
                </c:pt>
                <c:pt idx="681">
                  <c:v>-7.3142504366484156</c:v>
                </c:pt>
                <c:pt idx="682">
                  <c:v>-7.3142887832789638</c:v>
                </c:pt>
                <c:pt idx="683">
                  <c:v>-7.3143271296162897</c:v>
                </c:pt>
                <c:pt idx="684">
                  <c:v>-7.3143654756604066</c:v>
                </c:pt>
                <c:pt idx="685">
                  <c:v>-7.3144038214113047</c:v>
                </c:pt>
                <c:pt idx="686">
                  <c:v>-7.3144421668689876</c:v>
                </c:pt>
                <c:pt idx="687">
                  <c:v>-7.3144805120334535</c:v>
                </c:pt>
                <c:pt idx="688">
                  <c:v>-7.3145188569047015</c:v>
                </c:pt>
                <c:pt idx="689">
                  <c:v>-7.3145572014827334</c:v>
                </c:pt>
                <c:pt idx="690">
                  <c:v>-7.3145955457675385</c:v>
                </c:pt>
                <c:pt idx="691">
                  <c:v>-7.314633889759131</c:v>
                </c:pt>
                <c:pt idx="692">
                  <c:v>-7.3146722334575003</c:v>
                </c:pt>
                <c:pt idx="693">
                  <c:v>-7.3147105768626473</c:v>
                </c:pt>
                <c:pt idx="694">
                  <c:v>-7.3147489199745737</c:v>
                </c:pt>
                <c:pt idx="695">
                  <c:v>-7.3147872627932751</c:v>
                </c:pt>
                <c:pt idx="696">
                  <c:v>-7.3148256053187595</c:v>
                </c:pt>
                <c:pt idx="697">
                  <c:v>-7.3148639475510127</c:v>
                </c:pt>
                <c:pt idx="698">
                  <c:v>-7.3149022894900462</c:v>
                </c:pt>
                <c:pt idx="699">
                  <c:v>-7.3149406311358529</c:v>
                </c:pt>
                <c:pt idx="700">
                  <c:v>-7.3149789724884338</c:v>
                </c:pt>
                <c:pt idx="701">
                  <c:v>-7.3150173135477887</c:v>
                </c:pt>
                <c:pt idx="702">
                  <c:v>-7.3150556543139151</c:v>
                </c:pt>
                <c:pt idx="703">
                  <c:v>-7.3150939947868174</c:v>
                </c:pt>
                <c:pt idx="704">
                  <c:v>-7.3151323349664876</c:v>
                </c:pt>
                <c:pt idx="705">
                  <c:v>-7.3151706748529302</c:v>
                </c:pt>
                <c:pt idx="706">
                  <c:v>-7.3152090144461441</c:v>
                </c:pt>
                <c:pt idx="707">
                  <c:v>-7.3152473537461287</c:v>
                </c:pt>
                <c:pt idx="708">
                  <c:v>-7.3152856927528784</c:v>
                </c:pt>
                <c:pt idx="709">
                  <c:v>-7.3153240314663979</c:v>
                </c:pt>
                <c:pt idx="710">
                  <c:v>-7.3153623698866879</c:v>
                </c:pt>
                <c:pt idx="711">
                  <c:v>-7.3154007080137449</c:v>
                </c:pt>
                <c:pt idx="712">
                  <c:v>-7.3154390458475653</c:v>
                </c:pt>
                <c:pt idx="713">
                  <c:v>-7.3154773833881519</c:v>
                </c:pt>
                <c:pt idx="714">
                  <c:v>-7.3155157206355046</c:v>
                </c:pt>
                <c:pt idx="715">
                  <c:v>-7.3155540575896225</c:v>
                </c:pt>
                <c:pt idx="716">
                  <c:v>-7.3155923942505039</c:v>
                </c:pt>
                <c:pt idx="717">
                  <c:v>-7.3156307306181478</c:v>
                </c:pt>
                <c:pt idx="718">
                  <c:v>-7.3156690666925552</c:v>
                </c:pt>
                <c:pt idx="719">
                  <c:v>-7.3157074024737243</c:v>
                </c:pt>
                <c:pt idx="720">
                  <c:v>-7.3157457379616542</c:v>
                </c:pt>
                <c:pt idx="721">
                  <c:v>-7.3157840731563475</c:v>
                </c:pt>
                <c:pt idx="722">
                  <c:v>-7.3158224080578007</c:v>
                </c:pt>
                <c:pt idx="723">
                  <c:v>-7.3158607426660076</c:v>
                </c:pt>
                <c:pt idx="724">
                  <c:v>-7.3158990769809815</c:v>
                </c:pt>
                <c:pt idx="725">
                  <c:v>-7.3159374110027064</c:v>
                </c:pt>
                <c:pt idx="726">
                  <c:v>-7.3159757447311922</c:v>
                </c:pt>
                <c:pt idx="727">
                  <c:v>-7.316014078166436</c:v>
                </c:pt>
                <c:pt idx="728">
                  <c:v>-7.3160524113084318</c:v>
                </c:pt>
                <c:pt idx="729">
                  <c:v>-7.3160907441571892</c:v>
                </c:pt>
                <c:pt idx="730">
                  <c:v>-7.3161290767126967</c:v>
                </c:pt>
                <c:pt idx="731">
                  <c:v>-7.3161674089749615</c:v>
                </c:pt>
                <c:pt idx="732">
                  <c:v>-7.3162057409439782</c:v>
                </c:pt>
                <c:pt idx="733">
                  <c:v>-7.3162440726197486</c:v>
                </c:pt>
                <c:pt idx="734">
                  <c:v>-7.3162824040022683</c:v>
                </c:pt>
                <c:pt idx="735">
                  <c:v>-7.3163207350915425</c:v>
                </c:pt>
                <c:pt idx="736">
                  <c:v>-7.3163590658875668</c:v>
                </c:pt>
                <c:pt idx="737">
                  <c:v>-7.3163973963903404</c:v>
                </c:pt>
                <c:pt idx="738">
                  <c:v>-7.3164357265998659</c:v>
                </c:pt>
                <c:pt idx="739">
                  <c:v>-7.3164740565161424</c:v>
                </c:pt>
                <c:pt idx="740">
                  <c:v>-7.3165123861391628</c:v>
                </c:pt>
                <c:pt idx="741">
                  <c:v>-7.3165507154689333</c:v>
                </c:pt>
                <c:pt idx="742">
                  <c:v>-7.3165890445054496</c:v>
                </c:pt>
                <c:pt idx="743">
                  <c:v>-7.3166273732487142</c:v>
                </c:pt>
                <c:pt idx="744">
                  <c:v>-7.3166657016987235</c:v>
                </c:pt>
                <c:pt idx="745">
                  <c:v>-7.3167040298554795</c:v>
                </c:pt>
                <c:pt idx="746">
                  <c:v>-7.3167423577189785</c:v>
                </c:pt>
                <c:pt idx="747">
                  <c:v>-7.3167806852892223</c:v>
                </c:pt>
                <c:pt idx="748">
                  <c:v>-7.3168190125662118</c:v>
                </c:pt>
                <c:pt idx="749">
                  <c:v>-7.3168573395499372</c:v>
                </c:pt>
                <c:pt idx="750">
                  <c:v>-7.3168956662404128</c:v>
                </c:pt>
                <c:pt idx="751">
                  <c:v>-7.3169339926376251</c:v>
                </c:pt>
                <c:pt idx="752">
                  <c:v>-7.3169723187415778</c:v>
                </c:pt>
                <c:pt idx="753">
                  <c:v>-7.3170106445522718</c:v>
                </c:pt>
                <c:pt idx="754">
                  <c:v>-7.3170489700697052</c:v>
                </c:pt>
                <c:pt idx="755">
                  <c:v>-7.3170872952938764</c:v>
                </c:pt>
                <c:pt idx="756">
                  <c:v>-7.3171256202247879</c:v>
                </c:pt>
                <c:pt idx="757">
                  <c:v>-7.3171639448624353</c:v>
                </c:pt>
                <c:pt idx="758">
                  <c:v>-7.3172022692068213</c:v>
                </c:pt>
                <c:pt idx="759">
                  <c:v>-7.3172405932579432</c:v>
                </c:pt>
                <c:pt idx="760">
                  <c:v>-7.317278917015801</c:v>
                </c:pt>
                <c:pt idx="761">
                  <c:v>-7.3173172404803903</c:v>
                </c:pt>
                <c:pt idx="762">
                  <c:v>-7.3173555636517174</c:v>
                </c:pt>
                <c:pt idx="763">
                  <c:v>-7.3173938865297785</c:v>
                </c:pt>
                <c:pt idx="764">
                  <c:v>-7.3174322091145694</c:v>
                </c:pt>
                <c:pt idx="765">
                  <c:v>-7.3174705314060944</c:v>
                </c:pt>
                <c:pt idx="766">
                  <c:v>-7.3175088534043526</c:v>
                </c:pt>
                <c:pt idx="767">
                  <c:v>-7.3175471751093379</c:v>
                </c:pt>
                <c:pt idx="768">
                  <c:v>-7.3175854965210574</c:v>
                </c:pt>
                <c:pt idx="769">
                  <c:v>-7.3176238176395056</c:v>
                </c:pt>
                <c:pt idx="770">
                  <c:v>-7.3176621384646845</c:v>
                </c:pt>
                <c:pt idx="771">
                  <c:v>-7.3177004589965922</c:v>
                </c:pt>
                <c:pt idx="772">
                  <c:v>-7.3177387792352278</c:v>
                </c:pt>
                <c:pt idx="773">
                  <c:v>-7.3177770991805904</c:v>
                </c:pt>
                <c:pt idx="774">
                  <c:v>-7.3178154188326774</c:v>
                </c:pt>
                <c:pt idx="775">
                  <c:v>-7.3178537381914905</c:v>
                </c:pt>
                <c:pt idx="776">
                  <c:v>-7.3178920572570307</c:v>
                </c:pt>
                <c:pt idx="777">
                  <c:v>-7.3179303760292944</c:v>
                </c:pt>
                <c:pt idx="778">
                  <c:v>-7.3179686945082834</c:v>
                </c:pt>
                <c:pt idx="779">
                  <c:v>-7.318007012693994</c:v>
                </c:pt>
                <c:pt idx="780">
                  <c:v>-7.3180453305864335</c:v>
                </c:pt>
                <c:pt idx="781">
                  <c:v>-7.3180836481855867</c:v>
                </c:pt>
                <c:pt idx="782">
                  <c:v>-7.3181219654914633</c:v>
                </c:pt>
                <c:pt idx="783">
                  <c:v>-7.3181602825040635</c:v>
                </c:pt>
                <c:pt idx="784">
                  <c:v>-7.3181985992233844</c:v>
                </c:pt>
                <c:pt idx="785">
                  <c:v>-7.3182369156494209</c:v>
                </c:pt>
                <c:pt idx="786">
                  <c:v>-7.31827523178218</c:v>
                </c:pt>
                <c:pt idx="787">
                  <c:v>-7.3183135476216581</c:v>
                </c:pt>
                <c:pt idx="788">
                  <c:v>-7.3183518631678508</c:v>
                </c:pt>
                <c:pt idx="789">
                  <c:v>-7.3183901784207626</c:v>
                </c:pt>
                <c:pt idx="790">
                  <c:v>-7.3184284933803898</c:v>
                </c:pt>
                <c:pt idx="791">
                  <c:v>-7.3184668080467343</c:v>
                </c:pt>
                <c:pt idx="792">
                  <c:v>-7.3185051224197935</c:v>
                </c:pt>
                <c:pt idx="793">
                  <c:v>-7.3185434364995636</c:v>
                </c:pt>
                <c:pt idx="794">
                  <c:v>-7.318581750286052</c:v>
                </c:pt>
                <c:pt idx="795">
                  <c:v>-7.3186200637792451</c:v>
                </c:pt>
                <c:pt idx="796">
                  <c:v>-7.3186583769791591</c:v>
                </c:pt>
                <c:pt idx="797">
                  <c:v>-7.318696689885785</c:v>
                </c:pt>
                <c:pt idx="798">
                  <c:v>-7.3187350024991211</c:v>
                </c:pt>
                <c:pt idx="799">
                  <c:v>-7.3187733148191674</c:v>
                </c:pt>
                <c:pt idx="800">
                  <c:v>-7.3188116268459229</c:v>
                </c:pt>
                <c:pt idx="801">
                  <c:v>-7.3188499385793886</c:v>
                </c:pt>
                <c:pt idx="802">
                  <c:v>-7.3188882500195644</c:v>
                </c:pt>
                <c:pt idx="803">
                  <c:v>-7.3189265611664451</c:v>
                </c:pt>
                <c:pt idx="804">
                  <c:v>-7.3189648720200351</c:v>
                </c:pt>
                <c:pt idx="805">
                  <c:v>-7.3190031825803317</c:v>
                </c:pt>
                <c:pt idx="806">
                  <c:v>-7.3190414928473357</c:v>
                </c:pt>
                <c:pt idx="807">
                  <c:v>-7.3190798028210446</c:v>
                </c:pt>
                <c:pt idx="808">
                  <c:v>-7.3191181125014584</c:v>
                </c:pt>
                <c:pt idx="809">
                  <c:v>-7.3191564218885734</c:v>
                </c:pt>
                <c:pt idx="810">
                  <c:v>-7.3191947309823968</c:v>
                </c:pt>
                <c:pt idx="811">
                  <c:v>-7.3192330397829171</c:v>
                </c:pt>
                <c:pt idx="812">
                  <c:v>-7.3192713482901457</c:v>
                </c:pt>
                <c:pt idx="813">
                  <c:v>-7.3193096565040721</c:v>
                </c:pt>
                <c:pt idx="814">
                  <c:v>-7.3193479644247015</c:v>
                </c:pt>
                <c:pt idx="815">
                  <c:v>-7.3193862720520322</c:v>
                </c:pt>
                <c:pt idx="816">
                  <c:v>-7.3194245793860624</c:v>
                </c:pt>
                <c:pt idx="817">
                  <c:v>-7.3194628864267894</c:v>
                </c:pt>
                <c:pt idx="818">
                  <c:v>-7.3195011931742187</c:v>
                </c:pt>
                <c:pt idx="819">
                  <c:v>-7.3195394996283447</c:v>
                </c:pt>
                <c:pt idx="820">
                  <c:v>-7.3195778057891649</c:v>
                </c:pt>
                <c:pt idx="821">
                  <c:v>-7.319616111656682</c:v>
                </c:pt>
                <c:pt idx="822">
                  <c:v>-7.3196544172308977</c:v>
                </c:pt>
                <c:pt idx="823">
                  <c:v>-7.3196927225118085</c:v>
                </c:pt>
                <c:pt idx="824">
                  <c:v>-7.3197310274994125</c:v>
                </c:pt>
                <c:pt idx="825">
                  <c:v>-7.319769332193709</c:v>
                </c:pt>
                <c:pt idx="826">
                  <c:v>-7.3198076365946996</c:v>
                </c:pt>
                <c:pt idx="827">
                  <c:v>-7.3198459407023879</c:v>
                </c:pt>
                <c:pt idx="828">
                  <c:v>-7.3198842445167651</c:v>
                </c:pt>
                <c:pt idx="829">
                  <c:v>-7.3199225480378312</c:v>
                </c:pt>
                <c:pt idx="830">
                  <c:v>-7.3199608512655923</c:v>
                </c:pt>
                <c:pt idx="831">
                  <c:v>-7.3199991542000387</c:v>
                </c:pt>
                <c:pt idx="832">
                  <c:v>-7.320037456841181</c:v>
                </c:pt>
                <c:pt idx="833">
                  <c:v>-7.3200757591890078</c:v>
                </c:pt>
                <c:pt idx="834">
                  <c:v>-7.3201140612435251</c:v>
                </c:pt>
                <c:pt idx="835">
                  <c:v>-7.3201523630047287</c:v>
                </c:pt>
                <c:pt idx="836">
                  <c:v>-7.3201906644726176</c:v>
                </c:pt>
                <c:pt idx="837">
                  <c:v>-7.3202289656471971</c:v>
                </c:pt>
                <c:pt idx="838">
                  <c:v>-7.3202672665284574</c:v>
                </c:pt>
                <c:pt idx="839">
                  <c:v>-7.3203055671164092</c:v>
                </c:pt>
                <c:pt idx="840">
                  <c:v>-7.320343867411041</c:v>
                </c:pt>
                <c:pt idx="841">
                  <c:v>-7.3203821674123581</c:v>
                </c:pt>
                <c:pt idx="842">
                  <c:v>-7.3204204671203588</c:v>
                </c:pt>
                <c:pt idx="843">
                  <c:v>-7.3204587665350394</c:v>
                </c:pt>
                <c:pt idx="844">
                  <c:v>-7.320497065656407</c:v>
                </c:pt>
                <c:pt idx="845">
                  <c:v>-7.320535364484452</c:v>
                </c:pt>
                <c:pt idx="846">
                  <c:v>-7.3205736630191778</c:v>
                </c:pt>
                <c:pt idx="847">
                  <c:v>-7.3206119612605862</c:v>
                </c:pt>
                <c:pt idx="848">
                  <c:v>-7.3206502592086702</c:v>
                </c:pt>
                <c:pt idx="849">
                  <c:v>-7.3206885568634368</c:v>
                </c:pt>
                <c:pt idx="850">
                  <c:v>-7.3207268542248789</c:v>
                </c:pt>
                <c:pt idx="851">
                  <c:v>-7.3207651512929992</c:v>
                </c:pt>
                <c:pt idx="852">
                  <c:v>-7.3208034480677995</c:v>
                </c:pt>
                <c:pt idx="853">
                  <c:v>-7.3208417445492717</c:v>
                </c:pt>
                <c:pt idx="854">
                  <c:v>-7.320880040737423</c:v>
                </c:pt>
                <c:pt idx="855">
                  <c:v>-7.3209183366322463</c:v>
                </c:pt>
                <c:pt idx="856">
                  <c:v>-7.3209566322337434</c:v>
                </c:pt>
                <c:pt idx="857">
                  <c:v>-7.3209949275419168</c:v>
                </c:pt>
                <c:pt idx="858">
                  <c:v>-7.3210332225567596</c:v>
                </c:pt>
                <c:pt idx="859">
                  <c:v>-7.3210715172782797</c:v>
                </c:pt>
                <c:pt idx="860">
                  <c:v>-7.321109811706469</c:v>
                </c:pt>
                <c:pt idx="861">
                  <c:v>-7.3211481058413312</c:v>
                </c:pt>
                <c:pt idx="862">
                  <c:v>-7.321186399682861</c:v>
                </c:pt>
                <c:pt idx="863">
                  <c:v>-7.3212246932310636</c:v>
                </c:pt>
                <c:pt idx="864">
                  <c:v>-7.3212629864859355</c:v>
                </c:pt>
                <c:pt idx="865">
                  <c:v>-7.3213012794474732</c:v>
                </c:pt>
                <c:pt idx="866">
                  <c:v>-7.3213395721156784</c:v>
                </c:pt>
                <c:pt idx="867">
                  <c:v>-7.3213778644905538</c:v>
                </c:pt>
                <c:pt idx="868">
                  <c:v>-7.3214161565720941</c:v>
                </c:pt>
                <c:pt idx="869">
                  <c:v>-7.3214544483603028</c:v>
                </c:pt>
                <c:pt idx="870">
                  <c:v>-7.3214927398551719</c:v>
                </c:pt>
                <c:pt idx="871">
                  <c:v>-7.3215310310567121</c:v>
                </c:pt>
                <c:pt idx="872">
                  <c:v>-7.3215693219649163</c:v>
                </c:pt>
                <c:pt idx="873">
                  <c:v>-7.3216076125797818</c:v>
                </c:pt>
                <c:pt idx="874">
                  <c:v>-7.3216459029013086</c:v>
                </c:pt>
                <c:pt idx="875">
                  <c:v>-7.3216841929295002</c:v>
                </c:pt>
                <c:pt idx="876">
                  <c:v>-7.3217224826643497</c:v>
                </c:pt>
                <c:pt idx="877">
                  <c:v>-7.321760772105864</c:v>
                </c:pt>
                <c:pt idx="878">
                  <c:v>-7.3217990612540369</c:v>
                </c:pt>
                <c:pt idx="879">
                  <c:v>-7.3218373501088694</c:v>
                </c:pt>
                <c:pt idx="880">
                  <c:v>-7.3218756386703641</c:v>
                </c:pt>
                <c:pt idx="881">
                  <c:v>-7.3219139269385156</c:v>
                </c:pt>
                <c:pt idx="882">
                  <c:v>-7.3219522149133232</c:v>
                </c:pt>
                <c:pt idx="883">
                  <c:v>-7.3219905025947902</c:v>
                </c:pt>
                <c:pt idx="884">
                  <c:v>-7.3220287899829106</c:v>
                </c:pt>
                <c:pt idx="885">
                  <c:v>-7.3220670770776932</c:v>
                </c:pt>
                <c:pt idx="886">
                  <c:v>-7.3221053638791247</c:v>
                </c:pt>
                <c:pt idx="887">
                  <c:v>-7.3221436503872157</c:v>
                </c:pt>
                <c:pt idx="888">
                  <c:v>-7.3221819366019565</c:v>
                </c:pt>
                <c:pt idx="889">
                  <c:v>-7.3222202225233533</c:v>
                </c:pt>
                <c:pt idx="890">
                  <c:v>-7.3222585081513998</c:v>
                </c:pt>
                <c:pt idx="891">
                  <c:v>-7.3222967934860996</c:v>
                </c:pt>
                <c:pt idx="892">
                  <c:v>-7.3223350785274564</c:v>
                </c:pt>
                <c:pt idx="893">
                  <c:v>-7.3223733632754584</c:v>
                </c:pt>
                <c:pt idx="894">
                  <c:v>-7.3224116477301111</c:v>
                </c:pt>
                <c:pt idx="895">
                  <c:v>-7.3224499318914118</c:v>
                </c:pt>
                <c:pt idx="896">
                  <c:v>-7.3224882157593703</c:v>
                </c:pt>
                <c:pt idx="897">
                  <c:v>-7.3225264993339687</c:v>
                </c:pt>
                <c:pt idx="898">
                  <c:v>-7.3225647826152178</c:v>
                </c:pt>
                <c:pt idx="899">
                  <c:v>-7.3226030656031149</c:v>
                </c:pt>
                <c:pt idx="900">
                  <c:v>-7.3226413482976573</c:v>
                </c:pt>
                <c:pt idx="901">
                  <c:v>-7.3226796306988415</c:v>
                </c:pt>
                <c:pt idx="902">
                  <c:v>-7.3227179128066764</c:v>
                </c:pt>
                <c:pt idx="903">
                  <c:v>-7.322756194621153</c:v>
                </c:pt>
                <c:pt idx="904">
                  <c:v>-7.322794476142275</c:v>
                </c:pt>
                <c:pt idx="905">
                  <c:v>-7.3228327573700396</c:v>
                </c:pt>
                <c:pt idx="906">
                  <c:v>-7.3228710383044469</c:v>
                </c:pt>
                <c:pt idx="907">
                  <c:v>-7.3229093189454941</c:v>
                </c:pt>
                <c:pt idx="908">
                  <c:v>-7.3229475992931876</c:v>
                </c:pt>
                <c:pt idx="909">
                  <c:v>-7.3229858793475184</c:v>
                </c:pt>
                <c:pt idx="910">
                  <c:v>-7.3230241591084901</c:v>
                </c:pt>
                <c:pt idx="911">
                  <c:v>-7.3230624385761027</c:v>
                </c:pt>
                <c:pt idx="912">
                  <c:v>-7.3231007177503518</c:v>
                </c:pt>
                <c:pt idx="913">
                  <c:v>-7.3231389966312408</c:v>
                </c:pt>
                <c:pt idx="914">
                  <c:v>-7.3231772752187654</c:v>
                </c:pt>
                <c:pt idx="915">
                  <c:v>-7.3232155535129309</c:v>
                </c:pt>
                <c:pt idx="916">
                  <c:v>-7.323253831513731</c:v>
                </c:pt>
                <c:pt idx="917">
                  <c:v>-7.3232921092211667</c:v>
                </c:pt>
                <c:pt idx="918">
                  <c:v>-7.3233303866352388</c:v>
                </c:pt>
                <c:pt idx="919">
                  <c:v>-7.3233686637559456</c:v>
                </c:pt>
                <c:pt idx="920">
                  <c:v>-7.3234069405832836</c:v>
                </c:pt>
                <c:pt idx="921">
                  <c:v>-7.3234452171172562</c:v>
                </c:pt>
                <c:pt idx="922">
                  <c:v>-7.323483493357859</c:v>
                </c:pt>
                <c:pt idx="923">
                  <c:v>-7.3235217693050982</c:v>
                </c:pt>
                <c:pt idx="924">
                  <c:v>-7.3235600449589651</c:v>
                </c:pt>
                <c:pt idx="925">
                  <c:v>-7.3235983203194657</c:v>
                </c:pt>
                <c:pt idx="926">
                  <c:v>-7.3236365953865947</c:v>
                </c:pt>
                <c:pt idx="927">
                  <c:v>-7.3236748701603522</c:v>
                </c:pt>
                <c:pt idx="928">
                  <c:v>-7.3237131446407382</c:v>
                </c:pt>
                <c:pt idx="929">
                  <c:v>-7.3237514188277562</c:v>
                </c:pt>
                <c:pt idx="930">
                  <c:v>-7.323789692721399</c:v>
                </c:pt>
                <c:pt idx="931">
                  <c:v>-7.3238279663216668</c:v>
                </c:pt>
                <c:pt idx="932">
                  <c:v>-7.3238662396285639</c:v>
                </c:pt>
                <c:pt idx="933">
                  <c:v>-7.3239045126420868</c:v>
                </c:pt>
                <c:pt idx="934">
                  <c:v>-7.3239427853622301</c:v>
                </c:pt>
                <c:pt idx="935">
                  <c:v>-7.3239810577890019</c:v>
                </c:pt>
                <c:pt idx="936">
                  <c:v>-7.3240193299223986</c:v>
                </c:pt>
                <c:pt idx="937">
                  <c:v>-7.3240576017624139</c:v>
                </c:pt>
                <c:pt idx="938">
                  <c:v>-7.3240958733090569</c:v>
                </c:pt>
                <c:pt idx="939">
                  <c:v>-7.3241341445623185</c:v>
                </c:pt>
                <c:pt idx="940">
                  <c:v>-7.3241724155222014</c:v>
                </c:pt>
                <c:pt idx="941">
                  <c:v>-7.3242106861887084</c:v>
                </c:pt>
                <c:pt idx="942">
                  <c:v>-7.3242489565618314</c:v>
                </c:pt>
                <c:pt idx="943">
                  <c:v>-7.3242872266415748</c:v>
                </c:pt>
                <c:pt idx="944">
                  <c:v>-7.3243254964279361</c:v>
                </c:pt>
                <c:pt idx="945">
                  <c:v>-7.3243637659209186</c:v>
                </c:pt>
                <c:pt idx="946">
                  <c:v>-7.3244020351205164</c:v>
                </c:pt>
                <c:pt idx="947">
                  <c:v>-7.324440304026731</c:v>
                </c:pt>
                <c:pt idx="948">
                  <c:v>-7.3244785726395616</c:v>
                </c:pt>
                <c:pt idx="949">
                  <c:v>-7.3245168409590109</c:v>
                </c:pt>
                <c:pt idx="950">
                  <c:v>-7.3245551089850744</c:v>
                </c:pt>
                <c:pt idx="951">
                  <c:v>-7.3245933767177469</c:v>
                </c:pt>
                <c:pt idx="952">
                  <c:v>-7.3246316441570398</c:v>
                </c:pt>
                <c:pt idx="953">
                  <c:v>-7.3246699113029416</c:v>
                </c:pt>
                <c:pt idx="954">
                  <c:v>-7.3247081781554542</c:v>
                </c:pt>
                <c:pt idx="955">
                  <c:v>-7.3247464447145845</c:v>
                </c:pt>
                <c:pt idx="956">
                  <c:v>-7.324784710980321</c:v>
                </c:pt>
                <c:pt idx="957">
                  <c:v>-7.3248229769526709</c:v>
                </c:pt>
                <c:pt idx="958">
                  <c:v>-7.3248612426316315</c:v>
                </c:pt>
                <c:pt idx="959">
                  <c:v>-7.3248995080172019</c:v>
                </c:pt>
                <c:pt idx="960">
                  <c:v>-7.3249377731093759</c:v>
                </c:pt>
                <c:pt idx="961">
                  <c:v>-7.3249760379081614</c:v>
                </c:pt>
                <c:pt idx="962">
                  <c:v>-7.3250143024135559</c:v>
                </c:pt>
                <c:pt idx="963">
                  <c:v>-7.3250525666255522</c:v>
                </c:pt>
                <c:pt idx="964">
                  <c:v>-7.3250908305441556</c:v>
                </c:pt>
                <c:pt idx="965">
                  <c:v>-7.3251290941693696</c:v>
                </c:pt>
                <c:pt idx="966">
                  <c:v>-7.3251673575011846</c:v>
                </c:pt>
                <c:pt idx="967">
                  <c:v>-7.325205620539605</c:v>
                </c:pt>
                <c:pt idx="968">
                  <c:v>-7.3252438832846325</c:v>
                </c:pt>
                <c:pt idx="969">
                  <c:v>-7.3252821457362582</c:v>
                </c:pt>
                <c:pt idx="970">
                  <c:v>-7.3253204078944911</c:v>
                </c:pt>
                <c:pt idx="971">
                  <c:v>-7.3253586697593196</c:v>
                </c:pt>
                <c:pt idx="972">
                  <c:v>-7.3253969313307534</c:v>
                </c:pt>
                <c:pt idx="973">
                  <c:v>-7.3254351926087864</c:v>
                </c:pt>
                <c:pt idx="974">
                  <c:v>-7.3254734535934185</c:v>
                </c:pt>
                <c:pt idx="975">
                  <c:v>-7.3255117142846498</c:v>
                </c:pt>
                <c:pt idx="976">
                  <c:v>-7.3255499746824828</c:v>
                </c:pt>
                <c:pt idx="977">
                  <c:v>-7.3255882347869106</c:v>
                </c:pt>
                <c:pt idx="978">
                  <c:v>-7.3256264945979357</c:v>
                </c:pt>
                <c:pt idx="979">
                  <c:v>-7.32566475411556</c:v>
                </c:pt>
                <c:pt idx="980">
                  <c:v>-7.3257030133397807</c:v>
                </c:pt>
                <c:pt idx="981">
                  <c:v>-7.3257412722705944</c:v>
                </c:pt>
                <c:pt idx="982">
                  <c:v>-7.3257795309080054</c:v>
                </c:pt>
                <c:pt idx="983">
                  <c:v>-7.3258177892520102</c:v>
                </c:pt>
                <c:pt idx="984">
                  <c:v>-7.3258560473026089</c:v>
                </c:pt>
                <c:pt idx="985">
                  <c:v>-7.3258943050597987</c:v>
                </c:pt>
                <c:pt idx="986">
                  <c:v>-7.3259325625235823</c:v>
                </c:pt>
                <c:pt idx="987">
                  <c:v>-7.3259708196939606</c:v>
                </c:pt>
                <c:pt idx="988">
                  <c:v>-7.3260090765709256</c:v>
                </c:pt>
                <c:pt idx="989">
                  <c:v>-7.3260473331544835</c:v>
                </c:pt>
                <c:pt idx="990">
                  <c:v>-7.3260855894446291</c:v>
                </c:pt>
                <c:pt idx="991">
                  <c:v>-7.3261238454413657</c:v>
                </c:pt>
                <c:pt idx="992">
                  <c:v>-7.3261621011446936</c:v>
                </c:pt>
                <c:pt idx="993">
                  <c:v>-7.3262003565546063</c:v>
                </c:pt>
                <c:pt idx="994">
                  <c:v>-7.3262386116711085</c:v>
                </c:pt>
                <c:pt idx="995">
                  <c:v>-7.3262768664941937</c:v>
                </c:pt>
                <c:pt idx="996">
                  <c:v>-7.3263151210238684</c:v>
                </c:pt>
                <c:pt idx="997">
                  <c:v>-7.3263533752601271</c:v>
                </c:pt>
                <c:pt idx="998">
                  <c:v>-7.3263916292029698</c:v>
                </c:pt>
                <c:pt idx="999">
                  <c:v>-7.3264298828523993</c:v>
                </c:pt>
                <c:pt idx="1000">
                  <c:v>-7.3264681362084092</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Calculs!$J$4:$J$1004</c:f>
              <c:numCache>
                <c:formatCode>0.00</c:formatCode>
                <c:ptCount val="1001"/>
                <c:pt idx="0">
                  <c:v>0</c:v>
                </c:pt>
                <c:pt idx="1">
                  <c:v>1.505064790725383E-4</c:v>
                </c:pt>
                <c:pt idx="2">
                  <c:v>1.2545449922823654E-3</c:v>
                </c:pt>
                <c:pt idx="3">
                  <c:v>4.3622687666181083E-3</c:v>
                </c:pt>
                <c:pt idx="4">
                  <c:v>9.8297528431573206E-3</c:v>
                </c:pt>
                <c:pt idx="5">
                  <c:v>1.7573778240174146E-2</c:v>
                </c:pt>
                <c:pt idx="6">
                  <c:v>2.7536348320136232E-2</c:v>
                </c:pt>
                <c:pt idx="7">
                  <c:v>3.9710181305885717E-2</c:v>
                </c:pt>
                <c:pt idx="8">
                  <c:v>5.4113392016685219E-2</c:v>
                </c:pt>
                <c:pt idx="9">
                  <c:v>7.076410478413328E-2</c:v>
                </c:pt>
                <c:pt idx="10">
                  <c:v>8.9680453105361976E-2</c:v>
                </c:pt>
                <c:pt idx="11">
                  <c:v>0.11087794097094134</c:v>
                </c:pt>
                <c:pt idx="12">
                  <c:v>0.13436679707888818</c:v>
                </c:pt>
                <c:pt idx="13">
                  <c:v>0.16015460231224812</c:v>
                </c:pt>
                <c:pt idx="14">
                  <c:v>0.1882489243787705</c:v>
                </c:pt>
                <c:pt idx="15">
                  <c:v>0.2186573175571172</c:v>
                </c:pt>
                <c:pt idx="16">
                  <c:v>0.25138732244224049</c:v>
                </c:pt>
                <c:pt idx="17">
                  <c:v>0.2864464656899483</c:v>
                </c:pt>
                <c:pt idx="18">
                  <c:v>0.32384225976067454</c:v>
                </c:pt>
                <c:pt idx="19">
                  <c:v>0.36358220266247326</c:v>
                </c:pt>
                <c:pt idx="20">
                  <c:v>0.40567377769325502</c:v>
                </c:pt>
                <c:pt idx="21">
                  <c:v>0.45012339420908398</c:v>
                </c:pt>
                <c:pt idx="22">
                  <c:v>0.49693532559382914</c:v>
                </c:pt>
                <c:pt idx="23">
                  <c:v>0.54611276393577868</c:v>
                </c:pt>
                <c:pt idx="24">
                  <c:v>0.59765887755545377</c:v>
                </c:pt>
                <c:pt idx="25">
                  <c:v>0.65157681085297181</c:v>
                </c:pt>
                <c:pt idx="26">
                  <c:v>0.70786968415620388</c:v>
                </c:pt>
                <c:pt idx="27">
                  <c:v>0.76662453468691538</c:v>
                </c:pt>
                <c:pt idx="28">
                  <c:v>0.82793188637560577</c:v>
                </c:pt>
                <c:pt idx="29">
                  <c:v>0.89180175185756427</c:v>
                </c:pt>
                <c:pt idx="30">
                  <c:v>0.95824395163887366</c:v>
                </c:pt>
                <c:pt idx="31">
                  <c:v>1.0272680674814565</c:v>
                </c:pt>
                <c:pt idx="32">
                  <c:v>1.0988834565354715</c:v>
                </c:pt>
                <c:pt idx="33">
                  <c:v>1.1730992640650333</c:v>
                </c:pt>
                <c:pt idx="34">
                  <c:v>1.2499244349461038</c:v>
                </c:pt>
                <c:pt idx="35">
                  <c:v>1.3293677240878332</c:v>
                </c:pt>
                <c:pt idx="36">
                  <c:v>1.4114377059060146</c:v>
                </c:pt>
                <c:pt idx="37">
                  <c:v>1.4961427829586458</c:v>
                </c:pt>
                <c:pt idx="38">
                  <c:v>1.5834911938380867</c:v>
                </c:pt>
                <c:pt idx="39">
                  <c:v>1.6734910204013471</c:v>
                </c:pt>
                <c:pt idx="40">
                  <c:v>1.7661501944091702</c:v>
                </c:pt>
                <c:pt idx="41">
                  <c:v>1.8614756522569784</c:v>
                </c:pt>
                <c:pt idx="42">
                  <c:v>1.9594724825964904</c:v>
                </c:pt>
                <c:pt idx="43">
                  <c:v>2.0601447742047396</c:v>
                </c:pt>
                <c:pt idx="44">
                  <c:v>2.1634964704127149</c:v>
                </c:pt>
                <c:pt idx="45">
                  <c:v>2.2695313741787473</c:v>
                </c:pt>
                <c:pt idx="46">
                  <c:v>2.3782531528051036</c:v>
                </c:pt>
                <c:pt idx="47">
                  <c:v>2.4896653423306474</c:v>
                </c:pt>
                <c:pt idx="48">
                  <c:v>2.6037713516287408</c:v>
                </c:pt>
                <c:pt idx="49">
                  <c:v>2.7205744662363731</c:v>
                </c:pt>
                <c:pt idx="50">
                  <c:v>2.8400778519377097</c:v>
                </c:pt>
                <c:pt idx="51">
                  <c:v>2.9622845581228252</c:v>
                </c:pt>
                <c:pt idx="52">
                  <c:v>3.0871975209402529</c:v>
                </c:pt>
                <c:pt idx="53">
                  <c:v>3.2148195662601049</c:v>
                </c:pt>
                <c:pt idx="54">
                  <c:v>3.3451534124628699</c:v>
                </c:pt>
                <c:pt idx="55">
                  <c:v>3.478201673067526</c:v>
                </c:pt>
                <c:pt idx="56">
                  <c:v>3.6139668592113248</c:v>
                </c:pt>
                <c:pt idx="57">
                  <c:v>3.7524513819924428</c:v>
                </c:pt>
                <c:pt idx="58">
                  <c:v>3.8936575546856771</c:v>
                </c:pt>
                <c:pt idx="59">
                  <c:v>4.0375875948404536</c:v>
                </c:pt>
                <c:pt idx="60">
                  <c:v>4.1842436262695912</c:v>
                </c:pt>
                <c:pt idx="61">
                  <c:v>4.3336276809365444</c:v>
                </c:pt>
                <c:pt idx="62">
                  <c:v>4.4857417007481795</c:v>
                </c:pt>
                <c:pt idx="63">
                  <c:v>4.6405875392595588</c:v>
                </c:pt>
                <c:pt idx="64">
                  <c:v>4.7981669632966693</c:v>
                </c:pt>
                <c:pt idx="65">
                  <c:v>4.9584816545025525</c:v>
                </c:pt>
                <c:pt idx="66">
                  <c:v>5.1215332108118607</c:v>
                </c:pt>
                <c:pt idx="67">
                  <c:v>5.2873231478584648</c:v>
                </c:pt>
                <c:pt idx="68">
                  <c:v>5.4558529003203917</c:v>
                </c:pt>
                <c:pt idx="69">
                  <c:v>5.6271238232060314</c:v>
                </c:pt>
                <c:pt idx="70">
                  <c:v>5.8011371930852746</c:v>
                </c:pt>
                <c:pt idx="71">
                  <c:v>5.9778942092689551</c:v>
                </c:pt>
                <c:pt idx="72">
                  <c:v>6.1573959949397405</c:v>
                </c:pt>
                <c:pt idx="73">
                  <c:v>6.3396435982373793</c:v>
                </c:pt>
                <c:pt idx="74">
                  <c:v>6.5246379933010088</c:v>
                </c:pt>
                <c:pt idx="75">
                  <c:v>6.7123800812710526</c:v>
                </c:pt>
                <c:pt idx="76">
                  <c:v>6.9028706912530362</c:v>
                </c:pt>
                <c:pt idx="77">
                  <c:v>7.0961105812455205</c:v>
                </c:pt>
                <c:pt idx="78">
                  <c:v>7.2921004390341855</c:v>
                </c:pt>
                <c:pt idx="79">
                  <c:v>7.4908408830539717</c:v>
                </c:pt>
                <c:pt idx="80">
                  <c:v>7.6923324632210575</c:v>
                </c:pt>
                <c:pt idx="81">
                  <c:v>7.8965747507710287</c:v>
                </c:pt>
                <c:pt idx="82">
                  <c:v>8.1035654239128885</c:v>
                </c:pt>
                <c:pt idx="83">
                  <c:v>8.3133011742979406</c:v>
                </c:pt>
                <c:pt idx="84">
                  <c:v>8.5257786177664343</c:v>
                </c:pt>
                <c:pt idx="85">
                  <c:v>8.7409942953382647</c:v>
                </c:pt>
                <c:pt idx="86">
                  <c:v>8.9589446741767969</c:v>
                </c:pt>
                <c:pt idx="87">
                  <c:v>9.1796261485272552</c:v>
                </c:pt>
                <c:pt idx="88">
                  <c:v>9.4030350406310141</c:v>
                </c:pt>
                <c:pt idx="89">
                  <c:v>9.6291676016170733</c:v>
                </c:pt>
                <c:pt idx="90">
                  <c:v>9.8580200123718864</c:v>
                </c:pt>
                <c:pt idx="91">
                  <c:v>10.089587978218857</c:v>
                </c:pt>
                <c:pt idx="92">
                  <c:v>10.323866321915242</c:v>
                </c:pt>
                <c:pt idx="93">
                  <c:v>10.560849388584765</c:v>
                </c:pt>
                <c:pt idx="94">
                  <c:v>10.800531452356772</c:v>
                </c:pt>
                <c:pt idx="95">
                  <c:v>11.042906717264351</c:v>
                </c:pt>
                <c:pt idx="96">
                  <c:v>11.287969318124794</c:v>
                </c:pt>
                <c:pt idx="97">
                  <c:v>11.535713321403227</c:v>
                </c:pt>
                <c:pt idx="98">
                  <c:v>11.78613272606025</c:v>
                </c:pt>
                <c:pt idx="99">
                  <c:v>12.039221464384326</c:v>
                </c:pt>
                <c:pt idx="100">
                  <c:v>12.294973402809642</c:v>
                </c:pt>
                <c:pt idx="101">
                  <c:v>12.553382277217798</c:v>
                </c:pt>
                <c:pt idx="102">
                  <c:v>12.814441627985467</c:v>
                </c:pt>
                <c:pt idx="103">
                  <c:v>13.078144865977171</c:v>
                </c:pt>
                <c:pt idx="104">
                  <c:v>13.344485338776018</c:v>
                </c:pt>
                <c:pt idx="105">
                  <c:v>13.613456331456618</c:v>
                </c:pt>
                <c:pt idx="106">
                  <c:v>13.885051067346767</c:v>
                </c:pt>
                <c:pt idx="107">
                  <c:v>14.159262708778391</c:v>
                </c:pt>
                <c:pt idx="108">
                  <c:v>14.436084357828205</c:v>
                </c:pt>
                <c:pt idx="109">
                  <c:v>14.715509057048532</c:v>
                </c:pt>
                <c:pt idx="110">
                  <c:v>14.99752979018867</c:v>
                </c:pt>
                <c:pt idx="111">
                  <c:v>15.282140242757759</c:v>
                </c:pt>
                <c:pt idx="112">
                  <c:v>15.569335565092029</c:v>
                </c:pt>
                <c:pt idx="113">
                  <c:v>15.859111616096238</c:v>
                </c:pt>
                <c:pt idx="114">
                  <c:v>16.151464204367887</c:v>
                </c:pt>
                <c:pt idx="115">
                  <c:v>16.446389088685578</c:v>
                </c:pt>
                <c:pt idx="116">
                  <c:v>16.743881978491935</c:v>
                </c:pt>
                <c:pt idx="117">
                  <c:v>17.043938534371367</c:v>
                </c:pt>
                <c:pt idx="118">
                  <c:v>17.346554368522838</c:v>
                </c:pt>
                <c:pt idx="119">
                  <c:v>17.651725045227874</c:v>
                </c:pt>
                <c:pt idx="120">
                  <c:v>17.959446081313992</c:v>
                </c:pt>
                <c:pt idx="121">
                  <c:v>18.269711677538243</c:v>
                </c:pt>
                <c:pt idx="122">
                  <c:v>18.582513446162856</c:v>
                </c:pt>
                <c:pt idx="123">
                  <c:v>18.897841676283846</c:v>
                </c:pt>
                <c:pt idx="124">
                  <c:v>19.215686603115095</c:v>
                </c:pt>
                <c:pt idx="125">
                  <c:v>19.536038408741305</c:v>
                </c:pt>
                <c:pt idx="126">
                  <c:v>19.858887222864343</c:v>
                </c:pt>
                <c:pt idx="127">
                  <c:v>20.184223123543152</c:v>
                </c:pt>
                <c:pt idx="128">
                  <c:v>20.51203613792741</c:v>
                </c:pt>
                <c:pt idx="129">
                  <c:v>20.842316242985117</c:v>
                </c:pt>
                <c:pt idx="130">
                  <c:v>21.175053366224251</c:v>
                </c:pt>
                <c:pt idx="131">
                  <c:v>21.510237052007856</c:v>
                </c:pt>
                <c:pt idx="132">
                  <c:v>21.847856126974566</c:v>
                </c:pt>
                <c:pt idx="133">
                  <c:v>22.187899034223683</c:v>
                </c:pt>
                <c:pt idx="134">
                  <c:v>22.530354168425465</c:v>
                </c:pt>
                <c:pt idx="135">
                  <c:v>22.875209876598184</c:v>
                </c:pt>
                <c:pt idx="136">
                  <c:v>23.222454458879184</c:v>
                </c:pt>
                <c:pt idx="137">
                  <c:v>23.572076169290092</c:v>
                </c:pt>
                <c:pt idx="138">
                  <c:v>23.924063216496258</c:v>
                </c:pt>
                <c:pt idx="139">
                  <c:v>24.27840376456054</c:v>
                </c:pt>
                <c:pt idx="140">
                  <c:v>24.635085933691542</c:v>
                </c:pt>
                <c:pt idx="141">
                  <c:v>24.99409377837107</c:v>
                </c:pt>
                <c:pt idx="142">
                  <c:v>25.355403256151362</c:v>
                </c:pt>
                <c:pt idx="143">
                  <c:v>25.71898624221916</c:v>
                </c:pt>
                <c:pt idx="144">
                  <c:v>26.084814553852546</c:v>
                </c:pt>
                <c:pt idx="145">
                  <c:v>26.452859952281489</c:v>
                </c:pt>
                <c:pt idx="146">
                  <c:v>26.823094144528415</c:v>
                </c:pt>
                <c:pt idx="147">
                  <c:v>27.19548878522895</c:v>
                </c:pt>
                <c:pt idx="148">
                  <c:v>27.570015478432893</c:v>
                </c:pt>
                <c:pt idx="149">
                  <c:v>27.946645779385559</c:v>
                </c:pt>
                <c:pt idx="150">
                  <c:v>28.325351196289539</c:v>
                </c:pt>
                <c:pt idx="151">
                  <c:v>28.706103192046992</c:v>
                </c:pt>
                <c:pt idx="152">
                  <c:v>29.0888731859825</c:v>
                </c:pt>
                <c:pt idx="153">
                  <c:v>29.473632555546576</c:v>
                </c:pt>
                <c:pt idx="154">
                  <c:v>29.860352637999863</c:v>
                </c:pt>
                <c:pt idx="155">
                  <c:v>30.249004732078081</c:v>
                </c:pt>
                <c:pt idx="156">
                  <c:v>30.639540888503397</c:v>
                </c:pt>
                <c:pt idx="157">
                  <c:v>31.031874670776261</c:v>
                </c:pt>
                <c:pt idx="158">
                  <c:v>31.425900351044245</c:v>
                </c:pt>
                <c:pt idx="159">
                  <c:v>31.821512140587089</c:v>
                </c:pt>
                <c:pt idx="160">
                  <c:v>32.218604201152523</c:v>
                </c:pt>
                <c:pt idx="161">
                  <c:v>32.617046168316612</c:v>
                </c:pt>
                <c:pt idx="162">
                  <c:v>33.016658655705356</c:v>
                </c:pt>
                <c:pt idx="163">
                  <c:v>33.417240101493206</c:v>
                </c:pt>
                <c:pt idx="164">
                  <c:v>33.81859364604788</c:v>
                </c:pt>
                <c:pt idx="165">
                  <c:v>34.22054826433137</c:v>
                </c:pt>
                <c:pt idx="166">
                  <c:v>34.622979895020372</c:v>
                </c:pt>
                <c:pt idx="167">
                  <c:v>35.025770155885837</c:v>
                </c:pt>
                <c:pt idx="168">
                  <c:v>35.428777963689711</c:v>
                </c:pt>
                <c:pt idx="169">
                  <c:v>35.831820526468682</c:v>
                </c:pt>
                <c:pt idx="170">
                  <c:v>36.234667296624089</c:v>
                </c:pt>
                <c:pt idx="171">
                  <c:v>36.637156851745587</c:v>
                </c:pt>
                <c:pt idx="172">
                  <c:v>37.039249038922399</c:v>
                </c:pt>
                <c:pt idx="173">
                  <c:v>37.440944909601484</c:v>
                </c:pt>
                <c:pt idx="174">
                  <c:v>37.842245511306224</c:v>
                </c:pt>
                <c:pt idx="175">
                  <c:v>38.243151887656381</c:v>
                </c:pt>
                <c:pt idx="176">
                  <c:v>38.643665078387954</c:v>
                </c:pt>
                <c:pt idx="177">
                  <c:v>39.043786119372918</c:v>
                </c:pt>
                <c:pt idx="178">
                  <c:v>39.443516042638805</c:v>
                </c:pt>
                <c:pt idx="179">
                  <c:v>39.842855876388178</c:v>
                </c:pt>
                <c:pt idx="180">
                  <c:v>40.241806645017981</c:v>
                </c:pt>
                <c:pt idx="181">
                  <c:v>40.640369369138782</c:v>
                </c:pt>
                <c:pt idx="182">
                  <c:v>41.038545065593851</c:v>
                </c:pt>
                <c:pt idx="183">
                  <c:v>41.43633474747817</c:v>
                </c:pt>
                <c:pt idx="184">
                  <c:v>41.833739424157287</c:v>
                </c:pt>
                <c:pt idx="185">
                  <c:v>42.230760101286052</c:v>
                </c:pt>
                <c:pt idx="186">
                  <c:v>42.627397780827259</c:v>
                </c:pt>
                <c:pt idx="187">
                  <c:v>43.023653461070154</c:v>
                </c:pt>
                <c:pt idx="188">
                  <c:v>43.419528136648836</c:v>
                </c:pt>
                <c:pt idx="189">
                  <c:v>43.815022798560506</c:v>
                </c:pt>
                <c:pt idx="190">
                  <c:v>44.210138434183676</c:v>
                </c:pt>
                <c:pt idx="191">
                  <c:v>44.604876027296179</c:v>
                </c:pt>
                <c:pt idx="192">
                  <c:v>44.999236558093138</c:v>
                </c:pt>
                <c:pt idx="193">
                  <c:v>45.393221003204772</c:v>
                </c:pt>
                <c:pt idx="194">
                  <c:v>45.786830335714114</c:v>
                </c:pt>
                <c:pt idx="195">
                  <c:v>46.180065525174633</c:v>
                </c:pt>
                <c:pt idx="196">
                  <c:v>46.572927537627706</c:v>
                </c:pt>
                <c:pt idx="197">
                  <c:v>46.96541733562001</c:v>
                </c:pt>
                <c:pt idx="198">
                  <c:v>47.357535878220823</c:v>
                </c:pt>
                <c:pt idx="199">
                  <c:v>47.74928412103916</c:v>
                </c:pt>
                <c:pt idx="200">
                  <c:v>48.140663016240865</c:v>
                </c:pt>
                <c:pt idx="201">
                  <c:v>52.034211338214348</c:v>
                </c:pt>
                <c:pt idx="202">
                  <c:v>55.891435700014554</c:v>
                </c:pt>
                <c:pt idx="203">
                  <c:v>59.713256707488398</c:v>
                </c:pt>
                <c:pt idx="204">
                  <c:v>63.500562666364004</c:v>
                </c:pt>
                <c:pt idx="205">
                  <c:v>67.25421111949538</c:v>
                </c:pt>
                <c:pt idx="206">
                  <c:v>70.975030293339145</c:v>
                </c:pt>
                <c:pt idx="207">
                  <c:v>74.663820460057821</c:v>
                </c:pt>
                <c:pt idx="208">
                  <c:v>78.321355221122573</c:v>
                </c:pt>
                <c:pt idx="209">
                  <c:v>81.948382717814752</c:v>
                </c:pt>
                <c:pt idx="210">
                  <c:v>85.545626773595515</c:v>
                </c:pt>
                <c:pt idx="211">
                  <c:v>89.113787972921216</c:v>
                </c:pt>
                <c:pt idx="212">
                  <c:v>92.653544680726185</c:v>
                </c:pt>
                <c:pt idx="213">
                  <c:v>96.165554006469279</c:v>
                </c:pt>
                <c:pt idx="214">
                  <c:v>99.650452716344063</c:v>
                </c:pt>
                <c:pt idx="215">
                  <c:v>103.10885809698151</c:v>
                </c:pt>
                <c:pt idx="216">
                  <c:v>106.54136877372629</c:v>
                </c:pt>
                <c:pt idx="217">
                  <c:v>109.94856548634064</c:v>
                </c:pt>
                <c:pt idx="218">
                  <c:v>113.33101182478183</c:v>
                </c:pt>
                <c:pt idx="219">
                  <c:v>116.6892549275086</c:v>
                </c:pt>
                <c:pt idx="220">
                  <c:v>120.0238261445966</c:v>
                </c:pt>
                <c:pt idx="221">
                  <c:v>123.33524166778176</c:v>
                </c:pt>
                <c:pt idx="222">
                  <c:v>126.62400312940268</c:v>
                </c:pt>
                <c:pt idx="223">
                  <c:v>129.89059817207638</c:v>
                </c:pt>
                <c:pt idx="224">
                  <c:v>133.13550099081624</c:v>
                </c:pt>
                <c:pt idx="225">
                  <c:v>136.3591728491852</c:v>
                </c:pt>
                <c:pt idx="226">
                  <c:v>139.56206257096986</c:v>
                </c:pt>
                <c:pt idx="227">
                  <c:v>142.74460700876256</c:v>
                </c:pt>
                <c:pt idx="228">
                  <c:v>145.90723149074717</c:v>
                </c:pt>
                <c:pt idx="229">
                  <c:v>149.05035024689931</c:v>
                </c:pt>
                <c:pt idx="230">
                  <c:v>152.17436681573386</c:v>
                </c:pt>
                <c:pt idx="231">
                  <c:v>155.27967443265982</c:v>
                </c:pt>
                <c:pt idx="232">
                  <c:v>158.36665640093506</c:v>
                </c:pt>
                <c:pt idx="233">
                  <c:v>161.43568644615135</c:v>
                </c:pt>
                <c:pt idx="234">
                  <c:v>164.48712905512181</c:v>
                </c:pt>
                <c:pt idx="235">
                  <c:v>167.52133979998874</c:v>
                </c:pt>
                <c:pt idx="236">
                  <c:v>170.5386656483202</c:v>
                </c:pt>
                <c:pt idx="237">
                  <c:v>173.53944525991636</c:v>
                </c:pt>
                <c:pt idx="238">
                  <c:v>176.52400927100342</c:v>
                </c:pt>
                <c:pt idx="239">
                  <c:v>179.49268056645215</c:v>
                </c:pt>
                <c:pt idx="240">
                  <c:v>182.44577454062079</c:v>
                </c:pt>
                <c:pt idx="241">
                  <c:v>185.38359934738565</c:v>
                </c:pt>
                <c:pt idx="242">
                  <c:v>188.30645613989111</c:v>
                </c:pt>
                <c:pt idx="243">
                  <c:v>191.21463930051854</c:v>
                </c:pt>
                <c:pt idx="244">
                  <c:v>194.10843666154597</c:v>
                </c:pt>
                <c:pt idx="245">
                  <c:v>196.98812971694241</c:v>
                </c:pt>
                <c:pt idx="246">
                  <c:v>199.85399382571612</c:v>
                </c:pt>
                <c:pt idx="247">
                  <c:v>202.70629840721185</c:v>
                </c:pt>
                <c:pt idx="248">
                  <c:v>205.54530712873029</c:v>
                </c:pt>
                <c:pt idx="249">
                  <c:v>208.3712780858219</c:v>
                </c:pt>
                <c:pt idx="250">
                  <c:v>211.18446397558759</c:v>
                </c:pt>
                <c:pt idx="251">
                  <c:v>213.98511226330049</c:v>
                </c:pt>
                <c:pt idx="252">
                  <c:v>216.77346534264544</c:v>
                </c:pt>
                <c:pt idx="253">
                  <c:v>219.54976068985678</c:v>
                </c:pt>
                <c:pt idx="254">
                  <c:v>222.31423101201958</c:v>
                </c:pt>
                <c:pt idx="255">
                  <c:v>225.06710438978456</c:v>
                </c:pt>
                <c:pt idx="256">
                  <c:v>227.80860441473379</c:v>
                </c:pt>
                <c:pt idx="257">
                  <c:v>230.538950321621</c:v>
                </c:pt>
                <c:pt idx="258">
                  <c:v>233.25835711569792</c:v>
                </c:pt>
                <c:pt idx="259">
                  <c:v>235.9670356953269</c:v>
                </c:pt>
                <c:pt idx="260">
                  <c:v>238.66519297006872</c:v>
                </c:pt>
                <c:pt idx="261">
                  <c:v>241.35303197442391</c:v>
                </c:pt>
                <c:pt idx="262">
                  <c:v>244.03075197739648</c:v>
                </c:pt>
                <c:pt idx="263">
                  <c:v>246.69854858803888</c:v>
                </c:pt>
                <c:pt idx="264">
                  <c:v>249.35661385712851</c:v>
                </c:pt>
                <c:pt idx="265">
                  <c:v>252.0051363751169</c:v>
                </c:pt>
                <c:pt idx="266">
                  <c:v>254.64430136648505</c:v>
                </c:pt>
                <c:pt idx="267">
                  <c:v>257.27429078062988</c:v>
                </c:pt>
                <c:pt idx="268">
                  <c:v>259.89528337939942</c:v>
                </c:pt>
                <c:pt idx="269">
                  <c:v>262.50745482138706</c:v>
                </c:pt>
                <c:pt idx="270">
                  <c:v>265.1109777430878</c:v>
                </c:pt>
                <c:pt idx="271">
                  <c:v>267.70602183701271</c:v>
                </c:pt>
                <c:pt idx="272">
                  <c:v>270.29275392685116</c:v>
                </c:pt>
                <c:pt idx="273">
                  <c:v>272.87133803976343</c:v>
                </c:pt>
                <c:pt idx="274">
                  <c:v>275.44193547588037</c:v>
                </c:pt>
                <c:pt idx="275">
                  <c:v>278.00470487508028</c:v>
                </c:pt>
                <c:pt idx="276">
                  <c:v>280.55980228110673</c:v>
                </c:pt>
                <c:pt idx="277">
                  <c:v>283.10738120308474</c:v>
                </c:pt>
                <c:pt idx="278">
                  <c:v>285.64759267448756</c:v>
                </c:pt>
                <c:pt idx="279">
                  <c:v>288.18058530959854</c:v>
                </c:pt>
                <c:pt idx="280">
                  <c:v>290.70650535750758</c:v>
                </c:pt>
                <c:pt idx="281">
                  <c:v>293.22549675367486</c:v>
                </c:pt>
                <c:pt idx="282">
                  <c:v>295.73770116908844</c:v>
                </c:pt>
                <c:pt idx="283">
                  <c:v>298.24325805703523</c:v>
                </c:pt>
                <c:pt idx="284">
                  <c:v>300.74230469749915</c:v>
                </c:pt>
                <c:pt idx="285">
                  <c:v>303.23497623919235</c:v>
                </c:pt>
                <c:pt idx="286">
                  <c:v>305.72140573921888</c:v>
                </c:pt>
                <c:pt idx="287">
                  <c:v>308.2017242003634</c:v>
                </c:pt>
                <c:pt idx="288">
                  <c:v>310.67606060598808</c:v>
                </c:pt>
                <c:pt idx="289">
                  <c:v>313.14454195251528</c:v>
                </c:pt>
                <c:pt idx="290">
                  <c:v>315.60729327946285</c:v>
                </c:pt>
                <c:pt idx="291">
                  <c:v>318.06443769699212</c:v>
                </c:pt>
                <c:pt idx="292">
                  <c:v>320.51609641091801</c:v>
                </c:pt>
                <c:pt idx="293">
                  <c:v>322.96238874512164</c:v>
                </c:pt>
                <c:pt idx="294">
                  <c:v>325.40343216129548</c:v>
                </c:pt>
                <c:pt idx="295">
                  <c:v>327.83934227594045</c:v>
                </c:pt>
                <c:pt idx="296">
                  <c:v>330.27023287452261</c:v>
                </c:pt>
                <c:pt idx="297">
                  <c:v>332.69621592268538</c:v>
                </c:pt>
                <c:pt idx="298">
                  <c:v>335.11740157440141</c:v>
                </c:pt>
                <c:pt idx="299">
                  <c:v>337.53389817693369</c:v>
                </c:pt>
                <c:pt idx="300">
                  <c:v>339.94581227246357</c:v>
                </c:pt>
                <c:pt idx="301">
                  <c:v>342.35324859622847</c:v>
                </c:pt>
                <c:pt idx="302">
                  <c:v>344.75631007099793</c:v>
                </c:pt>
                <c:pt idx="303">
                  <c:v>347.15509779770213</c:v>
                </c:pt>
                <c:pt idx="304">
                  <c:v>349.54971104201366</c:v>
                </c:pt>
                <c:pt idx="305">
                  <c:v>351.94024721666761</c:v>
                </c:pt>
                <c:pt idx="306">
                  <c:v>354.32680185929394</c:v>
                </c:pt>
                <c:pt idx="307">
                  <c:v>356.70946860552266</c:v>
                </c:pt>
                <c:pt idx="308">
                  <c:v>359.08833915711386</c:v>
                </c:pt>
                <c:pt idx="309">
                  <c:v>361.46350324485695</c:v>
                </c:pt>
                <c:pt idx="310">
                  <c:v>363.83504858598064</c:v>
                </c:pt>
                <c:pt idx="311">
                  <c:v>366.20306083581778</c:v>
                </c:pt>
                <c:pt idx="312">
                  <c:v>368.56762353347671</c:v>
                </c:pt>
                <c:pt idx="313">
                  <c:v>370.92881804128967</c:v>
                </c:pt>
                <c:pt idx="314">
                  <c:v>373.28672347783498</c:v>
                </c:pt>
                <c:pt idx="315">
                  <c:v>375.64141664437039</c:v>
                </c:pt>
                <c:pt idx="316">
                  <c:v>377.99297194457171</c:v>
                </c:pt>
                <c:pt idx="317">
                  <c:v>380.34146129754299</c:v>
                </c:pt>
                <c:pt idx="318">
                  <c:v>382.68695404416098</c:v>
                </c:pt>
                <c:pt idx="319">
                  <c:v>385.02951684693267</c:v>
                </c:pt>
                <c:pt idx="320">
                  <c:v>387.36921358369028</c:v>
                </c:pt>
                <c:pt idx="321">
                  <c:v>389.70610523561703</c:v>
                </c:pt>
                <c:pt idx="322">
                  <c:v>392.04024977029655</c:v>
                </c:pt>
                <c:pt idx="323">
                  <c:v>394.37170202070143</c:v>
                </c:pt>
                <c:pt idx="324">
                  <c:v>396.70051356128329</c:v>
                </c:pt>
                <c:pt idx="325">
                  <c:v>399.02673258258801</c:v>
                </c:pt>
                <c:pt idx="326">
                  <c:v>401.35040376608799</c:v>
                </c:pt>
                <c:pt idx="327">
                  <c:v>403.67156816118285</c:v>
                </c:pt>
                <c:pt idx="328">
                  <c:v>405.99026306655861</c:v>
                </c:pt>
                <c:pt idx="329">
                  <c:v>408.30652191828858</c:v>
                </c:pt>
                <c:pt idx="330">
                  <c:v>410.62037418719189</c:v>
                </c:pt>
                <c:pt idx="331">
                  <c:v>412.9318452880143</c:v>
                </c:pt>
                <c:pt idx="332">
                  <c:v>415.24095650294464</c:v>
                </c:pt>
                <c:pt idx="333">
                  <c:v>417.54772492181604</c:v>
                </c:pt>
                <c:pt idx="334">
                  <c:v>419.85216340106166</c:v>
                </c:pt>
                <c:pt idx="335">
                  <c:v>422.15428054310166</c:v>
                </c:pt>
                <c:pt idx="336">
                  <c:v>424.45408069734856</c:v>
                </c:pt>
                <c:pt idx="337">
                  <c:v>426.75156398345831</c:v>
                </c:pt>
                <c:pt idx="338">
                  <c:v>429.04672633685192</c:v>
                </c:pt>
                <c:pt idx="339">
                  <c:v>431.33955957593025</c:v>
                </c:pt>
                <c:pt idx="340">
                  <c:v>433.6300514898349</c:v>
                </c:pt>
                <c:pt idx="341">
                  <c:v>435.91818594510625</c:v>
                </c:pt>
                <c:pt idx="342">
                  <c:v>438.20394300918366</c:v>
                </c:pt>
                <c:pt idx="343">
                  <c:v>440.48729908839579</c:v>
                </c:pt>
                <c:pt idx="344">
                  <c:v>442.76822707791246</c:v>
                </c:pt>
                <c:pt idx="345">
                  <c:v>445.04669652106588</c:v>
                </c:pt>
                <c:pt idx="346">
                  <c:v>447.32267377549033</c:v>
                </c:pt>
                <c:pt idx="347">
                  <c:v>449.59612218365692</c:v>
                </c:pt>
                <c:pt idx="348">
                  <c:v>451.86700224557501</c:v>
                </c:pt>
                <c:pt idx="349">
                  <c:v>454.13527179167181</c:v>
                </c:pt>
                <c:pt idx="350">
                  <c:v>456.40088615412805</c:v>
                </c:pt>
                <c:pt idx="351">
                  <c:v>458.66379833522302</c:v>
                </c:pt>
                <c:pt idx="352">
                  <c:v>460.9239591715131</c:v>
                </c:pt>
                <c:pt idx="353">
                  <c:v>463.18131749292121</c:v>
                </c:pt>
                <c:pt idx="354">
                  <c:v>465.43582027604924</c:v>
                </c:pt>
                <c:pt idx="355">
                  <c:v>467.68741279122912</c:v>
                </c:pt>
                <c:pt idx="356">
                  <c:v>469.93603874300715</c:v>
                </c:pt>
                <c:pt idx="357">
                  <c:v>472.18164040390531</c:v>
                </c:pt>
                <c:pt idx="358">
                  <c:v>474.4241587414254</c:v>
                </c:pt>
                <c:pt idx="359">
                  <c:v>476.66353353836087</c:v>
                </c:pt>
                <c:pt idx="360">
                  <c:v>478.89970350655688</c:v>
                </c:pt>
                <c:pt idx="361">
                  <c:v>481.13260639431729</c:v>
                </c:pt>
                <c:pt idx="362">
                  <c:v>483.36217908769896</c:v>
                </c:pt>
                <c:pt idx="363">
                  <c:v>485.58835770596102</c:v>
                </c:pt>
                <c:pt idx="364">
                  <c:v>487.81107769145581</c:v>
                </c:pt>
                <c:pt idx="365">
                  <c:v>490.03027389425552</c:v>
                </c:pt>
                <c:pt idx="366">
                  <c:v>492.24588065181143</c:v>
                </c:pt>
                <c:pt idx="367">
                  <c:v>494.45783186393845</c:v>
                </c:pt>
                <c:pt idx="368">
                  <c:v>496.66606106341152</c:v>
                </c:pt>
                <c:pt idx="369">
                  <c:v>498.87050148244958</c:v>
                </c:pt>
                <c:pt idx="370">
                  <c:v>501.07108611535085</c:v>
                </c:pt>
                <c:pt idx="371">
                  <c:v>503.26774777753025</c:v>
                </c:pt>
                <c:pt idx="372">
                  <c:v>505.46041916119589</c:v>
                </c:pt>
                <c:pt idx="373">
                  <c:v>507.64903288788668</c:v>
                </c:pt>
                <c:pt idx="374">
                  <c:v>509.83352155807944</c:v>
                </c:pt>
                <c:pt idx="375">
                  <c:v>512.01381779806002</c:v>
                </c:pt>
                <c:pt idx="376">
                  <c:v>514.18985430423879</c:v>
                </c:pt>
                <c:pt idx="377">
                  <c:v>516.36156388507936</c:v>
                </c:pt>
                <c:pt idx="378">
                  <c:v>518.52887950079446</c:v>
                </c:pt>
                <c:pt idx="379">
                  <c:v>520.69173430095498</c:v>
                </c:pt>
                <c:pt idx="380">
                  <c:v>522.85006166014387</c:v>
                </c:pt>
                <c:pt idx="381">
                  <c:v>525.00379521177888</c:v>
                </c:pt>
                <c:pt idx="382">
                  <c:v>527.15286888021637</c:v>
                </c:pt>
                <c:pt idx="383">
                  <c:v>529.29721691124257</c:v>
                </c:pt>
                <c:pt idx="384">
                  <c:v>531.43677390104767</c:v>
                </c:pt>
                <c:pt idx="385">
                  <c:v>533.57147482377206</c:v>
                </c:pt>
                <c:pt idx="386">
                  <c:v>535.70125505770727</c:v>
                </c:pt>
                <c:pt idx="387">
                  <c:v>537.8260504102268</c:v>
                </c:pt>
                <c:pt idx="388">
                  <c:v>539.94579714151723</c:v>
                </c:pt>
                <c:pt idx="389">
                  <c:v>542.06043198717339</c:v>
                </c:pt>
                <c:pt idx="390">
                  <c:v>544.1698921797182</c:v>
                </c:pt>
                <c:pt idx="391">
                  <c:v>546.27411546910093</c:v>
                </c:pt>
                <c:pt idx="392">
                  <c:v>548.37304014222525</c:v>
                </c:pt>
                <c:pt idx="393">
                  <c:v>550.46660504155443</c:v>
                </c:pt>
                <c:pt idx="394">
                  <c:v>552.55474958283651</c:v>
                </c:pt>
                <c:pt idx="395">
                  <c:v>554.63741377199005</c:v>
                </c:pt>
                <c:pt idx="396">
                  <c:v>556.71453822118769</c:v>
                </c:pt>
                <c:pt idx="397">
                  <c:v>558.78606416417222</c:v>
                </c:pt>
                <c:pt idx="398">
                  <c:v>560.85193347083714</c:v>
                </c:pt>
                <c:pt idx="399">
                  <c:v>562.91208866110242</c:v>
                </c:pt>
                <c:pt idx="400">
                  <c:v>564.966472918112</c:v>
                </c:pt>
                <c:pt idx="401">
                  <c:v>567.01503010078011</c:v>
                </c:pt>
                <c:pt idx="402">
                  <c:v>569.05770475571035</c:v>
                </c:pt>
                <c:pt idx="403">
                  <c:v>571.09444212850985</c:v>
                </c:pt>
                <c:pt idx="404">
                  <c:v>573.12518817452053</c:v>
                </c:pt>
                <c:pt idx="405">
                  <c:v>575.14988956898605</c:v>
                </c:pt>
                <c:pt idx="406">
                  <c:v>577.16849371667456</c:v>
                </c:pt>
                <c:pt idx="407">
                  <c:v>579.18094876097393</c:v>
                </c:pt>
                <c:pt idx="408">
                  <c:v>581.18720359247584</c:v>
                </c:pt>
                <c:pt idx="409">
                  <c:v>583.18720785706546</c:v>
                </c:pt>
                <c:pt idx="410">
                  <c:v>585.18091196352964</c:v>
                </c:pt>
                <c:pt idx="411">
                  <c:v>587.16826709069971</c:v>
                </c:pt>
                <c:pt idx="412">
                  <c:v>589.14922519414017</c:v>
                </c:pt>
                <c:pt idx="413">
                  <c:v>591.1237390123971</c:v>
                </c:pt>
                <c:pt idx="414">
                  <c:v>593.0917620728178</c:v>
                </c:pt>
                <c:pt idx="415">
                  <c:v>595.05324869695312</c:v>
                </c:pt>
                <c:pt idx="416">
                  <c:v>597.00815400555314</c:v>
                </c:pt>
                <c:pt idx="417">
                  <c:v>598.9564339231672</c:v>
                </c:pt>
                <c:pt idx="418">
                  <c:v>600.89804518235815</c:v>
                </c:pt>
                <c:pt idx="419">
                  <c:v>602.83294532753962</c:v>
                </c:pt>
                <c:pt idx="420">
                  <c:v>604.76109271844655</c:v>
                </c:pt>
                <c:pt idx="421">
                  <c:v>606.6824465332478</c:v>
                </c:pt>
                <c:pt idx="422">
                  <c:v>608.59696677130876</c:v>
                </c:pt>
                <c:pt idx="423">
                  <c:v>610.50461425561275</c:v>
                </c:pt>
                <c:pt idx="424">
                  <c:v>612.4053506348497</c:v>
                </c:pt>
                <c:pt idx="425">
                  <c:v>614.29913838517882</c:v>
                </c:pt>
                <c:pt idx="426">
                  <c:v>616.1859408116743</c:v>
                </c:pt>
                <c:pt idx="427">
                  <c:v>618.06572204945996</c:v>
                </c:pt>
                <c:pt idx="428">
                  <c:v>619.93844706454149</c:v>
                </c:pt>
                <c:pt idx="429">
                  <c:v>621.80408165434199</c:v>
                </c:pt>
                <c:pt idx="430">
                  <c:v>623.66259244794924</c:v>
                </c:pt>
                <c:pt idx="431">
                  <c:v>625.51394690607935</c:v>
                </c:pt>
                <c:pt idx="432">
                  <c:v>627.35811332076605</c:v>
                </c:pt>
                <c:pt idx="433">
                  <c:v>629.19506081477948</c:v>
                </c:pt>
                <c:pt idx="434">
                  <c:v>631.02475934078245</c:v>
                </c:pt>
                <c:pt idx="435">
                  <c:v>632.84717968023028</c:v>
                </c:pt>
                <c:pt idx="436">
                  <c:v>634.66229344201952</c:v>
                </c:pt>
                <c:pt idx="437">
                  <c:v>636.47007306089279</c:v>
                </c:pt>
                <c:pt idx="438">
                  <c:v>638.27049179560436</c:v>
                </c:pt>
                <c:pt idx="439">
                  <c:v>640.06352372685353</c:v>
                </c:pt>
                <c:pt idx="440">
                  <c:v>641.84914375499091</c:v>
                </c:pt>
                <c:pt idx="441">
                  <c:v>643.62732759750349</c:v>
                </c:pt>
                <c:pt idx="442">
                  <c:v>645.39805178628421</c:v>
                </c:pt>
                <c:pt idx="443">
                  <c:v>647.16129366469147</c:v>
                </c:pt>
                <c:pt idx="444">
                  <c:v>648.91703138440403</c:v>
                </c:pt>
                <c:pt idx="445">
                  <c:v>650.66524390207712</c:v>
                </c:pt>
                <c:pt idx="446">
                  <c:v>652.40591097580455</c:v>
                </c:pt>
                <c:pt idx="447">
                  <c:v>654.13901316139254</c:v>
                </c:pt>
                <c:pt idx="448">
                  <c:v>655.86453180845035</c:v>
                </c:pt>
                <c:pt idx="449">
                  <c:v>657.58244905630295</c:v>
                </c:pt>
                <c:pt idx="450">
                  <c:v>659.29274782973096</c:v>
                </c:pt>
                <c:pt idx="451">
                  <c:v>660.99541183454289</c:v>
                </c:pt>
                <c:pt idx="452">
                  <c:v>662.69042555298449</c:v>
                </c:pt>
                <c:pt idx="453">
                  <c:v>664.37777423899013</c:v>
                </c:pt>
                <c:pt idx="454">
                  <c:v>666.05744391328199</c:v>
                </c:pt>
                <c:pt idx="455">
                  <c:v>667.72942135832102</c:v>
                </c:pt>
                <c:pt idx="456">
                  <c:v>669.39369411311429</c:v>
                </c:pt>
                <c:pt idx="457">
                  <c:v>671.05025046788467</c:v>
                </c:pt>
                <c:pt idx="458">
                  <c:v>672.69907945860643</c:v>
                </c:pt>
                <c:pt idx="459">
                  <c:v>674.34017086141193</c:v>
                </c:pt>
                <c:pt idx="460">
                  <c:v>675.9735151868739</c:v>
                </c:pt>
                <c:pt idx="461">
                  <c:v>677.59910367416785</c:v>
                </c:pt>
                <c:pt idx="462">
                  <c:v>679.21692828511937</c:v>
                </c:pt>
                <c:pt idx="463">
                  <c:v>680.82698169813978</c:v>
                </c:pt>
                <c:pt idx="464">
                  <c:v>682.4292573020565</c:v>
                </c:pt>
                <c:pt idx="465">
                  <c:v>684.02374918984003</c:v>
                </c:pt>
                <c:pt idx="466">
                  <c:v>685.61045215223385</c:v>
                </c:pt>
                <c:pt idx="467">
                  <c:v>687.18936167129038</c:v>
                </c:pt>
                <c:pt idx="468">
                  <c:v>688.76047391381769</c:v>
                </c:pt>
                <c:pt idx="469">
                  <c:v>690.32378572474045</c:v>
                </c:pt>
                <c:pt idx="470">
                  <c:v>691.87929462038016</c:v>
                </c:pt>
                <c:pt idx="471">
                  <c:v>693.42699878165774</c:v>
                </c:pt>
                <c:pt idx="472">
                  <c:v>694.96689704722303</c:v>
                </c:pt>
                <c:pt idx="473">
                  <c:v>696.49898890651502</c:v>
                </c:pt>
                <c:pt idx="474">
                  <c:v>698.02327449275606</c:v>
                </c:pt>
                <c:pt idx="475">
                  <c:v>699.5397545758849</c:v>
                </c:pt>
                <c:pt idx="476">
                  <c:v>701.04843055543165</c:v>
                </c:pt>
                <c:pt idx="477">
                  <c:v>702.54930445333775</c:v>
                </c:pt>
                <c:pt idx="478">
                  <c:v>704.04237890672607</c:v>
                </c:pt>
                <c:pt idx="479">
                  <c:v>705.52765716062345</c:v>
                </c:pt>
                <c:pt idx="480">
                  <c:v>707.00514306063951</c:v>
                </c:pt>
                <c:pt idx="481">
                  <c:v>708.47484104560522</c:v>
                </c:pt>
                <c:pt idx="482">
                  <c:v>709.93675614017502</c:v>
                </c:pt>
                <c:pt idx="483">
                  <c:v>711.39089394739494</c:v>
                </c:pt>
                <c:pt idx="484">
                  <c:v>712.8372606412405</c:v>
                </c:pt>
                <c:pt idx="485">
                  <c:v>714.27586295912795</c:v>
                </c:pt>
                <c:pt idx="486">
                  <c:v>715.70670819440102</c:v>
                </c:pt>
                <c:pt idx="487">
                  <c:v>717.12980418879738</c:v>
                </c:pt>
                <c:pt idx="488">
                  <c:v>718.54515932489687</c:v>
                </c:pt>
                <c:pt idx="489">
                  <c:v>719.95278251855495</c:v>
                </c:pt>
                <c:pt idx="490">
                  <c:v>721.35268321132446</c:v>
                </c:pt>
                <c:pt idx="491">
                  <c:v>722.74487136286768</c:v>
                </c:pt>
                <c:pt idx="492">
                  <c:v>724.12935744336278</c:v>
                </c:pt>
                <c:pt idx="493">
                  <c:v>725.50615242590584</c:v>
                </c:pt>
                <c:pt idx="494">
                  <c:v>726.87526777891264</c:v>
                </c:pt>
                <c:pt idx="495">
                  <c:v>728.23671545852153</c:v>
                </c:pt>
                <c:pt idx="496">
                  <c:v>729.59050790100082</c:v>
                </c:pt>
                <c:pt idx="497">
                  <c:v>730.93665801516261</c:v>
                </c:pt>
                <c:pt idx="498">
                  <c:v>732.27517917478553</c:v>
                </c:pt>
                <c:pt idx="499">
                  <c:v>733.60608521104939</c:v>
                </c:pt>
                <c:pt idx="500">
                  <c:v>734.92939040498311</c:v>
                </c:pt>
                <c:pt idx="501">
                  <c:v>736.24510947992894</c:v>
                </c:pt>
                <c:pt idx="502">
                  <c:v>737.55325759402433</c:v>
                </c:pt>
                <c:pt idx="503">
                  <c:v>738.85385033270472</c:v>
                </c:pt>
                <c:pt idx="504">
                  <c:v>740.1469037012281</c:v>
                </c:pt>
                <c:pt idx="505">
                  <c:v>741.43243411722426</c:v>
                </c:pt>
                <c:pt idx="506">
                  <c:v>742.7104584032702</c:v>
                </c:pt>
                <c:pt idx="507">
                  <c:v>743.9809937794937</c:v>
                </c:pt>
                <c:pt idx="508">
                  <c:v>745.24405785620706</c:v>
                </c:pt>
                <c:pt idx="509">
                  <c:v>746.49966862657266</c:v>
                </c:pt>
                <c:pt idx="510">
                  <c:v>747.74784445930197</c:v>
                </c:pt>
                <c:pt idx="511">
                  <c:v>748.98860409138967</c:v>
                </c:pt>
                <c:pt idx="512">
                  <c:v>750.22196662088481</c:v>
                </c:pt>
                <c:pt idx="513">
                  <c:v>751.44795149970059</c:v>
                </c:pt>
                <c:pt idx="514">
                  <c:v>752.66657852646347</c:v>
                </c:pt>
                <c:pt idx="515">
                  <c:v>752.66657852646347</c:v>
                </c:pt>
                <c:pt idx="516">
                  <c:v>752.66657852646347</c:v>
                </c:pt>
                <c:pt idx="517">
                  <c:v>752.66657852646347</c:v>
                </c:pt>
                <c:pt idx="518">
                  <c:v>752.66657852646347</c:v>
                </c:pt>
                <c:pt idx="519">
                  <c:v>752.66657852646347</c:v>
                </c:pt>
                <c:pt idx="520">
                  <c:v>752.66657852646347</c:v>
                </c:pt>
                <c:pt idx="521">
                  <c:v>752.66657852646347</c:v>
                </c:pt>
                <c:pt idx="522">
                  <c:v>752.66657852646347</c:v>
                </c:pt>
                <c:pt idx="523">
                  <c:v>752.66657852646347</c:v>
                </c:pt>
                <c:pt idx="524">
                  <c:v>752.66657852646347</c:v>
                </c:pt>
                <c:pt idx="525">
                  <c:v>752.66657852646347</c:v>
                </c:pt>
                <c:pt idx="526">
                  <c:v>752.66657852646347</c:v>
                </c:pt>
                <c:pt idx="527">
                  <c:v>752.66657852646347</c:v>
                </c:pt>
                <c:pt idx="528">
                  <c:v>752.66657852646347</c:v>
                </c:pt>
                <c:pt idx="529">
                  <c:v>752.66657852646347</c:v>
                </c:pt>
                <c:pt idx="530">
                  <c:v>752.66657852646347</c:v>
                </c:pt>
                <c:pt idx="531">
                  <c:v>752.66657852646347</c:v>
                </c:pt>
                <c:pt idx="532">
                  <c:v>752.66657852646347</c:v>
                </c:pt>
                <c:pt idx="533">
                  <c:v>752.66657852646347</c:v>
                </c:pt>
                <c:pt idx="534">
                  <c:v>752.66657852646347</c:v>
                </c:pt>
                <c:pt idx="535">
                  <c:v>752.66657852646347</c:v>
                </c:pt>
                <c:pt idx="536">
                  <c:v>752.66657852646347</c:v>
                </c:pt>
                <c:pt idx="537">
                  <c:v>752.66657852646347</c:v>
                </c:pt>
                <c:pt idx="538">
                  <c:v>752.66657852646347</c:v>
                </c:pt>
                <c:pt idx="539">
                  <c:v>752.66657852646347</c:v>
                </c:pt>
                <c:pt idx="540">
                  <c:v>752.66657852646347</c:v>
                </c:pt>
                <c:pt idx="541">
                  <c:v>752.66657852646347</c:v>
                </c:pt>
                <c:pt idx="542">
                  <c:v>752.66657852646347</c:v>
                </c:pt>
                <c:pt idx="543">
                  <c:v>752.66657852646347</c:v>
                </c:pt>
                <c:pt idx="544">
                  <c:v>752.66657852646347</c:v>
                </c:pt>
                <c:pt idx="545">
                  <c:v>752.66657852646347</c:v>
                </c:pt>
                <c:pt idx="546">
                  <c:v>752.66657852646347</c:v>
                </c:pt>
                <c:pt idx="547">
                  <c:v>752.66657852646347</c:v>
                </c:pt>
                <c:pt idx="548">
                  <c:v>752.66657852646347</c:v>
                </c:pt>
                <c:pt idx="549">
                  <c:v>752.66657852646347</c:v>
                </c:pt>
                <c:pt idx="550">
                  <c:v>752.66657852646347</c:v>
                </c:pt>
                <c:pt idx="551">
                  <c:v>752.66657852646347</c:v>
                </c:pt>
                <c:pt idx="552">
                  <c:v>752.66657852646347</c:v>
                </c:pt>
                <c:pt idx="553">
                  <c:v>752.66657852646347</c:v>
                </c:pt>
                <c:pt idx="554">
                  <c:v>752.66657852646347</c:v>
                </c:pt>
                <c:pt idx="555">
                  <c:v>752.66657852646347</c:v>
                </c:pt>
                <c:pt idx="556">
                  <c:v>752.66657852646347</c:v>
                </c:pt>
                <c:pt idx="557">
                  <c:v>752.66657852646347</c:v>
                </c:pt>
                <c:pt idx="558">
                  <c:v>752.66657852646347</c:v>
                </c:pt>
                <c:pt idx="559">
                  <c:v>752.66657852646347</c:v>
                </c:pt>
                <c:pt idx="560">
                  <c:v>752.66657852646347</c:v>
                </c:pt>
                <c:pt idx="561">
                  <c:v>752.66657852646347</c:v>
                </c:pt>
                <c:pt idx="562">
                  <c:v>752.66657852646347</c:v>
                </c:pt>
                <c:pt idx="563">
                  <c:v>752.66657852646347</c:v>
                </c:pt>
                <c:pt idx="564">
                  <c:v>752.66657852646347</c:v>
                </c:pt>
                <c:pt idx="565">
                  <c:v>752.66657852646347</c:v>
                </c:pt>
                <c:pt idx="566">
                  <c:v>752.66657852646347</c:v>
                </c:pt>
                <c:pt idx="567">
                  <c:v>752.66657852646347</c:v>
                </c:pt>
                <c:pt idx="568">
                  <c:v>752.66657852646347</c:v>
                </c:pt>
                <c:pt idx="569">
                  <c:v>752.66657852646347</c:v>
                </c:pt>
                <c:pt idx="570">
                  <c:v>752.66657852646347</c:v>
                </c:pt>
                <c:pt idx="571">
                  <c:v>752.66657852646347</c:v>
                </c:pt>
                <c:pt idx="572">
                  <c:v>752.66657852646347</c:v>
                </c:pt>
                <c:pt idx="573">
                  <c:v>752.66657852646347</c:v>
                </c:pt>
                <c:pt idx="574">
                  <c:v>752.66657852646347</c:v>
                </c:pt>
                <c:pt idx="575">
                  <c:v>752.66657852646347</c:v>
                </c:pt>
                <c:pt idx="576">
                  <c:v>752.66657852646347</c:v>
                </c:pt>
                <c:pt idx="577">
                  <c:v>752.66657852646347</c:v>
                </c:pt>
                <c:pt idx="578">
                  <c:v>752.66657852646347</c:v>
                </c:pt>
                <c:pt idx="579">
                  <c:v>752.66657852646347</c:v>
                </c:pt>
                <c:pt idx="580">
                  <c:v>752.66657852646347</c:v>
                </c:pt>
                <c:pt idx="581">
                  <c:v>752.66657852646347</c:v>
                </c:pt>
                <c:pt idx="582">
                  <c:v>752.66657852646347</c:v>
                </c:pt>
                <c:pt idx="583">
                  <c:v>752.66657852646347</c:v>
                </c:pt>
                <c:pt idx="584">
                  <c:v>752.66657852646347</c:v>
                </c:pt>
                <c:pt idx="585">
                  <c:v>752.66657852646347</c:v>
                </c:pt>
                <c:pt idx="586">
                  <c:v>752.66657852646347</c:v>
                </c:pt>
                <c:pt idx="587">
                  <c:v>752.66657852646347</c:v>
                </c:pt>
                <c:pt idx="588">
                  <c:v>752.66657852646347</c:v>
                </c:pt>
                <c:pt idx="589">
                  <c:v>752.66657852646347</c:v>
                </c:pt>
                <c:pt idx="590">
                  <c:v>752.66657852646347</c:v>
                </c:pt>
                <c:pt idx="591">
                  <c:v>752.66657852646347</c:v>
                </c:pt>
                <c:pt idx="592">
                  <c:v>752.66657852646347</c:v>
                </c:pt>
                <c:pt idx="593">
                  <c:v>752.66657852646347</c:v>
                </c:pt>
                <c:pt idx="594">
                  <c:v>752.66657852646347</c:v>
                </c:pt>
                <c:pt idx="595">
                  <c:v>752.66657852646347</c:v>
                </c:pt>
                <c:pt idx="596">
                  <c:v>752.66657852646347</c:v>
                </c:pt>
                <c:pt idx="597">
                  <c:v>752.66657852646347</c:v>
                </c:pt>
                <c:pt idx="598">
                  <c:v>752.66657852646347</c:v>
                </c:pt>
                <c:pt idx="599">
                  <c:v>752.66657852646347</c:v>
                </c:pt>
                <c:pt idx="600">
                  <c:v>752.66657852646347</c:v>
                </c:pt>
                <c:pt idx="601">
                  <c:v>752.66657852646347</c:v>
                </c:pt>
                <c:pt idx="602">
                  <c:v>752.66657852646347</c:v>
                </c:pt>
                <c:pt idx="603">
                  <c:v>752.66657852646347</c:v>
                </c:pt>
                <c:pt idx="604">
                  <c:v>752.66657852646347</c:v>
                </c:pt>
                <c:pt idx="605">
                  <c:v>752.66657852646347</c:v>
                </c:pt>
                <c:pt idx="606">
                  <c:v>752.66657852646347</c:v>
                </c:pt>
                <c:pt idx="607">
                  <c:v>752.66657852646347</c:v>
                </c:pt>
                <c:pt idx="608">
                  <c:v>752.66657852646347</c:v>
                </c:pt>
                <c:pt idx="609">
                  <c:v>752.66657852646347</c:v>
                </c:pt>
                <c:pt idx="610">
                  <c:v>752.66657852646347</c:v>
                </c:pt>
                <c:pt idx="611">
                  <c:v>752.66657852646347</c:v>
                </c:pt>
                <c:pt idx="612">
                  <c:v>752.66657852646347</c:v>
                </c:pt>
                <c:pt idx="613">
                  <c:v>752.66657852646347</c:v>
                </c:pt>
                <c:pt idx="614">
                  <c:v>752.66657852646347</c:v>
                </c:pt>
                <c:pt idx="615">
                  <c:v>752.66657852646347</c:v>
                </c:pt>
                <c:pt idx="616">
                  <c:v>752.66657852646347</c:v>
                </c:pt>
                <c:pt idx="617">
                  <c:v>752.66657852646347</c:v>
                </c:pt>
                <c:pt idx="618">
                  <c:v>752.66657852646347</c:v>
                </c:pt>
                <c:pt idx="619">
                  <c:v>752.66657852646347</c:v>
                </c:pt>
                <c:pt idx="620">
                  <c:v>752.66657852646347</c:v>
                </c:pt>
                <c:pt idx="621">
                  <c:v>752.66657852646347</c:v>
                </c:pt>
                <c:pt idx="622">
                  <c:v>752.66657852646347</c:v>
                </c:pt>
                <c:pt idx="623">
                  <c:v>752.66657852646347</c:v>
                </c:pt>
                <c:pt idx="624">
                  <c:v>752.66657852646347</c:v>
                </c:pt>
                <c:pt idx="625">
                  <c:v>752.66657852646347</c:v>
                </c:pt>
                <c:pt idx="626">
                  <c:v>752.66657852646347</c:v>
                </c:pt>
                <c:pt idx="627">
                  <c:v>752.66657852646347</c:v>
                </c:pt>
                <c:pt idx="628">
                  <c:v>752.66657852646347</c:v>
                </c:pt>
                <c:pt idx="629">
                  <c:v>752.66657852646347</c:v>
                </c:pt>
                <c:pt idx="630">
                  <c:v>752.66657852646347</c:v>
                </c:pt>
                <c:pt idx="631">
                  <c:v>752.66657852646347</c:v>
                </c:pt>
                <c:pt idx="632">
                  <c:v>752.66657852646347</c:v>
                </c:pt>
                <c:pt idx="633">
                  <c:v>752.66657852646347</c:v>
                </c:pt>
                <c:pt idx="634">
                  <c:v>752.66657852646347</c:v>
                </c:pt>
                <c:pt idx="635">
                  <c:v>752.66657852646347</c:v>
                </c:pt>
                <c:pt idx="636">
                  <c:v>752.66657852646347</c:v>
                </c:pt>
                <c:pt idx="637">
                  <c:v>752.66657852646347</c:v>
                </c:pt>
                <c:pt idx="638">
                  <c:v>752.66657852646347</c:v>
                </c:pt>
                <c:pt idx="639">
                  <c:v>752.66657852646347</c:v>
                </c:pt>
                <c:pt idx="640">
                  <c:v>752.66657852646347</c:v>
                </c:pt>
                <c:pt idx="641">
                  <c:v>752.66657852646347</c:v>
                </c:pt>
                <c:pt idx="642">
                  <c:v>752.66657852646347</c:v>
                </c:pt>
                <c:pt idx="643">
                  <c:v>752.66657852646347</c:v>
                </c:pt>
                <c:pt idx="644">
                  <c:v>752.66657852646347</c:v>
                </c:pt>
                <c:pt idx="645">
                  <c:v>752.66657852646347</c:v>
                </c:pt>
                <c:pt idx="646">
                  <c:v>752.66657852646347</c:v>
                </c:pt>
                <c:pt idx="647">
                  <c:v>752.66657852646347</c:v>
                </c:pt>
                <c:pt idx="648">
                  <c:v>752.66657852646347</c:v>
                </c:pt>
                <c:pt idx="649">
                  <c:v>752.66657852646347</c:v>
                </c:pt>
                <c:pt idx="650">
                  <c:v>752.66657852646347</c:v>
                </c:pt>
                <c:pt idx="651">
                  <c:v>752.66657852646347</c:v>
                </c:pt>
                <c:pt idx="652">
                  <c:v>752.66657852646347</c:v>
                </c:pt>
                <c:pt idx="653">
                  <c:v>752.66657852646347</c:v>
                </c:pt>
                <c:pt idx="654">
                  <c:v>752.66657852646347</c:v>
                </c:pt>
                <c:pt idx="655">
                  <c:v>752.66657852646347</c:v>
                </c:pt>
                <c:pt idx="656">
                  <c:v>752.66657852646347</c:v>
                </c:pt>
                <c:pt idx="657">
                  <c:v>752.66657852646347</c:v>
                </c:pt>
                <c:pt idx="658">
                  <c:v>752.66657852646347</c:v>
                </c:pt>
                <c:pt idx="659">
                  <c:v>752.66657852646347</c:v>
                </c:pt>
                <c:pt idx="660">
                  <c:v>752.66657852646347</c:v>
                </c:pt>
                <c:pt idx="661">
                  <c:v>752.66657852646347</c:v>
                </c:pt>
                <c:pt idx="662">
                  <c:v>752.66657852646347</c:v>
                </c:pt>
                <c:pt idx="663">
                  <c:v>752.66657852646347</c:v>
                </c:pt>
                <c:pt idx="664">
                  <c:v>752.66657852646347</c:v>
                </c:pt>
                <c:pt idx="665">
                  <c:v>752.66657852646347</c:v>
                </c:pt>
                <c:pt idx="666">
                  <c:v>752.66657852646347</c:v>
                </c:pt>
                <c:pt idx="667">
                  <c:v>752.66657852646347</c:v>
                </c:pt>
                <c:pt idx="668">
                  <c:v>752.66657852646347</c:v>
                </c:pt>
                <c:pt idx="669">
                  <c:v>752.66657852646347</c:v>
                </c:pt>
                <c:pt idx="670">
                  <c:v>752.66657852646347</c:v>
                </c:pt>
                <c:pt idx="671">
                  <c:v>752.66657852646347</c:v>
                </c:pt>
                <c:pt idx="672">
                  <c:v>752.66657852646347</c:v>
                </c:pt>
                <c:pt idx="673">
                  <c:v>752.66657852646347</c:v>
                </c:pt>
                <c:pt idx="674">
                  <c:v>752.66657852646347</c:v>
                </c:pt>
                <c:pt idx="675">
                  <c:v>752.66657852646347</c:v>
                </c:pt>
                <c:pt idx="676">
                  <c:v>752.66657852646347</c:v>
                </c:pt>
                <c:pt idx="677">
                  <c:v>752.66657852646347</c:v>
                </c:pt>
                <c:pt idx="678">
                  <c:v>752.66657852646347</c:v>
                </c:pt>
                <c:pt idx="679">
                  <c:v>752.66657852646347</c:v>
                </c:pt>
                <c:pt idx="680">
                  <c:v>752.66657852646347</c:v>
                </c:pt>
                <c:pt idx="681">
                  <c:v>752.66657852646347</c:v>
                </c:pt>
                <c:pt idx="682">
                  <c:v>752.66657852646347</c:v>
                </c:pt>
                <c:pt idx="683">
                  <c:v>752.66657852646347</c:v>
                </c:pt>
                <c:pt idx="684">
                  <c:v>752.66657852646347</c:v>
                </c:pt>
                <c:pt idx="685">
                  <c:v>752.66657852646347</c:v>
                </c:pt>
                <c:pt idx="686">
                  <c:v>752.66657852646347</c:v>
                </c:pt>
                <c:pt idx="687">
                  <c:v>752.66657852646347</c:v>
                </c:pt>
                <c:pt idx="688">
                  <c:v>752.66657852646347</c:v>
                </c:pt>
                <c:pt idx="689">
                  <c:v>752.66657852646347</c:v>
                </c:pt>
                <c:pt idx="690">
                  <c:v>752.66657852646347</c:v>
                </c:pt>
                <c:pt idx="691">
                  <c:v>752.66657852646347</c:v>
                </c:pt>
                <c:pt idx="692">
                  <c:v>752.66657852646347</c:v>
                </c:pt>
                <c:pt idx="693">
                  <c:v>752.66657852646347</c:v>
                </c:pt>
                <c:pt idx="694">
                  <c:v>752.66657852646347</c:v>
                </c:pt>
                <c:pt idx="695">
                  <c:v>752.66657852646347</c:v>
                </c:pt>
                <c:pt idx="696">
                  <c:v>752.66657852646347</c:v>
                </c:pt>
                <c:pt idx="697">
                  <c:v>752.66657852646347</c:v>
                </c:pt>
                <c:pt idx="698">
                  <c:v>752.66657852646347</c:v>
                </c:pt>
                <c:pt idx="699">
                  <c:v>752.66657852646347</c:v>
                </c:pt>
                <c:pt idx="700">
                  <c:v>752.66657852646347</c:v>
                </c:pt>
                <c:pt idx="701">
                  <c:v>752.66657852646347</c:v>
                </c:pt>
                <c:pt idx="702">
                  <c:v>752.66657852646347</c:v>
                </c:pt>
                <c:pt idx="703">
                  <c:v>752.66657852646347</c:v>
                </c:pt>
                <c:pt idx="704">
                  <c:v>752.66657852646347</c:v>
                </c:pt>
                <c:pt idx="705">
                  <c:v>752.66657852646347</c:v>
                </c:pt>
                <c:pt idx="706">
                  <c:v>752.66657852646347</c:v>
                </c:pt>
                <c:pt idx="707">
                  <c:v>752.66657852646347</c:v>
                </c:pt>
                <c:pt idx="708">
                  <c:v>752.66657852646347</c:v>
                </c:pt>
                <c:pt idx="709">
                  <c:v>752.66657852646347</c:v>
                </c:pt>
                <c:pt idx="710">
                  <c:v>752.66657852646347</c:v>
                </c:pt>
                <c:pt idx="711">
                  <c:v>752.66657852646347</c:v>
                </c:pt>
                <c:pt idx="712">
                  <c:v>752.66657852646347</c:v>
                </c:pt>
                <c:pt idx="713">
                  <c:v>752.66657852646347</c:v>
                </c:pt>
                <c:pt idx="714">
                  <c:v>752.66657852646347</c:v>
                </c:pt>
                <c:pt idx="715">
                  <c:v>752.66657852646347</c:v>
                </c:pt>
                <c:pt idx="716">
                  <c:v>752.66657852646347</c:v>
                </c:pt>
                <c:pt idx="717">
                  <c:v>752.66657852646347</c:v>
                </c:pt>
                <c:pt idx="718">
                  <c:v>752.66657852646347</c:v>
                </c:pt>
                <c:pt idx="719">
                  <c:v>752.66657852646347</c:v>
                </c:pt>
                <c:pt idx="720">
                  <c:v>752.66657852646347</c:v>
                </c:pt>
                <c:pt idx="721">
                  <c:v>752.66657852646347</c:v>
                </c:pt>
                <c:pt idx="722">
                  <c:v>752.66657852646347</c:v>
                </c:pt>
                <c:pt idx="723">
                  <c:v>752.66657852646347</c:v>
                </c:pt>
                <c:pt idx="724">
                  <c:v>752.66657852646347</c:v>
                </c:pt>
                <c:pt idx="725">
                  <c:v>752.66657852646347</c:v>
                </c:pt>
                <c:pt idx="726">
                  <c:v>752.66657852646347</c:v>
                </c:pt>
                <c:pt idx="727">
                  <c:v>752.66657852646347</c:v>
                </c:pt>
                <c:pt idx="728">
                  <c:v>752.66657852646347</c:v>
                </c:pt>
                <c:pt idx="729">
                  <c:v>752.66657852646347</c:v>
                </c:pt>
                <c:pt idx="730">
                  <c:v>752.66657852646347</c:v>
                </c:pt>
                <c:pt idx="731">
                  <c:v>752.66657852646347</c:v>
                </c:pt>
                <c:pt idx="732">
                  <c:v>752.66657852646347</c:v>
                </c:pt>
                <c:pt idx="733">
                  <c:v>752.66657852646347</c:v>
                </c:pt>
                <c:pt idx="734">
                  <c:v>752.66657852646347</c:v>
                </c:pt>
                <c:pt idx="735">
                  <c:v>752.66657852646347</c:v>
                </c:pt>
                <c:pt idx="736">
                  <c:v>752.66657852646347</c:v>
                </c:pt>
                <c:pt idx="737">
                  <c:v>752.66657852646347</c:v>
                </c:pt>
                <c:pt idx="738">
                  <c:v>752.66657852646347</c:v>
                </c:pt>
                <c:pt idx="739">
                  <c:v>752.66657852646347</c:v>
                </c:pt>
                <c:pt idx="740">
                  <c:v>752.66657852646347</c:v>
                </c:pt>
                <c:pt idx="741">
                  <c:v>752.66657852646347</c:v>
                </c:pt>
                <c:pt idx="742">
                  <c:v>752.66657852646347</c:v>
                </c:pt>
                <c:pt idx="743">
                  <c:v>752.66657852646347</c:v>
                </c:pt>
                <c:pt idx="744">
                  <c:v>752.66657852646347</c:v>
                </c:pt>
                <c:pt idx="745">
                  <c:v>752.66657852646347</c:v>
                </c:pt>
                <c:pt idx="746">
                  <c:v>752.66657852646347</c:v>
                </c:pt>
                <c:pt idx="747">
                  <c:v>752.66657852646347</c:v>
                </c:pt>
                <c:pt idx="748">
                  <c:v>752.66657852646347</c:v>
                </c:pt>
                <c:pt idx="749">
                  <c:v>752.66657852646347</c:v>
                </c:pt>
                <c:pt idx="750">
                  <c:v>752.66657852646347</c:v>
                </c:pt>
                <c:pt idx="751">
                  <c:v>752.66657852646347</c:v>
                </c:pt>
                <c:pt idx="752">
                  <c:v>752.66657852646347</c:v>
                </c:pt>
                <c:pt idx="753">
                  <c:v>752.66657852646347</c:v>
                </c:pt>
                <c:pt idx="754">
                  <c:v>752.66657852646347</c:v>
                </c:pt>
                <c:pt idx="755">
                  <c:v>752.66657852646347</c:v>
                </c:pt>
                <c:pt idx="756">
                  <c:v>752.66657852646347</c:v>
                </c:pt>
                <c:pt idx="757">
                  <c:v>752.66657852646347</c:v>
                </c:pt>
                <c:pt idx="758">
                  <c:v>752.66657852646347</c:v>
                </c:pt>
                <c:pt idx="759">
                  <c:v>752.66657852646347</c:v>
                </c:pt>
                <c:pt idx="760">
                  <c:v>752.66657852646347</c:v>
                </c:pt>
                <c:pt idx="761">
                  <c:v>752.66657852646347</c:v>
                </c:pt>
                <c:pt idx="762">
                  <c:v>752.66657852646347</c:v>
                </c:pt>
                <c:pt idx="763">
                  <c:v>752.66657852646347</c:v>
                </c:pt>
                <c:pt idx="764">
                  <c:v>752.66657852646347</c:v>
                </c:pt>
                <c:pt idx="765">
                  <c:v>752.66657852646347</c:v>
                </c:pt>
                <c:pt idx="766">
                  <c:v>752.66657852646347</c:v>
                </c:pt>
                <c:pt idx="767">
                  <c:v>752.66657852646347</c:v>
                </c:pt>
                <c:pt idx="768">
                  <c:v>752.66657852646347</c:v>
                </c:pt>
                <c:pt idx="769">
                  <c:v>752.66657852646347</c:v>
                </c:pt>
                <c:pt idx="770">
                  <c:v>752.66657852646347</c:v>
                </c:pt>
                <c:pt idx="771">
                  <c:v>752.66657852646347</c:v>
                </c:pt>
                <c:pt idx="772">
                  <c:v>752.66657852646347</c:v>
                </c:pt>
                <c:pt idx="773">
                  <c:v>752.66657852646347</c:v>
                </c:pt>
                <c:pt idx="774">
                  <c:v>752.66657852646347</c:v>
                </c:pt>
                <c:pt idx="775">
                  <c:v>752.66657852646347</c:v>
                </c:pt>
                <c:pt idx="776">
                  <c:v>752.66657852646347</c:v>
                </c:pt>
                <c:pt idx="777">
                  <c:v>752.66657852646347</c:v>
                </c:pt>
                <c:pt idx="778">
                  <c:v>752.66657852646347</c:v>
                </c:pt>
                <c:pt idx="779">
                  <c:v>752.66657852646347</c:v>
                </c:pt>
                <c:pt idx="780">
                  <c:v>752.66657852646347</c:v>
                </c:pt>
                <c:pt idx="781">
                  <c:v>752.66657852646347</c:v>
                </c:pt>
                <c:pt idx="782">
                  <c:v>752.66657852646347</c:v>
                </c:pt>
                <c:pt idx="783">
                  <c:v>752.66657852646347</c:v>
                </c:pt>
                <c:pt idx="784">
                  <c:v>752.66657852646347</c:v>
                </c:pt>
                <c:pt idx="785">
                  <c:v>752.66657852646347</c:v>
                </c:pt>
                <c:pt idx="786">
                  <c:v>752.66657852646347</c:v>
                </c:pt>
                <c:pt idx="787">
                  <c:v>752.66657852646347</c:v>
                </c:pt>
                <c:pt idx="788">
                  <c:v>752.66657852646347</c:v>
                </c:pt>
                <c:pt idx="789">
                  <c:v>752.66657852646347</c:v>
                </c:pt>
                <c:pt idx="790">
                  <c:v>752.66657852646347</c:v>
                </c:pt>
                <c:pt idx="791">
                  <c:v>752.66657852646347</c:v>
                </c:pt>
                <c:pt idx="792">
                  <c:v>752.66657852646347</c:v>
                </c:pt>
                <c:pt idx="793">
                  <c:v>752.66657852646347</c:v>
                </c:pt>
                <c:pt idx="794">
                  <c:v>752.66657852646347</c:v>
                </c:pt>
                <c:pt idx="795">
                  <c:v>752.66657852646347</c:v>
                </c:pt>
                <c:pt idx="796">
                  <c:v>752.66657852646347</c:v>
                </c:pt>
                <c:pt idx="797">
                  <c:v>752.66657852646347</c:v>
                </c:pt>
                <c:pt idx="798">
                  <c:v>752.66657852646347</c:v>
                </c:pt>
                <c:pt idx="799">
                  <c:v>752.66657852646347</c:v>
                </c:pt>
                <c:pt idx="800">
                  <c:v>752.66657852646347</c:v>
                </c:pt>
                <c:pt idx="801">
                  <c:v>752.66657852646347</c:v>
                </c:pt>
                <c:pt idx="802">
                  <c:v>752.66657852646347</c:v>
                </c:pt>
                <c:pt idx="803">
                  <c:v>752.66657852646347</c:v>
                </c:pt>
                <c:pt idx="804">
                  <c:v>752.66657852646347</c:v>
                </c:pt>
                <c:pt idx="805">
                  <c:v>752.66657852646347</c:v>
                </c:pt>
                <c:pt idx="806">
                  <c:v>752.66657852646347</c:v>
                </c:pt>
                <c:pt idx="807">
                  <c:v>752.66657852646347</c:v>
                </c:pt>
                <c:pt idx="808">
                  <c:v>752.66657852646347</c:v>
                </c:pt>
                <c:pt idx="809">
                  <c:v>752.66657852646347</c:v>
                </c:pt>
                <c:pt idx="810">
                  <c:v>752.66657852646347</c:v>
                </c:pt>
                <c:pt idx="811">
                  <c:v>752.66657852646347</c:v>
                </c:pt>
                <c:pt idx="812">
                  <c:v>752.66657852646347</c:v>
                </c:pt>
                <c:pt idx="813">
                  <c:v>752.66657852646347</c:v>
                </c:pt>
                <c:pt idx="814">
                  <c:v>752.66657852646347</c:v>
                </c:pt>
                <c:pt idx="815">
                  <c:v>752.66657852646347</c:v>
                </c:pt>
                <c:pt idx="816">
                  <c:v>752.66657852646347</c:v>
                </c:pt>
                <c:pt idx="817">
                  <c:v>752.66657852646347</c:v>
                </c:pt>
                <c:pt idx="818">
                  <c:v>752.66657852646347</c:v>
                </c:pt>
                <c:pt idx="819">
                  <c:v>752.66657852646347</c:v>
                </c:pt>
                <c:pt idx="820">
                  <c:v>752.66657852646347</c:v>
                </c:pt>
                <c:pt idx="821">
                  <c:v>752.66657852646347</c:v>
                </c:pt>
                <c:pt idx="822">
                  <c:v>752.66657852646347</c:v>
                </c:pt>
                <c:pt idx="823">
                  <c:v>752.66657852646347</c:v>
                </c:pt>
                <c:pt idx="824">
                  <c:v>752.66657852646347</c:v>
                </c:pt>
                <c:pt idx="825">
                  <c:v>752.66657852646347</c:v>
                </c:pt>
                <c:pt idx="826">
                  <c:v>752.66657852646347</c:v>
                </c:pt>
                <c:pt idx="827">
                  <c:v>752.66657852646347</c:v>
                </c:pt>
                <c:pt idx="828">
                  <c:v>752.66657852646347</c:v>
                </c:pt>
                <c:pt idx="829">
                  <c:v>752.66657852646347</c:v>
                </c:pt>
                <c:pt idx="830">
                  <c:v>752.66657852646347</c:v>
                </c:pt>
                <c:pt idx="831">
                  <c:v>752.66657852646347</c:v>
                </c:pt>
                <c:pt idx="832">
                  <c:v>752.66657852646347</c:v>
                </c:pt>
                <c:pt idx="833">
                  <c:v>752.66657852646347</c:v>
                </c:pt>
                <c:pt idx="834">
                  <c:v>752.66657852646347</c:v>
                </c:pt>
                <c:pt idx="835">
                  <c:v>752.66657852646347</c:v>
                </c:pt>
                <c:pt idx="836">
                  <c:v>752.66657852646347</c:v>
                </c:pt>
                <c:pt idx="837">
                  <c:v>752.66657852646347</c:v>
                </c:pt>
                <c:pt idx="838">
                  <c:v>752.66657852646347</c:v>
                </c:pt>
                <c:pt idx="839">
                  <c:v>752.66657852646347</c:v>
                </c:pt>
                <c:pt idx="840">
                  <c:v>752.66657852646347</c:v>
                </c:pt>
                <c:pt idx="841">
                  <c:v>752.66657852646347</c:v>
                </c:pt>
                <c:pt idx="842">
                  <c:v>752.66657852646347</c:v>
                </c:pt>
                <c:pt idx="843">
                  <c:v>752.66657852646347</c:v>
                </c:pt>
                <c:pt idx="844">
                  <c:v>752.66657852646347</c:v>
                </c:pt>
                <c:pt idx="845">
                  <c:v>752.66657852646347</c:v>
                </c:pt>
                <c:pt idx="846">
                  <c:v>752.66657852646347</c:v>
                </c:pt>
                <c:pt idx="847">
                  <c:v>752.66657852646347</c:v>
                </c:pt>
                <c:pt idx="848">
                  <c:v>752.66657852646347</c:v>
                </c:pt>
                <c:pt idx="849">
                  <c:v>752.66657852646347</c:v>
                </c:pt>
                <c:pt idx="850">
                  <c:v>752.66657852646347</c:v>
                </c:pt>
                <c:pt idx="851">
                  <c:v>752.66657852646347</c:v>
                </c:pt>
                <c:pt idx="852">
                  <c:v>752.66657852646347</c:v>
                </c:pt>
                <c:pt idx="853">
                  <c:v>752.66657852646347</c:v>
                </c:pt>
                <c:pt idx="854">
                  <c:v>752.66657852646347</c:v>
                </c:pt>
                <c:pt idx="855">
                  <c:v>752.66657852646347</c:v>
                </c:pt>
                <c:pt idx="856">
                  <c:v>752.66657852646347</c:v>
                </c:pt>
                <c:pt idx="857">
                  <c:v>752.66657852646347</c:v>
                </c:pt>
                <c:pt idx="858">
                  <c:v>752.66657852646347</c:v>
                </c:pt>
                <c:pt idx="859">
                  <c:v>752.66657852646347</c:v>
                </c:pt>
                <c:pt idx="860">
                  <c:v>752.66657852646347</c:v>
                </c:pt>
                <c:pt idx="861">
                  <c:v>752.66657852646347</c:v>
                </c:pt>
                <c:pt idx="862">
                  <c:v>752.66657852646347</c:v>
                </c:pt>
                <c:pt idx="863">
                  <c:v>752.66657852646347</c:v>
                </c:pt>
                <c:pt idx="864">
                  <c:v>752.66657852646347</c:v>
                </c:pt>
                <c:pt idx="865">
                  <c:v>752.66657852646347</c:v>
                </c:pt>
                <c:pt idx="866">
                  <c:v>752.66657852646347</c:v>
                </c:pt>
                <c:pt idx="867">
                  <c:v>752.66657852646347</c:v>
                </c:pt>
                <c:pt idx="868">
                  <c:v>752.66657852646347</c:v>
                </c:pt>
                <c:pt idx="869">
                  <c:v>752.66657852646347</c:v>
                </c:pt>
                <c:pt idx="870">
                  <c:v>752.66657852646347</c:v>
                </c:pt>
                <c:pt idx="871">
                  <c:v>752.66657852646347</c:v>
                </c:pt>
                <c:pt idx="872">
                  <c:v>752.66657852646347</c:v>
                </c:pt>
                <c:pt idx="873">
                  <c:v>752.66657852646347</c:v>
                </c:pt>
                <c:pt idx="874">
                  <c:v>752.66657852646347</c:v>
                </c:pt>
                <c:pt idx="875">
                  <c:v>752.66657852646347</c:v>
                </c:pt>
                <c:pt idx="876">
                  <c:v>752.66657852646347</c:v>
                </c:pt>
                <c:pt idx="877">
                  <c:v>752.66657852646347</c:v>
                </c:pt>
                <c:pt idx="878">
                  <c:v>752.66657852646347</c:v>
                </c:pt>
                <c:pt idx="879">
                  <c:v>752.66657852646347</c:v>
                </c:pt>
                <c:pt idx="880">
                  <c:v>752.66657852646347</c:v>
                </c:pt>
                <c:pt idx="881">
                  <c:v>752.66657852646347</c:v>
                </c:pt>
                <c:pt idx="882">
                  <c:v>752.66657852646347</c:v>
                </c:pt>
                <c:pt idx="883">
                  <c:v>752.66657852646347</c:v>
                </c:pt>
                <c:pt idx="884">
                  <c:v>752.66657852646347</c:v>
                </c:pt>
                <c:pt idx="885">
                  <c:v>752.66657852646347</c:v>
                </c:pt>
                <c:pt idx="886">
                  <c:v>752.66657852646347</c:v>
                </c:pt>
                <c:pt idx="887">
                  <c:v>752.66657852646347</c:v>
                </c:pt>
                <c:pt idx="888">
                  <c:v>752.66657852646347</c:v>
                </c:pt>
                <c:pt idx="889">
                  <c:v>752.66657852646347</c:v>
                </c:pt>
                <c:pt idx="890">
                  <c:v>752.66657852646347</c:v>
                </c:pt>
                <c:pt idx="891">
                  <c:v>752.66657852646347</c:v>
                </c:pt>
                <c:pt idx="892">
                  <c:v>752.66657852646347</c:v>
                </c:pt>
                <c:pt idx="893">
                  <c:v>752.66657852646347</c:v>
                </c:pt>
                <c:pt idx="894">
                  <c:v>752.66657852646347</c:v>
                </c:pt>
                <c:pt idx="895">
                  <c:v>752.66657852646347</c:v>
                </c:pt>
                <c:pt idx="896">
                  <c:v>752.66657852646347</c:v>
                </c:pt>
                <c:pt idx="897">
                  <c:v>752.66657852646347</c:v>
                </c:pt>
                <c:pt idx="898">
                  <c:v>752.66657852646347</c:v>
                </c:pt>
                <c:pt idx="899">
                  <c:v>752.66657852646347</c:v>
                </c:pt>
                <c:pt idx="900">
                  <c:v>752.66657852646347</c:v>
                </c:pt>
                <c:pt idx="901">
                  <c:v>752.66657852646347</c:v>
                </c:pt>
                <c:pt idx="902">
                  <c:v>752.66657852646347</c:v>
                </c:pt>
                <c:pt idx="903">
                  <c:v>752.66657852646347</c:v>
                </c:pt>
                <c:pt idx="904">
                  <c:v>752.66657852646347</c:v>
                </c:pt>
                <c:pt idx="905">
                  <c:v>752.66657852646347</c:v>
                </c:pt>
                <c:pt idx="906">
                  <c:v>752.66657852646347</c:v>
                </c:pt>
                <c:pt idx="907">
                  <c:v>752.66657852646347</c:v>
                </c:pt>
                <c:pt idx="908">
                  <c:v>752.66657852646347</c:v>
                </c:pt>
                <c:pt idx="909">
                  <c:v>752.66657852646347</c:v>
                </c:pt>
                <c:pt idx="910">
                  <c:v>752.66657852646347</c:v>
                </c:pt>
                <c:pt idx="911">
                  <c:v>752.66657852646347</c:v>
                </c:pt>
                <c:pt idx="912">
                  <c:v>752.66657852646347</c:v>
                </c:pt>
                <c:pt idx="913">
                  <c:v>752.66657852646347</c:v>
                </c:pt>
                <c:pt idx="914">
                  <c:v>752.66657852646347</c:v>
                </c:pt>
                <c:pt idx="915">
                  <c:v>752.66657852646347</c:v>
                </c:pt>
                <c:pt idx="916">
                  <c:v>752.66657852646347</c:v>
                </c:pt>
                <c:pt idx="917">
                  <c:v>752.66657852646347</c:v>
                </c:pt>
                <c:pt idx="918">
                  <c:v>752.66657852646347</c:v>
                </c:pt>
                <c:pt idx="919">
                  <c:v>752.66657852646347</c:v>
                </c:pt>
                <c:pt idx="920">
                  <c:v>752.66657852646347</c:v>
                </c:pt>
                <c:pt idx="921">
                  <c:v>752.66657852646347</c:v>
                </c:pt>
                <c:pt idx="922">
                  <c:v>752.66657852646347</c:v>
                </c:pt>
                <c:pt idx="923">
                  <c:v>752.66657852646347</c:v>
                </c:pt>
                <c:pt idx="924">
                  <c:v>752.66657852646347</c:v>
                </c:pt>
                <c:pt idx="925">
                  <c:v>752.66657852646347</c:v>
                </c:pt>
                <c:pt idx="926">
                  <c:v>752.66657852646347</c:v>
                </c:pt>
                <c:pt idx="927">
                  <c:v>752.66657852646347</c:v>
                </c:pt>
                <c:pt idx="928">
                  <c:v>752.66657852646347</c:v>
                </c:pt>
                <c:pt idx="929">
                  <c:v>752.66657852646347</c:v>
                </c:pt>
                <c:pt idx="930">
                  <c:v>752.66657852646347</c:v>
                </c:pt>
                <c:pt idx="931">
                  <c:v>752.66657852646347</c:v>
                </c:pt>
                <c:pt idx="932">
                  <c:v>752.66657852646347</c:v>
                </c:pt>
                <c:pt idx="933">
                  <c:v>752.66657852646347</c:v>
                </c:pt>
                <c:pt idx="934">
                  <c:v>752.66657852646347</c:v>
                </c:pt>
                <c:pt idx="935">
                  <c:v>752.66657852646347</c:v>
                </c:pt>
                <c:pt idx="936">
                  <c:v>752.66657852646347</c:v>
                </c:pt>
                <c:pt idx="937">
                  <c:v>752.66657852646347</c:v>
                </c:pt>
                <c:pt idx="938">
                  <c:v>752.66657852646347</c:v>
                </c:pt>
                <c:pt idx="939">
                  <c:v>752.66657852646347</c:v>
                </c:pt>
                <c:pt idx="940">
                  <c:v>752.66657852646347</c:v>
                </c:pt>
                <c:pt idx="941">
                  <c:v>752.66657852646347</c:v>
                </c:pt>
                <c:pt idx="942">
                  <c:v>752.66657852646347</c:v>
                </c:pt>
                <c:pt idx="943">
                  <c:v>752.66657852646347</c:v>
                </c:pt>
                <c:pt idx="944">
                  <c:v>752.66657852646347</c:v>
                </c:pt>
                <c:pt idx="945">
                  <c:v>752.66657852646347</c:v>
                </c:pt>
                <c:pt idx="946">
                  <c:v>752.66657852646347</c:v>
                </c:pt>
                <c:pt idx="947">
                  <c:v>752.66657852646347</c:v>
                </c:pt>
                <c:pt idx="948">
                  <c:v>752.66657852646347</c:v>
                </c:pt>
                <c:pt idx="949">
                  <c:v>752.66657852646347</c:v>
                </c:pt>
                <c:pt idx="950">
                  <c:v>752.66657852646347</c:v>
                </c:pt>
                <c:pt idx="951">
                  <c:v>752.66657852646347</c:v>
                </c:pt>
                <c:pt idx="952">
                  <c:v>752.66657852646347</c:v>
                </c:pt>
                <c:pt idx="953">
                  <c:v>752.66657852646347</c:v>
                </c:pt>
                <c:pt idx="954">
                  <c:v>752.66657852646347</c:v>
                </c:pt>
                <c:pt idx="955">
                  <c:v>752.66657852646347</c:v>
                </c:pt>
                <c:pt idx="956">
                  <c:v>752.66657852646347</c:v>
                </c:pt>
                <c:pt idx="957">
                  <c:v>752.66657852646347</c:v>
                </c:pt>
                <c:pt idx="958">
                  <c:v>752.66657852646347</c:v>
                </c:pt>
                <c:pt idx="959">
                  <c:v>752.66657852646347</c:v>
                </c:pt>
                <c:pt idx="960">
                  <c:v>752.66657852646347</c:v>
                </c:pt>
                <c:pt idx="961">
                  <c:v>752.66657852646347</c:v>
                </c:pt>
                <c:pt idx="962">
                  <c:v>752.66657852646347</c:v>
                </c:pt>
                <c:pt idx="963">
                  <c:v>752.66657852646347</c:v>
                </c:pt>
                <c:pt idx="964">
                  <c:v>752.66657852646347</c:v>
                </c:pt>
                <c:pt idx="965">
                  <c:v>752.66657852646347</c:v>
                </c:pt>
                <c:pt idx="966">
                  <c:v>752.66657852646347</c:v>
                </c:pt>
                <c:pt idx="967">
                  <c:v>752.66657852646347</c:v>
                </c:pt>
                <c:pt idx="968">
                  <c:v>752.66657852646347</c:v>
                </c:pt>
                <c:pt idx="969">
                  <c:v>752.66657852646347</c:v>
                </c:pt>
                <c:pt idx="970">
                  <c:v>752.66657852646347</c:v>
                </c:pt>
                <c:pt idx="971">
                  <c:v>752.66657852646347</c:v>
                </c:pt>
                <c:pt idx="972">
                  <c:v>752.66657852646347</c:v>
                </c:pt>
                <c:pt idx="973">
                  <c:v>752.66657852646347</c:v>
                </c:pt>
                <c:pt idx="974">
                  <c:v>752.66657852646347</c:v>
                </c:pt>
                <c:pt idx="975">
                  <c:v>752.66657852646347</c:v>
                </c:pt>
                <c:pt idx="976">
                  <c:v>752.66657852646347</c:v>
                </c:pt>
                <c:pt idx="977">
                  <c:v>752.66657852646347</c:v>
                </c:pt>
                <c:pt idx="978">
                  <c:v>752.66657852646347</c:v>
                </c:pt>
                <c:pt idx="979">
                  <c:v>752.66657852646347</c:v>
                </c:pt>
                <c:pt idx="980">
                  <c:v>752.66657852646347</c:v>
                </c:pt>
                <c:pt idx="981">
                  <c:v>752.66657852646347</c:v>
                </c:pt>
                <c:pt idx="982">
                  <c:v>752.66657852646347</c:v>
                </c:pt>
                <c:pt idx="983">
                  <c:v>752.66657852646347</c:v>
                </c:pt>
                <c:pt idx="984">
                  <c:v>752.66657852646347</c:v>
                </c:pt>
                <c:pt idx="985">
                  <c:v>752.66657852646347</c:v>
                </c:pt>
                <c:pt idx="986">
                  <c:v>752.66657852646347</c:v>
                </c:pt>
                <c:pt idx="987">
                  <c:v>752.66657852646347</c:v>
                </c:pt>
                <c:pt idx="988">
                  <c:v>752.66657852646347</c:v>
                </c:pt>
                <c:pt idx="989">
                  <c:v>752.66657852646347</c:v>
                </c:pt>
                <c:pt idx="990">
                  <c:v>752.66657852646347</c:v>
                </c:pt>
                <c:pt idx="991">
                  <c:v>752.66657852646347</c:v>
                </c:pt>
                <c:pt idx="992">
                  <c:v>752.66657852646347</c:v>
                </c:pt>
                <c:pt idx="993">
                  <c:v>752.66657852646347</c:v>
                </c:pt>
                <c:pt idx="994">
                  <c:v>752.66657852646347</c:v>
                </c:pt>
                <c:pt idx="995">
                  <c:v>752.66657852646347</c:v>
                </c:pt>
                <c:pt idx="996">
                  <c:v>752.66657852646347</c:v>
                </c:pt>
                <c:pt idx="997">
                  <c:v>752.66657852646347</c:v>
                </c:pt>
                <c:pt idx="998">
                  <c:v>752.66657852646347</c:v>
                </c:pt>
                <c:pt idx="999">
                  <c:v>752.66657852646347</c:v>
                </c:pt>
                <c:pt idx="1000">
                  <c:v>752.66657852646347</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33.400100000000208</c:v>
                </c:pt>
                <c:pt idx="516">
                  <c:v>33.400200000000211</c:v>
                </c:pt>
                <c:pt idx="517">
                  <c:v>33.400300000000215</c:v>
                </c:pt>
                <c:pt idx="518">
                  <c:v>33.400400000000218</c:v>
                </c:pt>
                <c:pt idx="519">
                  <c:v>33.400500000000221</c:v>
                </c:pt>
                <c:pt idx="520">
                  <c:v>33.400600000000225</c:v>
                </c:pt>
                <c:pt idx="521">
                  <c:v>33.400700000000228</c:v>
                </c:pt>
                <c:pt idx="522">
                  <c:v>33.400800000000231</c:v>
                </c:pt>
                <c:pt idx="523">
                  <c:v>33.400900000000235</c:v>
                </c:pt>
                <c:pt idx="524">
                  <c:v>33.401000000000238</c:v>
                </c:pt>
                <c:pt idx="525">
                  <c:v>33.401100000000241</c:v>
                </c:pt>
                <c:pt idx="526">
                  <c:v>33.401200000000244</c:v>
                </c:pt>
                <c:pt idx="527">
                  <c:v>33.401300000000248</c:v>
                </c:pt>
                <c:pt idx="528">
                  <c:v>33.401400000000251</c:v>
                </c:pt>
                <c:pt idx="529">
                  <c:v>33.401500000000254</c:v>
                </c:pt>
                <c:pt idx="530">
                  <c:v>33.401600000000258</c:v>
                </c:pt>
                <c:pt idx="531">
                  <c:v>33.401700000000261</c:v>
                </c:pt>
                <c:pt idx="532">
                  <c:v>33.401800000000264</c:v>
                </c:pt>
                <c:pt idx="533">
                  <c:v>33.401900000000268</c:v>
                </c:pt>
                <c:pt idx="534">
                  <c:v>33.402000000000271</c:v>
                </c:pt>
                <c:pt idx="535">
                  <c:v>33.402100000000274</c:v>
                </c:pt>
                <c:pt idx="536">
                  <c:v>33.402200000000278</c:v>
                </c:pt>
                <c:pt idx="537">
                  <c:v>33.402300000000281</c:v>
                </c:pt>
                <c:pt idx="538">
                  <c:v>33.402400000000284</c:v>
                </c:pt>
                <c:pt idx="539">
                  <c:v>33.402500000000288</c:v>
                </c:pt>
                <c:pt idx="540">
                  <c:v>33.402600000000291</c:v>
                </c:pt>
                <c:pt idx="541">
                  <c:v>33.402700000000294</c:v>
                </c:pt>
                <c:pt idx="542">
                  <c:v>33.402800000000298</c:v>
                </c:pt>
                <c:pt idx="543">
                  <c:v>33.402900000000301</c:v>
                </c:pt>
                <c:pt idx="544">
                  <c:v>33.403000000000304</c:v>
                </c:pt>
                <c:pt idx="545">
                  <c:v>33.403100000000308</c:v>
                </c:pt>
                <c:pt idx="546">
                  <c:v>33.403200000000311</c:v>
                </c:pt>
                <c:pt idx="547">
                  <c:v>33.403300000000314</c:v>
                </c:pt>
                <c:pt idx="548">
                  <c:v>33.403400000000318</c:v>
                </c:pt>
                <c:pt idx="549">
                  <c:v>33.403500000000321</c:v>
                </c:pt>
                <c:pt idx="550">
                  <c:v>33.403600000000324</c:v>
                </c:pt>
                <c:pt idx="551">
                  <c:v>33.403700000000327</c:v>
                </c:pt>
                <c:pt idx="552">
                  <c:v>33.403800000000331</c:v>
                </c:pt>
                <c:pt idx="553">
                  <c:v>33.403900000000334</c:v>
                </c:pt>
                <c:pt idx="554">
                  <c:v>33.404000000000337</c:v>
                </c:pt>
                <c:pt idx="555">
                  <c:v>33.404100000000341</c:v>
                </c:pt>
                <c:pt idx="556">
                  <c:v>33.404200000000344</c:v>
                </c:pt>
                <c:pt idx="557">
                  <c:v>33.404300000000347</c:v>
                </c:pt>
                <c:pt idx="558">
                  <c:v>33.404400000000351</c:v>
                </c:pt>
                <c:pt idx="559">
                  <c:v>33.404500000000354</c:v>
                </c:pt>
                <c:pt idx="560">
                  <c:v>33.404600000000357</c:v>
                </c:pt>
                <c:pt idx="561">
                  <c:v>33.404700000000361</c:v>
                </c:pt>
                <c:pt idx="562">
                  <c:v>33.404800000000364</c:v>
                </c:pt>
                <c:pt idx="563">
                  <c:v>33.404900000000367</c:v>
                </c:pt>
                <c:pt idx="564">
                  <c:v>33.405000000000371</c:v>
                </c:pt>
                <c:pt idx="565">
                  <c:v>33.405100000000374</c:v>
                </c:pt>
                <c:pt idx="566">
                  <c:v>33.405200000000377</c:v>
                </c:pt>
                <c:pt idx="567">
                  <c:v>33.405300000000381</c:v>
                </c:pt>
                <c:pt idx="568">
                  <c:v>33.405400000000384</c:v>
                </c:pt>
                <c:pt idx="569">
                  <c:v>33.405500000000387</c:v>
                </c:pt>
                <c:pt idx="570">
                  <c:v>33.405600000000391</c:v>
                </c:pt>
                <c:pt idx="571">
                  <c:v>33.405700000000394</c:v>
                </c:pt>
                <c:pt idx="572">
                  <c:v>33.405800000000397</c:v>
                </c:pt>
                <c:pt idx="573">
                  <c:v>33.4059000000004</c:v>
                </c:pt>
                <c:pt idx="574">
                  <c:v>33.406000000000404</c:v>
                </c:pt>
                <c:pt idx="575">
                  <c:v>33.406100000000407</c:v>
                </c:pt>
                <c:pt idx="576">
                  <c:v>33.40620000000041</c:v>
                </c:pt>
                <c:pt idx="577">
                  <c:v>33.406300000000414</c:v>
                </c:pt>
                <c:pt idx="578">
                  <c:v>33.406400000000417</c:v>
                </c:pt>
                <c:pt idx="579">
                  <c:v>33.40650000000042</c:v>
                </c:pt>
                <c:pt idx="580">
                  <c:v>33.406600000000424</c:v>
                </c:pt>
                <c:pt idx="581">
                  <c:v>33.406700000000427</c:v>
                </c:pt>
                <c:pt idx="582">
                  <c:v>33.40680000000043</c:v>
                </c:pt>
                <c:pt idx="583">
                  <c:v>33.406900000000434</c:v>
                </c:pt>
                <c:pt idx="584">
                  <c:v>33.407000000000437</c:v>
                </c:pt>
                <c:pt idx="585">
                  <c:v>33.40710000000044</c:v>
                </c:pt>
                <c:pt idx="586">
                  <c:v>33.407200000000444</c:v>
                </c:pt>
                <c:pt idx="587">
                  <c:v>33.407300000000447</c:v>
                </c:pt>
                <c:pt idx="588">
                  <c:v>33.40740000000045</c:v>
                </c:pt>
                <c:pt idx="589">
                  <c:v>33.407500000000454</c:v>
                </c:pt>
                <c:pt idx="590">
                  <c:v>33.407600000000457</c:v>
                </c:pt>
                <c:pt idx="591">
                  <c:v>33.40770000000046</c:v>
                </c:pt>
                <c:pt idx="592">
                  <c:v>33.407800000000464</c:v>
                </c:pt>
                <c:pt idx="593">
                  <c:v>33.407900000000467</c:v>
                </c:pt>
                <c:pt idx="594">
                  <c:v>33.40800000000047</c:v>
                </c:pt>
                <c:pt idx="595">
                  <c:v>33.408100000000474</c:v>
                </c:pt>
                <c:pt idx="596">
                  <c:v>33.408200000000477</c:v>
                </c:pt>
                <c:pt idx="597">
                  <c:v>33.40830000000048</c:v>
                </c:pt>
                <c:pt idx="598">
                  <c:v>33.408400000000483</c:v>
                </c:pt>
                <c:pt idx="599">
                  <c:v>33.408500000000487</c:v>
                </c:pt>
                <c:pt idx="600">
                  <c:v>33.40860000000049</c:v>
                </c:pt>
                <c:pt idx="601">
                  <c:v>33.408700000000493</c:v>
                </c:pt>
                <c:pt idx="602">
                  <c:v>33.408800000000497</c:v>
                </c:pt>
                <c:pt idx="603">
                  <c:v>33.4089000000005</c:v>
                </c:pt>
                <c:pt idx="604">
                  <c:v>33.409000000000503</c:v>
                </c:pt>
                <c:pt idx="605">
                  <c:v>33.409100000000507</c:v>
                </c:pt>
                <c:pt idx="606">
                  <c:v>33.40920000000051</c:v>
                </c:pt>
                <c:pt idx="607">
                  <c:v>33.409300000000513</c:v>
                </c:pt>
                <c:pt idx="608">
                  <c:v>33.409400000000517</c:v>
                </c:pt>
                <c:pt idx="609">
                  <c:v>33.40950000000052</c:v>
                </c:pt>
                <c:pt idx="610">
                  <c:v>33.409600000000523</c:v>
                </c:pt>
                <c:pt idx="611">
                  <c:v>33.409700000000527</c:v>
                </c:pt>
                <c:pt idx="612">
                  <c:v>33.40980000000053</c:v>
                </c:pt>
                <c:pt idx="613">
                  <c:v>33.409900000000533</c:v>
                </c:pt>
                <c:pt idx="614">
                  <c:v>33.410000000000537</c:v>
                </c:pt>
                <c:pt idx="615">
                  <c:v>33.41010000000054</c:v>
                </c:pt>
                <c:pt idx="616">
                  <c:v>33.410200000000543</c:v>
                </c:pt>
                <c:pt idx="617">
                  <c:v>33.410300000000547</c:v>
                </c:pt>
                <c:pt idx="618">
                  <c:v>33.41040000000055</c:v>
                </c:pt>
                <c:pt idx="619">
                  <c:v>33.410500000000553</c:v>
                </c:pt>
                <c:pt idx="620">
                  <c:v>33.410600000000557</c:v>
                </c:pt>
                <c:pt idx="621">
                  <c:v>33.41070000000056</c:v>
                </c:pt>
                <c:pt idx="622">
                  <c:v>33.410800000000563</c:v>
                </c:pt>
                <c:pt idx="623">
                  <c:v>33.410900000000566</c:v>
                </c:pt>
                <c:pt idx="624">
                  <c:v>33.41100000000057</c:v>
                </c:pt>
                <c:pt idx="625">
                  <c:v>33.411100000000573</c:v>
                </c:pt>
                <c:pt idx="626">
                  <c:v>33.411200000000576</c:v>
                </c:pt>
                <c:pt idx="627">
                  <c:v>33.41130000000058</c:v>
                </c:pt>
                <c:pt idx="628">
                  <c:v>33.411400000000583</c:v>
                </c:pt>
                <c:pt idx="629">
                  <c:v>33.411500000000586</c:v>
                </c:pt>
                <c:pt idx="630">
                  <c:v>33.41160000000059</c:v>
                </c:pt>
                <c:pt idx="631">
                  <c:v>33.411700000000593</c:v>
                </c:pt>
                <c:pt idx="632">
                  <c:v>33.411800000000596</c:v>
                </c:pt>
                <c:pt idx="633">
                  <c:v>33.4119000000006</c:v>
                </c:pt>
                <c:pt idx="634">
                  <c:v>33.412000000000603</c:v>
                </c:pt>
                <c:pt idx="635">
                  <c:v>33.412100000000606</c:v>
                </c:pt>
                <c:pt idx="636">
                  <c:v>33.41220000000061</c:v>
                </c:pt>
                <c:pt idx="637">
                  <c:v>33.412300000000613</c:v>
                </c:pt>
                <c:pt idx="638">
                  <c:v>33.412400000000616</c:v>
                </c:pt>
                <c:pt idx="639">
                  <c:v>33.41250000000062</c:v>
                </c:pt>
                <c:pt idx="640">
                  <c:v>33.412600000000623</c:v>
                </c:pt>
                <c:pt idx="641">
                  <c:v>33.412700000000626</c:v>
                </c:pt>
                <c:pt idx="642">
                  <c:v>33.41280000000063</c:v>
                </c:pt>
                <c:pt idx="643">
                  <c:v>33.412900000000633</c:v>
                </c:pt>
                <c:pt idx="644">
                  <c:v>33.413000000000636</c:v>
                </c:pt>
                <c:pt idx="645">
                  <c:v>33.41310000000064</c:v>
                </c:pt>
                <c:pt idx="646">
                  <c:v>33.413200000000643</c:v>
                </c:pt>
                <c:pt idx="647">
                  <c:v>33.413300000000646</c:v>
                </c:pt>
                <c:pt idx="648">
                  <c:v>33.413400000000649</c:v>
                </c:pt>
                <c:pt idx="649">
                  <c:v>33.413500000000653</c:v>
                </c:pt>
                <c:pt idx="650">
                  <c:v>33.413600000000656</c:v>
                </c:pt>
                <c:pt idx="651">
                  <c:v>33.413700000000659</c:v>
                </c:pt>
                <c:pt idx="652">
                  <c:v>33.413800000000663</c:v>
                </c:pt>
                <c:pt idx="653">
                  <c:v>33.413900000000666</c:v>
                </c:pt>
                <c:pt idx="654">
                  <c:v>33.414000000000669</c:v>
                </c:pt>
                <c:pt idx="655">
                  <c:v>33.414100000000673</c:v>
                </c:pt>
                <c:pt idx="656">
                  <c:v>33.414200000000676</c:v>
                </c:pt>
                <c:pt idx="657">
                  <c:v>33.414300000000679</c:v>
                </c:pt>
                <c:pt idx="658">
                  <c:v>33.414400000000683</c:v>
                </c:pt>
                <c:pt idx="659">
                  <c:v>33.414500000000686</c:v>
                </c:pt>
                <c:pt idx="660">
                  <c:v>33.414600000000689</c:v>
                </c:pt>
                <c:pt idx="661">
                  <c:v>33.414700000000693</c:v>
                </c:pt>
                <c:pt idx="662">
                  <c:v>33.414800000000696</c:v>
                </c:pt>
                <c:pt idx="663">
                  <c:v>33.414900000000699</c:v>
                </c:pt>
                <c:pt idx="664">
                  <c:v>33.415000000000703</c:v>
                </c:pt>
                <c:pt idx="665">
                  <c:v>33.415100000000706</c:v>
                </c:pt>
                <c:pt idx="666">
                  <c:v>33.415200000000709</c:v>
                </c:pt>
                <c:pt idx="667">
                  <c:v>33.415300000000713</c:v>
                </c:pt>
                <c:pt idx="668">
                  <c:v>33.415400000000716</c:v>
                </c:pt>
                <c:pt idx="669">
                  <c:v>33.415500000000719</c:v>
                </c:pt>
                <c:pt idx="670">
                  <c:v>33.415600000000723</c:v>
                </c:pt>
                <c:pt idx="671">
                  <c:v>33.415700000000726</c:v>
                </c:pt>
                <c:pt idx="672">
                  <c:v>33.415800000000729</c:v>
                </c:pt>
                <c:pt idx="673">
                  <c:v>33.415900000000732</c:v>
                </c:pt>
                <c:pt idx="674">
                  <c:v>33.416000000000736</c:v>
                </c:pt>
                <c:pt idx="675">
                  <c:v>33.416100000000739</c:v>
                </c:pt>
                <c:pt idx="676">
                  <c:v>33.416200000000742</c:v>
                </c:pt>
                <c:pt idx="677">
                  <c:v>33.416300000000746</c:v>
                </c:pt>
                <c:pt idx="678">
                  <c:v>33.416400000000749</c:v>
                </c:pt>
                <c:pt idx="679">
                  <c:v>33.416500000000752</c:v>
                </c:pt>
                <c:pt idx="680">
                  <c:v>33.416600000000756</c:v>
                </c:pt>
                <c:pt idx="681">
                  <c:v>33.416700000000759</c:v>
                </c:pt>
                <c:pt idx="682">
                  <c:v>33.416800000000762</c:v>
                </c:pt>
                <c:pt idx="683">
                  <c:v>33.416900000000766</c:v>
                </c:pt>
                <c:pt idx="684">
                  <c:v>33.417000000000769</c:v>
                </c:pt>
                <c:pt idx="685">
                  <c:v>33.417100000000772</c:v>
                </c:pt>
                <c:pt idx="686">
                  <c:v>33.417200000000776</c:v>
                </c:pt>
                <c:pt idx="687">
                  <c:v>33.417300000000779</c:v>
                </c:pt>
                <c:pt idx="688">
                  <c:v>33.417400000000782</c:v>
                </c:pt>
                <c:pt idx="689">
                  <c:v>33.417500000000786</c:v>
                </c:pt>
                <c:pt idx="690">
                  <c:v>33.417600000000789</c:v>
                </c:pt>
                <c:pt idx="691">
                  <c:v>33.417700000000792</c:v>
                </c:pt>
                <c:pt idx="692">
                  <c:v>33.417800000000796</c:v>
                </c:pt>
                <c:pt idx="693">
                  <c:v>33.417900000000799</c:v>
                </c:pt>
                <c:pt idx="694">
                  <c:v>33.418000000000802</c:v>
                </c:pt>
                <c:pt idx="695">
                  <c:v>33.418100000000805</c:v>
                </c:pt>
                <c:pt idx="696">
                  <c:v>33.418200000000809</c:v>
                </c:pt>
                <c:pt idx="697">
                  <c:v>33.418300000000812</c:v>
                </c:pt>
                <c:pt idx="698">
                  <c:v>33.418400000000815</c:v>
                </c:pt>
                <c:pt idx="699">
                  <c:v>33.418500000000819</c:v>
                </c:pt>
                <c:pt idx="700">
                  <c:v>33.418600000000822</c:v>
                </c:pt>
                <c:pt idx="701">
                  <c:v>33.418700000000825</c:v>
                </c:pt>
                <c:pt idx="702">
                  <c:v>33.418800000000829</c:v>
                </c:pt>
                <c:pt idx="703">
                  <c:v>33.418900000000832</c:v>
                </c:pt>
                <c:pt idx="704">
                  <c:v>33.419000000000835</c:v>
                </c:pt>
                <c:pt idx="705">
                  <c:v>33.419100000000839</c:v>
                </c:pt>
                <c:pt idx="706">
                  <c:v>33.419200000000842</c:v>
                </c:pt>
                <c:pt idx="707">
                  <c:v>33.419300000000845</c:v>
                </c:pt>
                <c:pt idx="708">
                  <c:v>33.419400000000849</c:v>
                </c:pt>
                <c:pt idx="709">
                  <c:v>33.419500000000852</c:v>
                </c:pt>
                <c:pt idx="710">
                  <c:v>33.419600000000855</c:v>
                </c:pt>
                <c:pt idx="711">
                  <c:v>33.419700000000859</c:v>
                </c:pt>
                <c:pt idx="712">
                  <c:v>33.419800000000862</c:v>
                </c:pt>
                <c:pt idx="713">
                  <c:v>33.419900000000865</c:v>
                </c:pt>
                <c:pt idx="714">
                  <c:v>33.420000000000869</c:v>
                </c:pt>
                <c:pt idx="715">
                  <c:v>33.420100000000872</c:v>
                </c:pt>
                <c:pt idx="716">
                  <c:v>33.420200000000875</c:v>
                </c:pt>
                <c:pt idx="717">
                  <c:v>33.420300000000879</c:v>
                </c:pt>
                <c:pt idx="718">
                  <c:v>33.420400000000882</c:v>
                </c:pt>
                <c:pt idx="719">
                  <c:v>33.420500000000885</c:v>
                </c:pt>
                <c:pt idx="720">
                  <c:v>33.420600000000888</c:v>
                </c:pt>
                <c:pt idx="721">
                  <c:v>33.420700000000892</c:v>
                </c:pt>
                <c:pt idx="722">
                  <c:v>33.420800000000895</c:v>
                </c:pt>
                <c:pt idx="723">
                  <c:v>33.420900000000898</c:v>
                </c:pt>
                <c:pt idx="724">
                  <c:v>33.421000000000902</c:v>
                </c:pt>
                <c:pt idx="725">
                  <c:v>33.421100000000905</c:v>
                </c:pt>
                <c:pt idx="726">
                  <c:v>33.421200000000908</c:v>
                </c:pt>
                <c:pt idx="727">
                  <c:v>33.421300000000912</c:v>
                </c:pt>
                <c:pt idx="728">
                  <c:v>33.421400000000915</c:v>
                </c:pt>
                <c:pt idx="729">
                  <c:v>33.421500000000918</c:v>
                </c:pt>
                <c:pt idx="730">
                  <c:v>33.421600000000922</c:v>
                </c:pt>
                <c:pt idx="731">
                  <c:v>33.421700000000925</c:v>
                </c:pt>
                <c:pt idx="732">
                  <c:v>33.421800000000928</c:v>
                </c:pt>
                <c:pt idx="733">
                  <c:v>33.421900000000932</c:v>
                </c:pt>
                <c:pt idx="734">
                  <c:v>33.422000000000935</c:v>
                </c:pt>
                <c:pt idx="735">
                  <c:v>33.422100000000938</c:v>
                </c:pt>
                <c:pt idx="736">
                  <c:v>33.422200000000942</c:v>
                </c:pt>
                <c:pt idx="737">
                  <c:v>33.422300000000945</c:v>
                </c:pt>
                <c:pt idx="738">
                  <c:v>33.422400000000948</c:v>
                </c:pt>
                <c:pt idx="739">
                  <c:v>33.422500000000952</c:v>
                </c:pt>
                <c:pt idx="740">
                  <c:v>33.422600000000955</c:v>
                </c:pt>
                <c:pt idx="741">
                  <c:v>33.422700000000958</c:v>
                </c:pt>
                <c:pt idx="742">
                  <c:v>33.422800000000962</c:v>
                </c:pt>
                <c:pt idx="743">
                  <c:v>33.422900000000965</c:v>
                </c:pt>
                <c:pt idx="744">
                  <c:v>33.423000000000968</c:v>
                </c:pt>
                <c:pt idx="745">
                  <c:v>33.423100000000971</c:v>
                </c:pt>
                <c:pt idx="746">
                  <c:v>33.423200000000975</c:v>
                </c:pt>
                <c:pt idx="747">
                  <c:v>33.423300000000978</c:v>
                </c:pt>
                <c:pt idx="748">
                  <c:v>33.423400000000981</c:v>
                </c:pt>
                <c:pt idx="749">
                  <c:v>33.423500000000985</c:v>
                </c:pt>
                <c:pt idx="750">
                  <c:v>33.423600000000988</c:v>
                </c:pt>
                <c:pt idx="751">
                  <c:v>33.423700000000991</c:v>
                </c:pt>
                <c:pt idx="752">
                  <c:v>33.423800000000995</c:v>
                </c:pt>
                <c:pt idx="753">
                  <c:v>33.423900000000998</c:v>
                </c:pt>
                <c:pt idx="754">
                  <c:v>33.424000000001001</c:v>
                </c:pt>
                <c:pt idx="755">
                  <c:v>33.424100000001005</c:v>
                </c:pt>
                <c:pt idx="756">
                  <c:v>33.424200000001008</c:v>
                </c:pt>
                <c:pt idx="757">
                  <c:v>33.424300000001011</c:v>
                </c:pt>
                <c:pt idx="758">
                  <c:v>33.424400000001015</c:v>
                </c:pt>
                <c:pt idx="759">
                  <c:v>33.424500000001018</c:v>
                </c:pt>
                <c:pt idx="760">
                  <c:v>33.424600000001021</c:v>
                </c:pt>
                <c:pt idx="761">
                  <c:v>33.424700000001025</c:v>
                </c:pt>
                <c:pt idx="762">
                  <c:v>33.424800000001028</c:v>
                </c:pt>
                <c:pt idx="763">
                  <c:v>33.424900000001031</c:v>
                </c:pt>
                <c:pt idx="764">
                  <c:v>33.425000000001035</c:v>
                </c:pt>
                <c:pt idx="765">
                  <c:v>33.425100000001038</c:v>
                </c:pt>
                <c:pt idx="766">
                  <c:v>33.425200000001041</c:v>
                </c:pt>
                <c:pt idx="767">
                  <c:v>33.425300000001045</c:v>
                </c:pt>
                <c:pt idx="768">
                  <c:v>33.425400000001048</c:v>
                </c:pt>
                <c:pt idx="769">
                  <c:v>33.425500000001051</c:v>
                </c:pt>
                <c:pt idx="770">
                  <c:v>33.425600000001054</c:v>
                </c:pt>
                <c:pt idx="771">
                  <c:v>33.425700000001058</c:v>
                </c:pt>
                <c:pt idx="772">
                  <c:v>33.425800000001061</c:v>
                </c:pt>
                <c:pt idx="773">
                  <c:v>33.425900000001064</c:v>
                </c:pt>
                <c:pt idx="774">
                  <c:v>33.426000000001068</c:v>
                </c:pt>
                <c:pt idx="775">
                  <c:v>33.426100000001071</c:v>
                </c:pt>
                <c:pt idx="776">
                  <c:v>33.426200000001074</c:v>
                </c:pt>
                <c:pt idx="777">
                  <c:v>33.426300000001078</c:v>
                </c:pt>
                <c:pt idx="778">
                  <c:v>33.426400000001081</c:v>
                </c:pt>
                <c:pt idx="779">
                  <c:v>33.426500000001084</c:v>
                </c:pt>
                <c:pt idx="780">
                  <c:v>33.426600000001088</c:v>
                </c:pt>
                <c:pt idx="781">
                  <c:v>33.426700000001091</c:v>
                </c:pt>
                <c:pt idx="782">
                  <c:v>33.426800000001094</c:v>
                </c:pt>
                <c:pt idx="783">
                  <c:v>33.426900000001098</c:v>
                </c:pt>
                <c:pt idx="784">
                  <c:v>33.427000000001101</c:v>
                </c:pt>
                <c:pt idx="785">
                  <c:v>33.427100000001104</c:v>
                </c:pt>
                <c:pt idx="786">
                  <c:v>33.427200000001108</c:v>
                </c:pt>
                <c:pt idx="787">
                  <c:v>33.427300000001111</c:v>
                </c:pt>
                <c:pt idx="788">
                  <c:v>33.427400000001114</c:v>
                </c:pt>
                <c:pt idx="789">
                  <c:v>33.427500000001118</c:v>
                </c:pt>
                <c:pt idx="790">
                  <c:v>33.427600000001121</c:v>
                </c:pt>
                <c:pt idx="791">
                  <c:v>33.427700000001124</c:v>
                </c:pt>
                <c:pt idx="792">
                  <c:v>33.427800000001128</c:v>
                </c:pt>
                <c:pt idx="793">
                  <c:v>33.427900000001131</c:v>
                </c:pt>
                <c:pt idx="794">
                  <c:v>33.428000000001134</c:v>
                </c:pt>
                <c:pt idx="795">
                  <c:v>33.428100000001137</c:v>
                </c:pt>
                <c:pt idx="796">
                  <c:v>33.428200000001141</c:v>
                </c:pt>
                <c:pt idx="797">
                  <c:v>33.428300000001144</c:v>
                </c:pt>
                <c:pt idx="798">
                  <c:v>33.428400000001147</c:v>
                </c:pt>
                <c:pt idx="799">
                  <c:v>33.428500000001151</c:v>
                </c:pt>
                <c:pt idx="800">
                  <c:v>33.428600000001154</c:v>
                </c:pt>
                <c:pt idx="801">
                  <c:v>33.428700000001157</c:v>
                </c:pt>
                <c:pt idx="802">
                  <c:v>33.428800000001161</c:v>
                </c:pt>
                <c:pt idx="803">
                  <c:v>33.428900000001164</c:v>
                </c:pt>
                <c:pt idx="804">
                  <c:v>33.429000000001167</c:v>
                </c:pt>
                <c:pt idx="805">
                  <c:v>33.429100000001171</c:v>
                </c:pt>
                <c:pt idx="806">
                  <c:v>33.429200000001174</c:v>
                </c:pt>
                <c:pt idx="807">
                  <c:v>33.429300000001177</c:v>
                </c:pt>
                <c:pt idx="808">
                  <c:v>33.429400000001181</c:v>
                </c:pt>
                <c:pt idx="809">
                  <c:v>33.429500000001184</c:v>
                </c:pt>
                <c:pt idx="810">
                  <c:v>33.429600000001187</c:v>
                </c:pt>
                <c:pt idx="811">
                  <c:v>33.429700000001191</c:v>
                </c:pt>
                <c:pt idx="812">
                  <c:v>33.429800000001194</c:v>
                </c:pt>
                <c:pt idx="813">
                  <c:v>33.429900000001197</c:v>
                </c:pt>
                <c:pt idx="814">
                  <c:v>33.430000000001201</c:v>
                </c:pt>
                <c:pt idx="815">
                  <c:v>33.430100000001204</c:v>
                </c:pt>
                <c:pt idx="816">
                  <c:v>33.430200000001207</c:v>
                </c:pt>
                <c:pt idx="817">
                  <c:v>33.43030000000121</c:v>
                </c:pt>
                <c:pt idx="818">
                  <c:v>33.430400000001214</c:v>
                </c:pt>
                <c:pt idx="819">
                  <c:v>33.430500000001217</c:v>
                </c:pt>
                <c:pt idx="820">
                  <c:v>33.43060000000122</c:v>
                </c:pt>
                <c:pt idx="821">
                  <c:v>33.430700000001224</c:v>
                </c:pt>
                <c:pt idx="822">
                  <c:v>33.430800000001227</c:v>
                </c:pt>
                <c:pt idx="823">
                  <c:v>33.43090000000123</c:v>
                </c:pt>
                <c:pt idx="824">
                  <c:v>33.431000000001234</c:v>
                </c:pt>
                <c:pt idx="825">
                  <c:v>33.431100000001237</c:v>
                </c:pt>
                <c:pt idx="826">
                  <c:v>33.43120000000124</c:v>
                </c:pt>
                <c:pt idx="827">
                  <c:v>33.431300000001244</c:v>
                </c:pt>
                <c:pt idx="828">
                  <c:v>33.431400000001247</c:v>
                </c:pt>
                <c:pt idx="829">
                  <c:v>33.43150000000125</c:v>
                </c:pt>
                <c:pt idx="830">
                  <c:v>33.431600000001254</c:v>
                </c:pt>
                <c:pt idx="831">
                  <c:v>33.431700000001257</c:v>
                </c:pt>
                <c:pt idx="832">
                  <c:v>33.43180000000126</c:v>
                </c:pt>
                <c:pt idx="833">
                  <c:v>33.431900000001264</c:v>
                </c:pt>
                <c:pt idx="834">
                  <c:v>33.432000000001267</c:v>
                </c:pt>
                <c:pt idx="835">
                  <c:v>33.43210000000127</c:v>
                </c:pt>
                <c:pt idx="836">
                  <c:v>33.432200000001274</c:v>
                </c:pt>
                <c:pt idx="837">
                  <c:v>33.432300000001277</c:v>
                </c:pt>
                <c:pt idx="838">
                  <c:v>33.43240000000128</c:v>
                </c:pt>
                <c:pt idx="839">
                  <c:v>33.432500000001284</c:v>
                </c:pt>
                <c:pt idx="840">
                  <c:v>33.432600000001287</c:v>
                </c:pt>
                <c:pt idx="841">
                  <c:v>33.43270000000129</c:v>
                </c:pt>
                <c:pt idx="842">
                  <c:v>33.432800000001293</c:v>
                </c:pt>
                <c:pt idx="843">
                  <c:v>33.432900000001297</c:v>
                </c:pt>
                <c:pt idx="844">
                  <c:v>33.4330000000013</c:v>
                </c:pt>
                <c:pt idx="845">
                  <c:v>33.433100000001303</c:v>
                </c:pt>
                <c:pt idx="846">
                  <c:v>33.433200000001307</c:v>
                </c:pt>
                <c:pt idx="847">
                  <c:v>33.43330000000131</c:v>
                </c:pt>
                <c:pt idx="848">
                  <c:v>33.433400000001313</c:v>
                </c:pt>
                <c:pt idx="849">
                  <c:v>33.433500000001317</c:v>
                </c:pt>
                <c:pt idx="850">
                  <c:v>33.43360000000132</c:v>
                </c:pt>
                <c:pt idx="851">
                  <c:v>33.433700000001323</c:v>
                </c:pt>
                <c:pt idx="852">
                  <c:v>33.433800000001327</c:v>
                </c:pt>
                <c:pt idx="853">
                  <c:v>33.43390000000133</c:v>
                </c:pt>
                <c:pt idx="854">
                  <c:v>33.434000000001333</c:v>
                </c:pt>
                <c:pt idx="855">
                  <c:v>33.434100000001337</c:v>
                </c:pt>
                <c:pt idx="856">
                  <c:v>33.43420000000134</c:v>
                </c:pt>
                <c:pt idx="857">
                  <c:v>33.434300000001343</c:v>
                </c:pt>
                <c:pt idx="858">
                  <c:v>33.434400000001347</c:v>
                </c:pt>
                <c:pt idx="859">
                  <c:v>33.43450000000135</c:v>
                </c:pt>
                <c:pt idx="860">
                  <c:v>33.434600000001353</c:v>
                </c:pt>
                <c:pt idx="861">
                  <c:v>33.434700000001357</c:v>
                </c:pt>
                <c:pt idx="862">
                  <c:v>33.43480000000136</c:v>
                </c:pt>
                <c:pt idx="863">
                  <c:v>33.434900000001363</c:v>
                </c:pt>
                <c:pt idx="864">
                  <c:v>33.435000000001367</c:v>
                </c:pt>
                <c:pt idx="865">
                  <c:v>33.43510000000137</c:v>
                </c:pt>
                <c:pt idx="866">
                  <c:v>33.435200000001373</c:v>
                </c:pt>
                <c:pt idx="867">
                  <c:v>33.435300000001376</c:v>
                </c:pt>
                <c:pt idx="868">
                  <c:v>33.43540000000138</c:v>
                </c:pt>
                <c:pt idx="869">
                  <c:v>33.435500000001383</c:v>
                </c:pt>
                <c:pt idx="870">
                  <c:v>33.435600000001386</c:v>
                </c:pt>
                <c:pt idx="871">
                  <c:v>33.43570000000139</c:v>
                </c:pt>
                <c:pt idx="872">
                  <c:v>33.435800000001393</c:v>
                </c:pt>
                <c:pt idx="873">
                  <c:v>33.435900000001396</c:v>
                </c:pt>
                <c:pt idx="874">
                  <c:v>33.4360000000014</c:v>
                </c:pt>
                <c:pt idx="875">
                  <c:v>33.436100000001403</c:v>
                </c:pt>
                <c:pt idx="876">
                  <c:v>33.436200000001406</c:v>
                </c:pt>
                <c:pt idx="877">
                  <c:v>33.43630000000141</c:v>
                </c:pt>
                <c:pt idx="878">
                  <c:v>33.436400000001413</c:v>
                </c:pt>
                <c:pt idx="879">
                  <c:v>33.436500000001416</c:v>
                </c:pt>
                <c:pt idx="880">
                  <c:v>33.43660000000142</c:v>
                </c:pt>
                <c:pt idx="881">
                  <c:v>33.436700000001423</c:v>
                </c:pt>
                <c:pt idx="882">
                  <c:v>33.436800000001426</c:v>
                </c:pt>
                <c:pt idx="883">
                  <c:v>33.43690000000143</c:v>
                </c:pt>
                <c:pt idx="884">
                  <c:v>33.437000000001433</c:v>
                </c:pt>
                <c:pt idx="885">
                  <c:v>33.437100000001436</c:v>
                </c:pt>
                <c:pt idx="886">
                  <c:v>33.43720000000144</c:v>
                </c:pt>
                <c:pt idx="887">
                  <c:v>33.437300000001443</c:v>
                </c:pt>
                <c:pt idx="888">
                  <c:v>33.437400000001446</c:v>
                </c:pt>
                <c:pt idx="889">
                  <c:v>33.43750000000145</c:v>
                </c:pt>
                <c:pt idx="890">
                  <c:v>33.437600000001453</c:v>
                </c:pt>
                <c:pt idx="891">
                  <c:v>33.437700000001456</c:v>
                </c:pt>
                <c:pt idx="892">
                  <c:v>33.437800000001459</c:v>
                </c:pt>
                <c:pt idx="893">
                  <c:v>33.437900000001463</c:v>
                </c:pt>
                <c:pt idx="894">
                  <c:v>33.438000000001466</c:v>
                </c:pt>
                <c:pt idx="895">
                  <c:v>33.438100000001469</c:v>
                </c:pt>
                <c:pt idx="896">
                  <c:v>33.438200000001473</c:v>
                </c:pt>
                <c:pt idx="897">
                  <c:v>33.438300000001476</c:v>
                </c:pt>
                <c:pt idx="898">
                  <c:v>33.438400000001479</c:v>
                </c:pt>
                <c:pt idx="899">
                  <c:v>33.438500000001483</c:v>
                </c:pt>
                <c:pt idx="900">
                  <c:v>33.438600000001486</c:v>
                </c:pt>
                <c:pt idx="901">
                  <c:v>33.438700000001489</c:v>
                </c:pt>
                <c:pt idx="902">
                  <c:v>33.438800000001493</c:v>
                </c:pt>
                <c:pt idx="903">
                  <c:v>33.438900000001496</c:v>
                </c:pt>
                <c:pt idx="904">
                  <c:v>33.439000000001499</c:v>
                </c:pt>
                <c:pt idx="905">
                  <c:v>33.439100000001503</c:v>
                </c:pt>
                <c:pt idx="906">
                  <c:v>33.439200000001506</c:v>
                </c:pt>
                <c:pt idx="907">
                  <c:v>33.439300000001509</c:v>
                </c:pt>
                <c:pt idx="908">
                  <c:v>33.439400000001513</c:v>
                </c:pt>
                <c:pt idx="909">
                  <c:v>33.439500000001516</c:v>
                </c:pt>
                <c:pt idx="910">
                  <c:v>33.439600000001519</c:v>
                </c:pt>
                <c:pt idx="911">
                  <c:v>33.439700000001523</c:v>
                </c:pt>
                <c:pt idx="912">
                  <c:v>33.439800000001526</c:v>
                </c:pt>
                <c:pt idx="913">
                  <c:v>33.439900000001529</c:v>
                </c:pt>
                <c:pt idx="914">
                  <c:v>33.440000000001532</c:v>
                </c:pt>
                <c:pt idx="915">
                  <c:v>33.440100000001536</c:v>
                </c:pt>
                <c:pt idx="916">
                  <c:v>33.440200000001539</c:v>
                </c:pt>
                <c:pt idx="917">
                  <c:v>33.440300000001542</c:v>
                </c:pt>
                <c:pt idx="918">
                  <c:v>33.440400000001546</c:v>
                </c:pt>
                <c:pt idx="919">
                  <c:v>33.440500000001549</c:v>
                </c:pt>
                <c:pt idx="920">
                  <c:v>33.440600000001552</c:v>
                </c:pt>
                <c:pt idx="921">
                  <c:v>33.440700000001556</c:v>
                </c:pt>
                <c:pt idx="922">
                  <c:v>33.440800000001559</c:v>
                </c:pt>
                <c:pt idx="923">
                  <c:v>33.440900000001562</c:v>
                </c:pt>
                <c:pt idx="924">
                  <c:v>33.441000000001566</c:v>
                </c:pt>
                <c:pt idx="925">
                  <c:v>33.441100000001569</c:v>
                </c:pt>
                <c:pt idx="926">
                  <c:v>33.441200000001572</c:v>
                </c:pt>
                <c:pt idx="927">
                  <c:v>33.441300000001576</c:v>
                </c:pt>
                <c:pt idx="928">
                  <c:v>33.441400000001579</c:v>
                </c:pt>
                <c:pt idx="929">
                  <c:v>33.441500000001582</c:v>
                </c:pt>
                <c:pt idx="930">
                  <c:v>33.441600000001586</c:v>
                </c:pt>
                <c:pt idx="931">
                  <c:v>33.441700000001589</c:v>
                </c:pt>
                <c:pt idx="932">
                  <c:v>33.441800000001592</c:v>
                </c:pt>
                <c:pt idx="933">
                  <c:v>33.441900000001596</c:v>
                </c:pt>
                <c:pt idx="934">
                  <c:v>33.442000000001599</c:v>
                </c:pt>
                <c:pt idx="935">
                  <c:v>33.442100000001602</c:v>
                </c:pt>
                <c:pt idx="936">
                  <c:v>33.442200000001606</c:v>
                </c:pt>
                <c:pt idx="937">
                  <c:v>33.442300000001609</c:v>
                </c:pt>
                <c:pt idx="938">
                  <c:v>33.442400000001612</c:v>
                </c:pt>
                <c:pt idx="939">
                  <c:v>33.442500000001615</c:v>
                </c:pt>
                <c:pt idx="940">
                  <c:v>33.442600000001619</c:v>
                </c:pt>
                <c:pt idx="941">
                  <c:v>33.442700000001622</c:v>
                </c:pt>
                <c:pt idx="942">
                  <c:v>33.442800000001625</c:v>
                </c:pt>
                <c:pt idx="943">
                  <c:v>33.442900000001629</c:v>
                </c:pt>
                <c:pt idx="944">
                  <c:v>33.443000000001632</c:v>
                </c:pt>
                <c:pt idx="945">
                  <c:v>33.443100000001635</c:v>
                </c:pt>
                <c:pt idx="946">
                  <c:v>33.443200000001639</c:v>
                </c:pt>
                <c:pt idx="947">
                  <c:v>33.443300000001642</c:v>
                </c:pt>
                <c:pt idx="948">
                  <c:v>33.443400000001645</c:v>
                </c:pt>
                <c:pt idx="949">
                  <c:v>33.443500000001649</c:v>
                </c:pt>
                <c:pt idx="950">
                  <c:v>33.443600000001652</c:v>
                </c:pt>
                <c:pt idx="951">
                  <c:v>33.443700000001655</c:v>
                </c:pt>
                <c:pt idx="952">
                  <c:v>33.443800000001659</c:v>
                </c:pt>
                <c:pt idx="953">
                  <c:v>33.443900000001662</c:v>
                </c:pt>
                <c:pt idx="954">
                  <c:v>33.444000000001665</c:v>
                </c:pt>
                <c:pt idx="955">
                  <c:v>33.444100000001669</c:v>
                </c:pt>
                <c:pt idx="956">
                  <c:v>33.444200000001672</c:v>
                </c:pt>
                <c:pt idx="957">
                  <c:v>33.444300000001675</c:v>
                </c:pt>
                <c:pt idx="958">
                  <c:v>33.444400000001679</c:v>
                </c:pt>
                <c:pt idx="959">
                  <c:v>33.444500000001682</c:v>
                </c:pt>
                <c:pt idx="960">
                  <c:v>33.444600000001685</c:v>
                </c:pt>
                <c:pt idx="961">
                  <c:v>33.444700000001689</c:v>
                </c:pt>
                <c:pt idx="962">
                  <c:v>33.444800000001692</c:v>
                </c:pt>
                <c:pt idx="963">
                  <c:v>33.444900000001695</c:v>
                </c:pt>
                <c:pt idx="964">
                  <c:v>33.445000000001698</c:v>
                </c:pt>
                <c:pt idx="965">
                  <c:v>33.445100000001702</c:v>
                </c:pt>
                <c:pt idx="966">
                  <c:v>33.445200000001705</c:v>
                </c:pt>
                <c:pt idx="967">
                  <c:v>33.445300000001708</c:v>
                </c:pt>
                <c:pt idx="968">
                  <c:v>33.445400000001712</c:v>
                </c:pt>
                <c:pt idx="969">
                  <c:v>33.445500000001715</c:v>
                </c:pt>
                <c:pt idx="970">
                  <c:v>33.445600000001718</c:v>
                </c:pt>
                <c:pt idx="971">
                  <c:v>33.445700000001722</c:v>
                </c:pt>
                <c:pt idx="972">
                  <c:v>33.445800000001725</c:v>
                </c:pt>
                <c:pt idx="973">
                  <c:v>33.445900000001728</c:v>
                </c:pt>
                <c:pt idx="974">
                  <c:v>33.446000000001732</c:v>
                </c:pt>
                <c:pt idx="975">
                  <c:v>33.446100000001735</c:v>
                </c:pt>
                <c:pt idx="976">
                  <c:v>33.446200000001738</c:v>
                </c:pt>
                <c:pt idx="977">
                  <c:v>33.446300000001742</c:v>
                </c:pt>
                <c:pt idx="978">
                  <c:v>33.446400000001745</c:v>
                </c:pt>
                <c:pt idx="979">
                  <c:v>33.446500000001748</c:v>
                </c:pt>
                <c:pt idx="980">
                  <c:v>33.446600000001752</c:v>
                </c:pt>
                <c:pt idx="981">
                  <c:v>33.446700000001755</c:v>
                </c:pt>
                <c:pt idx="982">
                  <c:v>33.446800000001758</c:v>
                </c:pt>
                <c:pt idx="983">
                  <c:v>33.446900000001762</c:v>
                </c:pt>
                <c:pt idx="984">
                  <c:v>33.447000000001765</c:v>
                </c:pt>
                <c:pt idx="985">
                  <c:v>33.447100000001768</c:v>
                </c:pt>
                <c:pt idx="986">
                  <c:v>33.447200000001772</c:v>
                </c:pt>
                <c:pt idx="987">
                  <c:v>33.447300000001775</c:v>
                </c:pt>
                <c:pt idx="988">
                  <c:v>33.447400000001778</c:v>
                </c:pt>
                <c:pt idx="989">
                  <c:v>33.447500000001781</c:v>
                </c:pt>
                <c:pt idx="990">
                  <c:v>33.447600000001785</c:v>
                </c:pt>
                <c:pt idx="991">
                  <c:v>33.447700000001788</c:v>
                </c:pt>
                <c:pt idx="992">
                  <c:v>33.447800000001791</c:v>
                </c:pt>
                <c:pt idx="993">
                  <c:v>33.447900000001795</c:v>
                </c:pt>
                <c:pt idx="994">
                  <c:v>33.448000000001798</c:v>
                </c:pt>
                <c:pt idx="995">
                  <c:v>33.448100000001801</c:v>
                </c:pt>
                <c:pt idx="996">
                  <c:v>33.448200000001805</c:v>
                </c:pt>
                <c:pt idx="997">
                  <c:v>33.448300000001808</c:v>
                </c:pt>
                <c:pt idx="998">
                  <c:v>33.448400000001811</c:v>
                </c:pt>
                <c:pt idx="999">
                  <c:v>33.448500000001815</c:v>
                </c:pt>
                <c:pt idx="1000">
                  <c:v>33.448600000001818</c:v>
                </c:pt>
              </c:numCache>
            </c:numRef>
          </c:xVal>
          <c:yVal>
            <c:numRef>
              <c:f>Calculs!$K$4:$K$1004</c:f>
              <c:numCache>
                <c:formatCode>0.00</c:formatCode>
                <c:ptCount val="1001"/>
                <c:pt idx="0">
                  <c:v>0</c:v>
                </c:pt>
                <c:pt idx="1">
                  <c:v>8.5362973376848007E-4</c:v>
                </c:pt>
                <c:pt idx="2">
                  <c:v>7.1153196733686657E-3</c:v>
                </c:pt>
                <c:pt idx="3">
                  <c:v>2.4741076289051072E-2</c:v>
                </c:pt>
                <c:pt idx="4">
                  <c:v>5.5750400355070215E-2</c:v>
                </c:pt>
                <c:pt idx="5">
                  <c:v>9.9671310482699629E-2</c:v>
                </c:pt>
                <c:pt idx="6">
                  <c:v>0.15617487531505267</c:v>
                </c:pt>
                <c:pt idx="7">
                  <c:v>0.22521979584798907</c:v>
                </c:pt>
                <c:pt idx="8">
                  <c:v>0.30690881139101645</c:v>
                </c:pt>
                <c:pt idx="9">
                  <c:v>0.40134471521081583</c:v>
                </c:pt>
                <c:pt idx="10">
                  <c:v>0.50863035256452005</c:v>
                </c:pt>
                <c:pt idx="11">
                  <c:v>0.62885365531421877</c:v>
                </c:pt>
                <c:pt idx="12">
                  <c:v>0.76207263619449916</c:v>
                </c:pt>
                <c:pt idx="13">
                  <c:v>0.90833029070777282</c:v>
                </c:pt>
                <c:pt idx="14">
                  <c:v>1.0676695396398714</c:v>
                </c:pt>
                <c:pt idx="15">
                  <c:v>1.2401332276207448</c:v>
                </c:pt>
                <c:pt idx="16">
                  <c:v>1.4257641216804489</c:v>
                </c:pt>
                <c:pt idx="17">
                  <c:v>1.624604909800522</c:v>
                </c:pt>
                <c:pt idx="18">
                  <c:v>1.8366981994608562</c:v>
                </c:pt>
                <c:pt idx="19">
                  <c:v>2.0620865161821653</c:v>
                </c:pt>
                <c:pt idx="20">
                  <c:v>2.3008123020641547</c:v>
                </c:pt>
                <c:pt idx="21">
                  <c:v>2.5529119082900285</c:v>
                </c:pt>
                <c:pt idx="22">
                  <c:v>2.818409571758242</c:v>
                </c:pt>
                <c:pt idx="23">
                  <c:v>3.0973233967435685</c:v>
                </c:pt>
                <c:pt idx="24">
                  <c:v>3.3896713527289624</c:v>
                </c:pt>
                <c:pt idx="25">
                  <c:v>3.6954712735399182</c:v>
                </c:pt>
                <c:pt idx="26">
                  <c:v>4.0147408564833347</c:v>
                </c:pt>
                <c:pt idx="27">
                  <c:v>4.3474828604072346</c:v>
                </c:pt>
                <c:pt idx="28">
                  <c:v>4.6936992859488962</c:v>
                </c:pt>
                <c:pt idx="29">
                  <c:v>5.0534061840644444</c:v>
                </c:pt>
                <c:pt idx="30">
                  <c:v>5.4266194920657096</c:v>
                </c:pt>
                <c:pt idx="31">
                  <c:v>5.8133550412910751</c:v>
                </c:pt>
                <c:pt idx="32">
                  <c:v>6.2136285540324065</c:v>
                </c:pt>
                <c:pt idx="33">
                  <c:v>6.6274556406828786</c:v>
                </c:pt>
                <c:pt idx="34">
                  <c:v>7.054851797078876</c:v>
                </c:pt>
                <c:pt idx="35">
                  <c:v>7.4958324020132281</c:v>
                </c:pt>
                <c:pt idx="36">
                  <c:v>7.9504127149004171</c:v>
                </c:pt>
                <c:pt idx="37">
                  <c:v>8.4186078735771677</c:v>
                </c:pt>
                <c:pt idx="38">
                  <c:v>8.9004328922241562</c:v>
                </c:pt>
                <c:pt idx="39">
                  <c:v>9.3959026593965138</c:v>
                </c:pt>
                <c:pt idx="40">
                  <c:v>9.9050319361524277</c:v>
                </c:pt>
                <c:pt idx="41">
                  <c:v>10.427830680627427</c:v>
                </c:pt>
                <c:pt idx="42">
                  <c:v>10.964299362025443</c:v>
                </c:pt>
                <c:pt idx="43">
                  <c:v>11.514433617831806</c:v>
                </c:pt>
                <c:pt idx="44">
                  <c:v>12.078228922033382</c:v>
                </c:pt>
                <c:pt idx="45">
                  <c:v>12.655680584176769</c:v>
                </c:pt>
                <c:pt idx="46">
                  <c:v>13.246783748494158</c:v>
                </c:pt>
                <c:pt idx="47">
                  <c:v>13.851533393091776</c:v>
                </c:pt>
                <c:pt idx="48">
                  <c:v>14.469924329196385</c:v>
                </c:pt>
                <c:pt idx="49">
                  <c:v>15.101951200455776</c:v>
                </c:pt>
                <c:pt idx="50">
                  <c:v>15.747608482289669</c:v>
                </c:pt>
                <c:pt idx="51">
                  <c:v>16.406890481287753</c:v>
                </c:pt>
                <c:pt idx="52">
                  <c:v>17.07979133465199</c:v>
                </c:pt>
                <c:pt idx="53">
                  <c:v>17.766305009680529</c:v>
                </c:pt>
                <c:pt idx="54">
                  <c:v>18.466425303290894</c:v>
                </c:pt>
                <c:pt idx="55">
                  <c:v>19.180145841580288</c:v>
                </c:pt>
                <c:pt idx="56">
                  <c:v>19.907460079421096</c:v>
                </c:pt>
                <c:pt idx="57">
                  <c:v>20.648361300089796</c:v>
                </c:pt>
                <c:pt idx="58">
                  <c:v>21.402842614927696</c:v>
                </c:pt>
                <c:pt idx="59">
                  <c:v>22.170896963032042</c:v>
                </c:pt>
                <c:pt idx="60">
                  <c:v>22.952517110976146</c:v>
                </c:pt>
                <c:pt idx="61">
                  <c:v>23.747695652557322</c:v>
                </c:pt>
                <c:pt idx="62">
                  <c:v>24.556425008571505</c:v>
                </c:pt>
                <c:pt idx="63">
                  <c:v>25.378697426613538</c:v>
                </c:pt>
                <c:pt idx="64">
                  <c:v>26.214504980902163</c:v>
                </c:pt>
                <c:pt idx="65">
                  <c:v>27.063839572128849</c:v>
                </c:pt>
                <c:pt idx="66">
                  <c:v>27.926692927329682</c:v>
                </c:pt>
                <c:pt idx="67">
                  <c:v>28.803056599779513</c:v>
                </c:pt>
                <c:pt idx="68">
                  <c:v>29.69292196890774</c:v>
                </c:pt>
                <c:pt idx="69">
                  <c:v>30.596280240235039</c:v>
                </c:pt>
                <c:pt idx="70">
                  <c:v>31.513122445330492</c:v>
                </c:pt>
                <c:pt idx="71">
                  <c:v>32.443439441788499</c:v>
                </c:pt>
                <c:pt idx="72">
                  <c:v>33.387221913225027</c:v>
                </c:pt>
                <c:pt idx="73">
                  <c:v>34.344460369292698</c:v>
                </c:pt>
                <c:pt idx="74">
                  <c:v>35.315145145714197</c:v>
                </c:pt>
                <c:pt idx="75">
                  <c:v>36.299266404333721</c:v>
                </c:pt>
                <c:pt idx="76">
                  <c:v>37.296814133185919</c:v>
                </c:pt>
                <c:pt idx="77">
                  <c:v>38.307778146582073</c:v>
                </c:pt>
                <c:pt idx="78">
                  <c:v>39.332148085213106</c:v>
                </c:pt>
                <c:pt idx="79">
                  <c:v>40.369913416269121</c:v>
                </c:pt>
                <c:pt idx="80">
                  <c:v>41.421063433575135</c:v>
                </c:pt>
                <c:pt idx="81">
                  <c:v>42.485582507566889</c:v>
                </c:pt>
                <c:pt idx="82">
                  <c:v>43.56344532660502</c:v>
                </c:pt>
                <c:pt idx="83">
                  <c:v>44.654621636989376</c:v>
                </c:pt>
                <c:pt idx="84">
                  <c:v>45.759080992055154</c:v>
                </c:pt>
                <c:pt idx="85">
                  <c:v>46.876792753165411</c:v>
                </c:pt>
                <c:pt idx="86">
                  <c:v>48.007726090720148</c:v>
                </c:pt>
                <c:pt idx="87">
                  <c:v>49.151849985181528</c:v>
                </c:pt>
                <c:pt idx="88">
                  <c:v>50.309133228114938</c:v>
                </c:pt>
                <c:pt idx="89">
                  <c:v>51.479544423245436</c:v>
                </c:pt>
                <c:pt idx="90">
                  <c:v>52.663051987529329</c:v>
                </c:pt>
                <c:pt idx="91">
                  <c:v>53.859622052598276</c:v>
                </c:pt>
                <c:pt idx="92">
                  <c:v>55.06921636273961</c:v>
                </c:pt>
                <c:pt idx="93">
                  <c:v>56.29179437178113</c:v>
                </c:pt>
                <c:pt idx="94">
                  <c:v>57.527315343657705</c:v>
                </c:pt>
                <c:pt idx="95">
                  <c:v>58.775738353932859</c:v>
                </c:pt>
                <c:pt idx="96">
                  <c:v>60.037022291333429</c:v>
                </c:pt>
                <c:pt idx="97">
                  <c:v>61.311125859296908</c:v>
                </c:pt>
                <c:pt idx="98">
                  <c:v>62.598007577531149</c:v>
                </c:pt>
                <c:pt idx="99">
                  <c:v>63.897625783586037</c:v>
                </c:pt>
                <c:pt idx="100">
                  <c:v>65.20993863443681</c:v>
                </c:pt>
                <c:pt idx="101">
                  <c:v>66.534903772097863</c:v>
                </c:pt>
                <c:pt idx="102">
                  <c:v>67.872477988752877</c:v>
                </c:pt>
                <c:pt idx="103">
                  <c:v>69.222617563849738</c:v>
                </c:pt>
                <c:pt idx="104">
                  <c:v>70.585278601731517</c:v>
                </c:pt>
                <c:pt idx="105">
                  <c:v>71.96041703333529</c:v>
                </c:pt>
                <c:pt idx="106">
                  <c:v>73.347988617900512</c:v>
                </c:pt>
                <c:pt idx="107">
                  <c:v>74.74794894468674</c:v>
                </c:pt>
                <c:pt idx="108">
                  <c:v>76.160253434700209</c:v>
                </c:pt>
                <c:pt idx="109">
                  <c:v>77.584857342429103</c:v>
                </c:pt>
                <c:pt idx="110">
                  <c:v>79.021715757587089</c:v>
                </c:pt>
                <c:pt idx="111">
                  <c:v>80.470787476893676</c:v>
                </c:pt>
                <c:pt idx="112">
                  <c:v>81.932038880854947</c:v>
                </c:pt>
                <c:pt idx="113">
                  <c:v>83.405440069974247</c:v>
                </c:pt>
                <c:pt idx="114">
                  <c:v>84.890960995638821</c:v>
                </c:pt>
                <c:pt idx="115">
                  <c:v>86.388571461224188</c:v>
                </c:pt>
                <c:pt idx="116">
                  <c:v>87.898241123206645</c:v>
                </c:pt>
                <c:pt idx="117">
                  <c:v>89.419939492283717</c:v>
                </c:pt>
                <c:pt idx="118">
                  <c:v>90.953635934502358</c:v>
                </c:pt>
                <c:pt idx="119">
                  <c:v>92.49929967239477</c:v>
                </c:pt>
                <c:pt idx="120">
                  <c:v>94.056899786121619</c:v>
                </c:pt>
                <c:pt idx="121">
                  <c:v>95.62639879291406</c:v>
                </c:pt>
                <c:pt idx="122">
                  <c:v>97.207746219243745</c:v>
                </c:pt>
                <c:pt idx="123">
                  <c:v>98.800885018233615</c:v>
                </c:pt>
                <c:pt idx="124">
                  <c:v>100.40575799493134</c:v>
                </c:pt>
                <c:pt idx="125">
                  <c:v>102.02230780863876</c:v>
                </c:pt>
                <c:pt idx="126">
                  <c:v>103.65047697524352</c:v>
                </c:pt>
                <c:pt idx="127">
                  <c:v>105.29020786955257</c:v>
                </c:pt>
                <c:pt idx="128">
                  <c:v>106.94144272762713</c:v>
                </c:pt>
                <c:pt idx="129">
                  <c:v>108.60412364911889</c:v>
                </c:pt>
                <c:pt idx="130">
                  <c:v>110.27819259960705</c:v>
                </c:pt>
                <c:pt idx="131">
                  <c:v>111.96358973098575</c:v>
                </c:pt>
                <c:pt idx="132">
                  <c:v>113.66025170030164</c:v>
                </c:pt>
                <c:pt idx="133">
                  <c:v>115.36811335326696</c:v>
                </c:pt>
                <c:pt idx="134">
                  <c:v>117.08710940948531</c:v>
                </c:pt>
                <c:pt idx="135">
                  <c:v>118.81717446511318</c:v>
                </c:pt>
                <c:pt idx="136">
                  <c:v>120.55824299551861</c:v>
                </c:pt>
                <c:pt idx="137">
                  <c:v>122.31024935793619</c:v>
                </c:pt>
                <c:pt idx="138">
                  <c:v>124.07312779411836</c:v>
                </c:pt>
                <c:pt idx="139">
                  <c:v>125.84681243298267</c:v>
                </c:pt>
                <c:pt idx="140">
                  <c:v>127.63123729325434</c:v>
                </c:pt>
                <c:pt idx="141">
                  <c:v>129.42631616708738</c:v>
                </c:pt>
                <c:pt idx="142">
                  <c:v>131.23192248986732</c:v>
                </c:pt>
                <c:pt idx="143">
                  <c:v>133.04790946129859</c:v>
                </c:pt>
                <c:pt idx="144">
                  <c:v>134.87413018270107</c:v>
                </c:pt>
                <c:pt idx="145">
                  <c:v>136.71043766440508</c:v>
                </c:pt>
                <c:pt idx="146">
                  <c:v>138.5566848330927</c:v>
                </c:pt>
                <c:pt idx="147">
                  <c:v>140.41272453908397</c:v>
                </c:pt>
                <c:pt idx="148">
                  <c:v>142.27840956356698</c:v>
                </c:pt>
                <c:pt idx="149">
                  <c:v>144.15359262577081</c:v>
                </c:pt>
                <c:pt idx="150">
                  <c:v>146.03812639008029</c:v>
                </c:pt>
                <c:pt idx="151">
                  <c:v>147.93186347309157</c:v>
                </c:pt>
                <c:pt idx="152">
                  <c:v>149.83465645060741</c:v>
                </c:pt>
                <c:pt idx="153">
                  <c:v>151.74635786457168</c:v>
                </c:pt>
                <c:pt idx="154">
                  <c:v>153.66682022994144</c:v>
                </c:pt>
                <c:pt idx="155">
                  <c:v>155.59589604149645</c:v>
                </c:pt>
                <c:pt idx="156">
                  <c:v>157.53334245018902</c:v>
                </c:pt>
                <c:pt idx="157">
                  <c:v>159.47872593632346</c:v>
                </c:pt>
                <c:pt idx="158">
                  <c:v>161.43151775391553</c:v>
                </c:pt>
                <c:pt idx="159">
                  <c:v>163.39118940109606</c:v>
                </c:pt>
                <c:pt idx="160">
                  <c:v>165.35721267219233</c:v>
                </c:pt>
                <c:pt idx="161">
                  <c:v>167.32893849894631</c:v>
                </c:pt>
                <c:pt idx="162">
                  <c:v>169.30547587766767</c:v>
                </c:pt>
                <c:pt idx="163">
                  <c:v>171.285824979296</c:v>
                </c:pt>
                <c:pt idx="164">
                  <c:v>173.26901021518046</c:v>
                </c:pt>
                <c:pt idx="165">
                  <c:v>175.25418459288832</c:v>
                </c:pt>
                <c:pt idx="166">
                  <c:v>177.24073390224805</c:v>
                </c:pt>
                <c:pt idx="167">
                  <c:v>179.22807262414912</c:v>
                </c:pt>
                <c:pt idx="168">
                  <c:v>181.21550379623585</c:v>
                </c:pt>
                <c:pt idx="169">
                  <c:v>183.20212549595109</c:v>
                </c:pt>
                <c:pt idx="170">
                  <c:v>185.18680126870393</c:v>
                </c:pt>
                <c:pt idx="171">
                  <c:v>187.16873622594892</c:v>
                </c:pt>
                <c:pt idx="172">
                  <c:v>189.14773346761575</c:v>
                </c:pt>
                <c:pt idx="173">
                  <c:v>191.12379913813902</c:v>
                </c:pt>
                <c:pt idx="174">
                  <c:v>193.09693935847289</c:v>
                </c:pt>
                <c:pt idx="175">
                  <c:v>195.06716022620986</c:v>
                </c:pt>
                <c:pt idx="176">
                  <c:v>197.0344678156988</c:v>
                </c:pt>
                <c:pt idx="177">
                  <c:v>198.99886817816218</c:v>
                </c:pt>
                <c:pt idx="178">
                  <c:v>200.96036734181257</c:v>
                </c:pt>
                <c:pt idx="179">
                  <c:v>202.91897131196842</c:v>
                </c:pt>
                <c:pt idx="180">
                  <c:v>204.87468607116912</c:v>
                </c:pt>
                <c:pt idx="181">
                  <c:v>206.82751757928926</c:v>
                </c:pt>
                <c:pt idx="182">
                  <c:v>208.77747177365219</c:v>
                </c:pt>
                <c:pt idx="183">
                  <c:v>210.72455456914298</c:v>
                </c:pt>
                <c:pt idx="184">
                  <c:v>212.66877185832041</c:v>
                </c:pt>
                <c:pt idx="185">
                  <c:v>214.61012951152858</c:v>
                </c:pt>
                <c:pt idx="186">
                  <c:v>216.54863337700749</c:v>
                </c:pt>
                <c:pt idx="187">
                  <c:v>218.48428928100319</c:v>
                </c:pt>
                <c:pt idx="188">
                  <c:v>220.41710302787709</c:v>
                </c:pt>
                <c:pt idx="189">
                  <c:v>222.34708040021457</c:v>
                </c:pt>
                <c:pt idx="190">
                  <c:v>224.27422715893303</c:v>
                </c:pt>
                <c:pt idx="191">
                  <c:v>226.19854904338919</c:v>
                </c:pt>
                <c:pt idx="192">
                  <c:v>228.12005177148566</c:v>
                </c:pt>
                <c:pt idx="193">
                  <c:v>230.03874103977697</c:v>
                </c:pt>
                <c:pt idx="194">
                  <c:v>231.95462252357481</c:v>
                </c:pt>
                <c:pt idx="195">
                  <c:v>233.86770187705275</c:v>
                </c:pt>
                <c:pt idx="196">
                  <c:v>235.77798473335019</c:v>
                </c:pt>
                <c:pt idx="197">
                  <c:v>237.68547670467572</c:v>
                </c:pt>
                <c:pt idx="198">
                  <c:v>239.59018338240983</c:v>
                </c:pt>
                <c:pt idx="199">
                  <c:v>241.49211033720701</c:v>
                </c:pt>
                <c:pt idx="200">
                  <c:v>243.39126311909712</c:v>
                </c:pt>
                <c:pt idx="201">
                  <c:v>262.2306397345053</c:v>
                </c:pt>
                <c:pt idx="202">
                  <c:v>280.79615497650013</c:v>
                </c:pt>
                <c:pt idx="203">
                  <c:v>299.09316382791025</c:v>
                </c:pt>
                <c:pt idx="204">
                  <c:v>317.12682792575907</c:v>
                </c:pt>
                <c:pt idx="205">
                  <c:v>334.90212468450591</c:v>
                </c:pt>
                <c:pt idx="206">
                  <c:v>352.42385587996802</c:v>
                </c:pt>
                <c:pt idx="207">
                  <c:v>369.69665573190565</c:v>
                </c:pt>
                <c:pt idx="208">
                  <c:v>386.72499852015369</c:v>
                </c:pt>
                <c:pt idx="209">
                  <c:v>403.5132057663717</c:v>
                </c:pt>
                <c:pt idx="210">
                  <c:v>420.06545301092888</c:v>
                </c:pt>
                <c:pt idx="211">
                  <c:v>436.38577621211664</c:v>
                </c:pt>
                <c:pt idx="212">
                  <c:v>452.47807779276411</c:v>
                </c:pt>
                <c:pt idx="213">
                  <c:v>468.3461323574021</c:v>
                </c:pt>
                <c:pt idx="214">
                  <c:v>483.99359210135992</c:v>
                </c:pt>
                <c:pt idx="215">
                  <c:v>499.42399193156928</c:v>
                </c:pt>
                <c:pt idx="216">
                  <c:v>514.64075431737808</c:v>
                </c:pt>
                <c:pt idx="217">
                  <c:v>529.64719388832827</c:v>
                </c:pt>
                <c:pt idx="218">
                  <c:v>544.44652179461752</c:v>
                </c:pt>
                <c:pt idx="219">
                  <c:v>559.04184984483095</c:v>
                </c:pt>
                <c:pt idx="220">
                  <c:v>573.43619443448881</c:v>
                </c:pt>
                <c:pt idx="221">
                  <c:v>587.63248027799932</c:v>
                </c:pt>
                <c:pt idx="222">
                  <c:v>601.63354395572753</c:v>
                </c:pt>
                <c:pt idx="223">
                  <c:v>615.44213728707894</c:v>
                </c:pt>
                <c:pt idx="224">
                  <c:v>629.06093053975292</c:v>
                </c:pt>
                <c:pt idx="225">
                  <c:v>642.4925154846303</c:v>
                </c:pt>
                <c:pt idx="226">
                  <c:v>655.73940830512629</c:v>
                </c:pt>
                <c:pt idx="227">
                  <c:v>668.80405236925048</c:v>
                </c:pt>
                <c:pt idx="228">
                  <c:v>681.68882087207567</c:v>
                </c:pt>
                <c:pt idx="229">
                  <c:v>694.39601935581277</c:v>
                </c:pt>
                <c:pt idx="230">
                  <c:v>706.92788811422645</c:v>
                </c:pt>
                <c:pt idx="231">
                  <c:v>719.28660448769256</c:v>
                </c:pt>
                <c:pt idx="232">
                  <c:v>731.47428505480184</c:v>
                </c:pt>
                <c:pt idx="233">
                  <c:v>743.49298772604163</c:v>
                </c:pt>
                <c:pt idx="234">
                  <c:v>755.3447137447431</c:v>
                </c:pt>
                <c:pt idx="235">
                  <c:v>767.03140960016253</c:v>
                </c:pt>
                <c:pt idx="236">
                  <c:v>778.554968857267</c:v>
                </c:pt>
                <c:pt idx="237">
                  <c:v>789.91723390751804</c:v>
                </c:pt>
                <c:pt idx="238">
                  <c:v>801.11999764468828</c:v>
                </c:pt>
                <c:pt idx="239">
                  <c:v>812.16500506950752</c:v>
                </c:pt>
                <c:pt idx="240">
                  <c:v>823.05395482670815</c:v>
                </c:pt>
                <c:pt idx="241">
                  <c:v>833.78850067783401</c:v>
                </c:pt>
                <c:pt idx="242">
                  <c:v>844.37025291297846</c:v>
                </c:pt>
                <c:pt idx="243">
                  <c:v>854.80077970443767</c:v>
                </c:pt>
                <c:pt idx="244">
                  <c:v>865.08160840509311</c:v>
                </c:pt>
                <c:pt idx="245">
                  <c:v>875.21422679417958</c:v>
                </c:pt>
                <c:pt idx="246">
                  <c:v>885.20008427294454</c:v>
                </c:pt>
                <c:pt idx="247">
                  <c:v>895.04059301256552</c:v>
                </c:pt>
                <c:pt idx="248">
                  <c:v>904.73712905656282</c:v>
                </c:pt>
                <c:pt idx="249">
                  <c:v>914.29103337981996</c:v>
                </c:pt>
                <c:pt idx="250">
                  <c:v>923.70361290621202</c:v>
                </c:pt>
                <c:pt idx="251">
                  <c:v>932.97614148673199</c:v>
                </c:pt>
                <c:pt idx="252">
                  <c:v>942.10986083990645</c:v>
                </c:pt>
                <c:pt idx="253">
                  <c:v>951.10598145619394</c:v>
                </c:pt>
                <c:pt idx="254">
                  <c:v>959.96568346797426</c:v>
                </c:pt>
                <c:pt idx="255">
                  <c:v>968.69011748664809</c:v>
                </c:pt>
                <c:pt idx="256">
                  <c:v>977.28040540829249</c:v>
                </c:pt>
                <c:pt idx="257">
                  <c:v>985.73764118924032</c:v>
                </c:pt>
                <c:pt idx="258">
                  <c:v>994.06289159288212</c:v>
                </c:pt>
                <c:pt idx="259">
                  <c:v>1002.2571969089254</c:v>
                </c:pt>
                <c:pt idx="260">
                  <c:v>1010.3215716462822</c:v>
                </c:pt>
                <c:pt idx="261">
                  <c:v>1018.2570052006981</c:v>
                </c:pt>
                <c:pt idx="262">
                  <c:v>1026.0644624981815</c:v>
                </c:pt>
                <c:pt idx="263">
                  <c:v>1033.7448846152397</c:v>
                </c:pt>
                <c:pt idx="264">
                  <c:v>1041.299189376879</c:v>
                </c:pt>
                <c:pt idx="265">
                  <c:v>1048.7282719332816</c:v>
                </c:pt>
                <c:pt idx="266">
                  <c:v>1056.0330053160262</c:v>
                </c:pt>
                <c:pt idx="267">
                  <c:v>1063.2142409746807</c:v>
                </c:pt>
                <c:pt idx="268">
                  <c:v>1070.2728092945545</c:v>
                </c:pt>
                <c:pt idx="269">
                  <c:v>1077.2095200963638</c:v>
                </c:pt>
                <c:pt idx="270">
                  <c:v>1084.025163118527</c:v>
                </c:pt>
                <c:pt idx="271">
                  <c:v>1090.7205084827742</c:v>
                </c:pt>
                <c:pt idx="272">
                  <c:v>1097.2963071437284</c:v>
                </c:pt>
                <c:pt idx="273">
                  <c:v>1103.7532913230802</c:v>
                </c:pt>
                <c:pt idx="274">
                  <c:v>1110.0921749289594</c:v>
                </c:pt>
                <c:pt idx="275">
                  <c:v>1116.3136539610712</c:v>
                </c:pt>
                <c:pt idx="276">
                  <c:v>1122.4184069021517</c:v>
                </c:pt>
                <c:pt idx="277">
                  <c:v>1128.4070950962644</c:v>
                </c:pt>
                <c:pt idx="278">
                  <c:v>1134.2803631144461</c:v>
                </c:pt>
                <c:pt idx="279">
                  <c:v>1140.0388391081865</c:v>
                </c:pt>
                <c:pt idx="280">
                  <c:v>1145.6831351512083</c:v>
                </c:pt>
                <c:pt idx="281">
                  <c:v>1151.2138475699992</c:v>
                </c:pt>
                <c:pt idx="282">
                  <c:v>1156.631557263529</c:v>
                </c:pt>
                <c:pt idx="283">
                  <c:v>1161.9368300125707</c:v>
                </c:pt>
                <c:pt idx="284">
                  <c:v>1167.1302167790332</c:v>
                </c:pt>
                <c:pt idx="285">
                  <c:v>1172.2122539956981</c:v>
                </c:pt>
                <c:pt idx="286">
                  <c:v>1177.1834638467451</c:v>
                </c:pt>
                <c:pt idx="287">
                  <c:v>1182.0443545394385</c:v>
                </c:pt>
                <c:pt idx="288">
                  <c:v>1186.7954205673407</c:v>
                </c:pt>
                <c:pt idx="289">
                  <c:v>1191.4371429654111</c:v>
                </c:pt>
                <c:pt idx="290">
                  <c:v>1195.9699895573426</c:v>
                </c:pt>
                <c:pt idx="291">
                  <c:v>1200.3944151954856</c:v>
                </c:pt>
                <c:pt idx="292">
                  <c:v>1204.7108619937057</c:v>
                </c:pt>
                <c:pt idx="293">
                  <c:v>1208.91975955352</c:v>
                </c:pt>
                <c:pt idx="294">
                  <c:v>1213.0215251838597</c:v>
                </c:pt>
                <c:pt idx="295">
                  <c:v>1217.0165641148085</c:v>
                </c:pt>
                <c:pt idx="296">
                  <c:v>1220.9052697056704</c:v>
                </c:pt>
                <c:pt idx="297">
                  <c:v>1224.6880236477305</c:v>
                </c:pt>
                <c:pt idx="298">
                  <c:v>1228.3651961620794</c:v>
                </c:pt>
                <c:pt idx="299">
                  <c:v>1231.937146192887</c:v>
                </c:pt>
                <c:pt idx="300">
                  <c:v>1235.4042215965239</c:v>
                </c:pt>
                <c:pt idx="301">
                  <c:v>1238.7667593269505</c:v>
                </c:pt>
                <c:pt idx="302">
                  <c:v>1242.0250856178143</c:v>
                </c:pt>
                <c:pt idx="303">
                  <c:v>1245.179516161724</c:v>
                </c:pt>
                <c:pt idx="304">
                  <c:v>1248.230356287198</c:v>
                </c:pt>
                <c:pt idx="305">
                  <c:v>1251.1779011338215</c:v>
                </c:pt>
                <c:pt idx="306">
                  <c:v>1254.0224358261869</c:v>
                </c:pt>
                <c:pt idx="307">
                  <c:v>1256.7642356472377</c:v>
                </c:pt>
                <c:pt idx="308">
                  <c:v>1259.4035662116889</c:v>
                </c:pt>
                <c:pt idx="309">
                  <c:v>1261.9406836402547</c:v>
                </c:pt>
                <c:pt idx="310">
                  <c:v>1264.375834735476</c:v>
                </c:pt>
                <c:pt idx="311">
                  <c:v>1266.7092571600165</c:v>
                </c:pt>
                <c:pt idx="312">
                  <c:v>1268.9411796183663</c:v>
                </c:pt>
                <c:pt idx="313">
                  <c:v>1271.0718220429778</c:v>
                </c:pt>
                <c:pt idx="314">
                  <c:v>1273.1013957859457</c:v>
                </c:pt>
                <c:pt idx="315">
                  <c:v>1275.0301038174291</c:v>
                </c:pt>
                <c:pt idx="316">
                  <c:v>1276.8581409321084</c:v>
                </c:pt>
                <c:pt idx="317">
                  <c:v>1278.5856939650546</c:v>
                </c:pt>
                <c:pt idx="318">
                  <c:v>1280.2129420184717</c:v>
                </c:pt>
                <c:pt idx="319">
                  <c:v>1281.7400567008453</c:v>
                </c:pt>
                <c:pt idx="320">
                  <c:v>1283.1672023800782</c:v>
                </c:pt>
                <c:pt idx="321">
                  <c:v>1284.4945364522234</c:v>
                </c:pt>
                <c:pt idx="322">
                  <c:v>1285.7222096274181</c:v>
                </c:pt>
                <c:pt idx="323">
                  <c:v>1286.8503662345613</c:v>
                </c:pt>
                <c:pt idx="324">
                  <c:v>1287.879144546177</c:v>
                </c:pt>
                <c:pt idx="325">
                  <c:v>1288.8086771247224</c:v>
                </c:pt>
                <c:pt idx="326">
                  <c:v>1289.639091191352</c:v>
                </c:pt>
                <c:pt idx="327">
                  <c:v>1290.3705090178137</c:v>
                </c:pt>
                <c:pt idx="328">
                  <c:v>1291.0030483417327</c:v>
                </c:pt>
                <c:pt idx="329">
                  <c:v>1291.5368228050368</c:v>
                </c:pt>
                <c:pt idx="330">
                  <c:v>1291.9719424147013</c:v>
                </c:pt>
                <c:pt idx="331">
                  <c:v>1292.308514024355</c:v>
                </c:pt>
                <c:pt idx="332">
                  <c:v>1292.5466418346316</c:v>
                </c:pt>
                <c:pt idx="333">
                  <c:v>1292.6864279094841</c:v>
                </c:pt>
                <c:pt idx="334">
                  <c:v>1292.7279727050611</c:v>
                </c:pt>
                <c:pt idx="335">
                  <c:v>1292.6713756072002</c:v>
                </c:pt>
                <c:pt idx="336">
                  <c:v>1292.5167354731714</c:v>
                </c:pt>
                <c:pt idx="337">
                  <c:v>1292.2641511730274</c:v>
                </c:pt>
                <c:pt idx="338">
                  <c:v>1291.9137221258143</c:v>
                </c:pt>
                <c:pt idx="339">
                  <c:v>1291.4655488259698</c:v>
                </c:pt>
                <c:pt idx="340">
                  <c:v>1290.9197333554855</c:v>
                </c:pt>
                <c:pt idx="341">
                  <c:v>1290.2763798778146</c:v>
                </c:pt>
                <c:pt idx="342">
                  <c:v>1289.5355951100291</c:v>
                </c:pt>
                <c:pt idx="343">
                  <c:v>1288.6974887703493</c:v>
                </c:pt>
                <c:pt idx="344">
                  <c:v>1287.7621739988265</c:v>
                </c:pt>
                <c:pt idx="345">
                  <c:v>1286.7297677496306</c:v>
                </c:pt>
                <c:pt idx="346">
                  <c:v>1285.6003911540365</c:v>
                </c:pt>
                <c:pt idx="347">
                  <c:v>1284.3741698537931</c:v>
                </c:pt>
                <c:pt idx="348">
                  <c:v>1283.0512343050759</c:v>
                </c:pt>
                <c:pt idx="349">
                  <c:v>1281.6317200536569</c:v>
                </c:pt>
                <c:pt idx="350">
                  <c:v>1280.1157679822722</c:v>
                </c:pt>
                <c:pt idx="351">
                  <c:v>1278.503524531432</c:v>
                </c:pt>
                <c:pt idx="352">
                  <c:v>1276.7951418950954</c:v>
                </c:pt>
                <c:pt idx="353">
                  <c:v>1274.990778192752</c:v>
                </c:pt>
                <c:pt idx="354">
                  <c:v>1273.0905976195049</c:v>
                </c:pt>
                <c:pt idx="355">
                  <c:v>1271.0947705757594</c:v>
                </c:pt>
                <c:pt idx="356">
                  <c:v>1269.0034737780916</c:v>
                </c:pt>
                <c:pt idx="357">
                  <c:v>1266.8168903528158</c:v>
                </c:pt>
                <c:pt idx="358">
                  <c:v>1264.5352099136956</c:v>
                </c:pt>
                <c:pt idx="359">
                  <c:v>1262.1586286251531</c:v>
                </c:pt>
                <c:pt idx="360">
                  <c:v>1259.6873492522375</c:v>
                </c:pt>
                <c:pt idx="361">
                  <c:v>1257.1215811985157</c:v>
                </c:pt>
                <c:pt idx="362">
                  <c:v>1254.461540532955</c:v>
                </c:pt>
                <c:pt idx="363">
                  <c:v>1251.7074500067672</c:v>
                </c:pt>
                <c:pt idx="364">
                  <c:v>1248.8595390611013</c:v>
                </c:pt>
                <c:pt idx="365">
                  <c:v>1245.9180438263827</c:v>
                </c:pt>
                <c:pt idx="366">
                  <c:v>1242.8832071140255</c:v>
                </c:pt>
                <c:pt idx="367">
                  <c:v>1239.7552784011643</c:v>
                </c:pt>
                <c:pt idx="368">
                  <c:v>1236.5345138089995</c:v>
                </c:pt>
                <c:pt idx="369">
                  <c:v>1233.2211760752768</c:v>
                </c:pt>
                <c:pt idx="370">
                  <c:v>1229.8155345213834</c:v>
                </c:pt>
                <c:pt idx="371">
                  <c:v>1226.3178650144828</c:v>
                </c:pt>
                <c:pt idx="372">
                  <c:v>1222.7284499250784</c:v>
                </c:pt>
                <c:pt idx="373">
                  <c:v>1219.0475780803504</c:v>
                </c:pt>
                <c:pt idx="374">
                  <c:v>1215.2755447135801</c:v>
                </c:pt>
                <c:pt idx="375">
                  <c:v>1211.4126514099482</c:v>
                </c:pt>
                <c:pt idx="376">
                  <c:v>1207.4592060489606</c:v>
                </c:pt>
                <c:pt idx="377">
                  <c:v>1203.4155227437384</c:v>
                </c:pt>
                <c:pt idx="378">
                  <c:v>1199.2819217773842</c:v>
                </c:pt>
                <c:pt idx="379">
                  <c:v>1195.0587295366186</c:v>
                </c:pt>
                <c:pt idx="380">
                  <c:v>1190.7462784428651</c:v>
                </c:pt>
                <c:pt idx="381">
                  <c:v>1186.3449068809493</c:v>
                </c:pt>
                <c:pt idx="382">
                  <c:v>1181.8549591255594</c:v>
                </c:pt>
                <c:pt idx="383">
                  <c:v>1177.2767852656111</c:v>
                </c:pt>
                <c:pt idx="384">
                  <c:v>1172.6107411266446</c:v>
                </c:pt>
                <c:pt idx="385">
                  <c:v>1167.8571881913742</c:v>
                </c:pt>
                <c:pt idx="386">
                  <c:v>1163.0164935185044</c:v>
                </c:pt>
                <c:pt idx="387">
                  <c:v>1158.0890296599164</c:v>
                </c:pt>
                <c:pt idx="388">
                  <c:v>1153.0751745763264</c:v>
                </c:pt>
                <c:pt idx="389">
                  <c:v>1147.975311551507</c:v>
                </c:pt>
                <c:pt idx="390">
                  <c:v>1142.7898291051636</c:v>
                </c:pt>
                <c:pt idx="391">
                  <c:v>1137.5191209045463</c:v>
                </c:pt>
                <c:pt idx="392">
                  <c:v>1132.1635856748819</c:v>
                </c:pt>
                <c:pt idx="393">
                  <c:v>1126.7236271086992</c:v>
                </c:pt>
                <c:pt idx="394">
                  <c:v>1121.1996537741229</c:v>
                </c:pt>
                <c:pt idx="395">
                  <c:v>1115.5920790222069</c:v>
                </c:pt>
                <c:pt idx="396">
                  <c:v>1109.9013208933734</c:v>
                </c:pt>
                <c:pt idx="397">
                  <c:v>1104.1278020230257</c:v>
                </c:pt>
                <c:pt idx="398">
                  <c:v>1098.2719495463957</c:v>
                </c:pt>
                <c:pt idx="399">
                  <c:v>1092.3341950026895</c:v>
                </c:pt>
                <c:pt idx="400">
                  <c:v>1086.3149742385888</c:v>
                </c:pt>
                <c:pt idx="401">
                  <c:v>1080.2147273111673</c:v>
                </c:pt>
                <c:pt idx="402">
                  <c:v>1074.0338983902782</c:v>
                </c:pt>
                <c:pt idx="403">
                  <c:v>1067.7729356604666</c:v>
                </c:pt>
                <c:pt idx="404">
                  <c:v>1061.4322912224616</c:v>
                </c:pt>
                <c:pt idx="405">
                  <c:v>1055.0124209942987</c:v>
                </c:pt>
                <c:pt idx="406">
                  <c:v>1048.5137846121247</c:v>
                </c:pt>
                <c:pt idx="407">
                  <c:v>1041.9368453307345</c:v>
                </c:pt>
                <c:pt idx="408">
                  <c:v>1035.2820699238878</c:v>
                </c:pt>
                <c:pt idx="409">
                  <c:v>1028.5499285844539</c:v>
                </c:pt>
                <c:pt idx="410">
                  <c:v>1021.7408948244316</c:v>
                </c:pt>
                <c:pt idx="411">
                  <c:v>1014.8554453748876</c:v>
                </c:pt>
                <c:pt idx="412">
                  <c:v>1007.8940600858617</c:v>
                </c:pt>
                <c:pt idx="413">
                  <c:v>1000.8572218262786</c:v>
                </c:pt>
                <c:pt idx="414">
                  <c:v>993.7454163839119</c:v>
                </c:pt>
                <c:pt idx="415">
                  <c:v>986.55913236544041</c:v>
                </c:pt>
                <c:pt idx="416">
                  <c:v>979.29886109663948</c:v>
                </c:pt>
                <c:pt idx="417">
                  <c:v>971.96509652274551</c:v>
                </c:pt>
                <c:pt idx="418">
                  <c:v>964.55833510903437</c:v>
                </c:pt>
                <c:pt idx="419">
                  <c:v>957.07907574165222</c:v>
                </c:pt>
                <c:pt idx="420">
                  <c:v>949.52781962873485</c:v>
                </c:pt>
                <c:pt idx="421">
                  <c:v>941.90507020185441</c:v>
                </c:pt>
                <c:pt idx="422">
                  <c:v>934.211333017828</c:v>
                </c:pt>
                <c:pt idx="423">
                  <c:v>926.44711566092337</c:v>
                </c:pt>
                <c:pt idx="424">
                  <c:v>918.61292764549694</c:v>
                </c:pt>
                <c:pt idx="425">
                  <c:v>910.70928031909648</c:v>
                </c:pt>
                <c:pt idx="426">
                  <c:v>902.73668676606212</c:v>
                </c:pt>
                <c:pt idx="427">
                  <c:v>894.69566171165673</c:v>
                </c:pt>
                <c:pt idx="428">
                  <c:v>886.58672142675744</c:v>
                </c:pt>
                <c:pt idx="429">
                  <c:v>878.41038363313783</c:v>
                </c:pt>
                <c:pt idx="430">
                  <c:v>870.16716740937045</c:v>
                </c:pt>
                <c:pt idx="431">
                  <c:v>861.85759309737853</c:v>
                </c:pt>
                <c:pt idx="432">
                  <c:v>853.48218220966453</c:v>
                </c:pt>
                <c:pt idx="433">
                  <c:v>845.04145733724204</c:v>
                </c:pt>
                <c:pt idx="434">
                  <c:v>836.53594205829768</c:v>
                </c:pt>
                <c:pt idx="435">
                  <c:v>827.96616084760853</c:v>
                </c:pt>
                <c:pt idx="436">
                  <c:v>819.33263898673886</c:v>
                </c:pt>
                <c:pt idx="437">
                  <c:v>810.63590247504021</c:v>
                </c:pt>
                <c:pt idx="438">
                  <c:v>801.87647794147836</c:v>
                </c:pt>
                <c:pt idx="439">
                  <c:v>793.05489255730834</c:v>
                </c:pt>
                <c:pt idx="440">
                  <c:v>784.17167394961928</c:v>
                </c:pt>
                <c:pt idx="441">
                  <c:v>775.22735011576981</c:v>
                </c:pt>
                <c:pt idx="442">
                  <c:v>766.22244933873276</c:v>
                </c:pt>
                <c:pt idx="443">
                  <c:v>757.15750010336978</c:v>
                </c:pt>
                <c:pt idx="444">
                  <c:v>748.03303101365202</c:v>
                </c:pt>
                <c:pt idx="445">
                  <c:v>738.8495707108458</c:v>
                </c:pt>
                <c:pt idx="446">
                  <c:v>729.60764779267902</c:v>
                </c:pt>
                <c:pt idx="447">
                  <c:v>720.30779073350436</c:v>
                </c:pt>
                <c:pt idx="448">
                  <c:v>710.95052780547394</c:v>
                </c:pt>
                <c:pt idx="449">
                  <c:v>701.53638700074055</c:v>
                </c:pt>
                <c:pt idx="450">
                  <c:v>692.06589595469814</c:v>
                </c:pt>
                <c:pt idx="451">
                  <c:v>682.53958187027411</c:v>
                </c:pt>
                <c:pt idx="452">
                  <c:v>672.95797144328674</c:v>
                </c:pt>
                <c:pt idx="453">
                  <c:v>663.32159078887764</c:v>
                </c:pt>
                <c:pt idx="454">
                  <c:v>653.63096536903015</c:v>
                </c:pt>
                <c:pt idx="455">
                  <c:v>643.88661992118409</c:v>
                </c:pt>
                <c:pt idx="456">
                  <c:v>634.08907838795517</c:v>
                </c:pt>
                <c:pt idx="457">
                  <c:v>624.23886384796822</c:v>
                </c:pt>
                <c:pt idx="458">
                  <c:v>614.33649844781098</c:v>
                </c:pt>
                <c:pt idx="459">
                  <c:v>604.38250333511667</c:v>
                </c:pt>
                <c:pt idx="460">
                  <c:v>594.37739859278065</c:v>
                </c:pt>
                <c:pt idx="461">
                  <c:v>584.32170317431746</c:v>
                </c:pt>
                <c:pt idx="462">
                  <c:v>574.21593484036293</c:v>
                </c:pt>
                <c:pt idx="463">
                  <c:v>564.0606100963264</c:v>
                </c:pt>
                <c:pt idx="464">
                  <c:v>553.85624413119558</c:v>
                </c:pt>
                <c:pt idx="465">
                  <c:v>543.60335075749867</c:v>
                </c:pt>
                <c:pt idx="466">
                  <c:v>533.30244235242469</c:v>
                </c:pt>
                <c:pt idx="467">
                  <c:v>522.95402980010556</c:v>
                </c:pt>
                <c:pt idx="468">
                  <c:v>512.55862243505987</c:v>
                </c:pt>
                <c:pt idx="469">
                  <c:v>502.1167279867999</c:v>
                </c:pt>
                <c:pt idx="470">
                  <c:v>491.62885252560164</c:v>
                </c:pt>
                <c:pt idx="471">
                  <c:v>481.09550040943793</c:v>
                </c:pt>
                <c:pt idx="472">
                  <c:v>470.51717423207316</c:v>
                </c:pt>
                <c:pt idx="473">
                  <c:v>459.89437477231871</c:v>
                </c:pt>
                <c:pt idx="474">
                  <c:v>449.22760094444669</c:v>
                </c:pt>
                <c:pt idx="475">
                  <c:v>438.51734974975977</c:v>
                </c:pt>
                <c:pt idx="476">
                  <c:v>427.76411622931408</c:v>
                </c:pt>
                <c:pt idx="477">
                  <c:v>416.96839341779173</c:v>
                </c:pt>
                <c:pt idx="478">
                  <c:v>406.13067229851907</c:v>
                </c:pt>
                <c:pt idx="479">
                  <c:v>395.25144175962618</c:v>
                </c:pt>
                <c:pt idx="480">
                  <c:v>384.33118855134308</c:v>
                </c:pt>
                <c:pt idx="481">
                  <c:v>373.37039724442718</c:v>
                </c:pt>
                <c:pt idx="482">
                  <c:v>362.36955018971651</c:v>
                </c:pt>
                <c:pt idx="483">
                  <c:v>351.32912747880221</c:v>
                </c:pt>
                <c:pt idx="484">
                  <c:v>340.24960690581457</c:v>
                </c:pt>
                <c:pt idx="485">
                  <c:v>329.13146393031531</c:v>
                </c:pt>
                <c:pt idx="486">
                  <c:v>317.97517164128885</c:v>
                </c:pt>
                <c:pt idx="487">
                  <c:v>306.78120072222538</c:v>
                </c:pt>
                <c:pt idx="488">
                  <c:v>295.5500194172875</c:v>
                </c:pt>
                <c:pt idx="489">
                  <c:v>284.28209349855257</c:v>
                </c:pt>
                <c:pt idx="490">
                  <c:v>272.97788623432177</c:v>
                </c:pt>
                <c:pt idx="491">
                  <c:v>261.63785835848756</c:v>
                </c:pt>
                <c:pt idx="492">
                  <c:v>250.26246804094984</c:v>
                </c:pt>
                <c:pt idx="493">
                  <c:v>238.85217085907217</c:v>
                </c:pt>
                <c:pt idx="494">
                  <c:v>227.40741977016754</c:v>
                </c:pt>
                <c:pt idx="495">
                  <c:v>215.92866508500433</c:v>
                </c:pt>
                <c:pt idx="496">
                  <c:v>204.41635444232207</c:v>
                </c:pt>
                <c:pt idx="497">
                  <c:v>192.87093278434671</c:v>
                </c:pt>
                <c:pt idx="498">
                  <c:v>181.29284233329457</c:v>
                </c:pt>
                <c:pt idx="499">
                  <c:v>169.68252256885438</c:v>
                </c:pt>
                <c:pt idx="500">
                  <c:v>158.04041020663624</c:v>
                </c:pt>
                <c:pt idx="501">
                  <c:v>146.36693917757626</c:v>
                </c:pt>
                <c:pt idx="502">
                  <c:v>134.66254060828561</c:v>
                </c:pt>
                <c:pt idx="503">
                  <c:v>122.92764280233227</c:v>
                </c:pt>
                <c:pt idx="504">
                  <c:v>111.16267122244388</c:v>
                </c:pt>
                <c:pt idx="505">
                  <c:v>99.368048473619723</c:v>
                </c:pt>
                <c:pt idx="506">
                  <c:v>87.544194287139959</c:v>
                </c:pt>
                <c:pt idx="507">
                  <c:v>75.691525505459879</c:v>
                </c:pt>
                <c:pt idx="508">
                  <c:v>63.810456067977078</c:v>
                </c:pt>
                <c:pt idx="509">
                  <c:v>51.901396997659013</c:v>
                </c:pt>
                <c:pt idx="510">
                  <c:v>39.964756388518701</c:v>
                </c:pt>
                <c:pt idx="511">
                  <c:v>28.000939393925925</c:v>
                </c:pt>
                <c:pt idx="512">
                  <c:v>16.010348215741377</c:v>
                </c:pt>
                <c:pt idx="513">
                  <c:v>3.9933820942610705</c:v>
                </c:pt>
                <c:pt idx="514">
                  <c:v>-8.049562701041701</c:v>
                </c:pt>
                <c:pt idx="515">
                  <c:v>-8.0616185491731951</c:v>
                </c:pt>
                <c:pt idx="516">
                  <c:v>-8.0736744226939798</c:v>
                </c:pt>
                <c:pt idx="517">
                  <c:v>-8.085730321603668</c:v>
                </c:pt>
                <c:pt idx="518">
                  <c:v>-8.0977862459018706</c:v>
                </c:pt>
                <c:pt idx="519">
                  <c:v>-8.1098421955881985</c:v>
                </c:pt>
                <c:pt idx="520">
                  <c:v>-8.1218981706622664</c:v>
                </c:pt>
                <c:pt idx="521">
                  <c:v>-8.1339541711236834</c:v>
                </c:pt>
                <c:pt idx="522">
                  <c:v>-8.146010196972064</c:v>
                </c:pt>
                <c:pt idx="523">
                  <c:v>-8.1580662482070192</c:v>
                </c:pt>
                <c:pt idx="524">
                  <c:v>-8.1701223248281618</c:v>
                </c:pt>
                <c:pt idx="525">
                  <c:v>-8.1821784268351028</c:v>
                </c:pt>
                <c:pt idx="526">
                  <c:v>-8.1942345542274548</c:v>
                </c:pt>
                <c:pt idx="527">
                  <c:v>-8.206290707004829</c:v>
                </c:pt>
                <c:pt idx="528">
                  <c:v>-8.218346885166838</c:v>
                </c:pt>
                <c:pt idx="529">
                  <c:v>-8.2304030887130946</c:v>
                </c:pt>
                <c:pt idx="530">
                  <c:v>-8.2424593176432097</c:v>
                </c:pt>
                <c:pt idx="531">
                  <c:v>-8.2545155719567962</c:v>
                </c:pt>
                <c:pt idx="532">
                  <c:v>-8.2665718516534668</c:v>
                </c:pt>
                <c:pt idx="533">
                  <c:v>-8.2786281567328324</c:v>
                </c:pt>
                <c:pt idx="534">
                  <c:v>-8.2906844871945058</c:v>
                </c:pt>
                <c:pt idx="535">
                  <c:v>-8.302740843038098</c:v>
                </c:pt>
                <c:pt idx="536">
                  <c:v>-8.3147972242632218</c:v>
                </c:pt>
                <c:pt idx="537">
                  <c:v>-8.3268536308694898</c:v>
                </c:pt>
                <c:pt idx="538">
                  <c:v>-8.3389100628565132</c:v>
                </c:pt>
                <c:pt idx="539">
                  <c:v>-8.3509665202239045</c:v>
                </c:pt>
                <c:pt idx="540">
                  <c:v>-8.3630230029712767</c:v>
                </c:pt>
                <c:pt idx="541">
                  <c:v>-8.3750795110982406</c:v>
                </c:pt>
                <c:pt idx="542">
                  <c:v>-8.387136044604409</c:v>
                </c:pt>
                <c:pt idx="543">
                  <c:v>-8.3991926034893947</c:v>
                </c:pt>
                <c:pt idx="544">
                  <c:v>-8.4112491877528086</c:v>
                </c:pt>
                <c:pt idx="545">
                  <c:v>-8.4233057973942635</c:v>
                </c:pt>
                <c:pt idx="546">
                  <c:v>-8.4353624324133705</c:v>
                </c:pt>
                <c:pt idx="547">
                  <c:v>-8.4474190928097421</c:v>
                </c:pt>
                <c:pt idx="548">
                  <c:v>-8.4594757785829913</c:v>
                </c:pt>
                <c:pt idx="549">
                  <c:v>-8.4715324897327289</c:v>
                </c:pt>
                <c:pt idx="550">
                  <c:v>-8.4835892262585677</c:v>
                </c:pt>
                <c:pt idx="551">
                  <c:v>-8.4956459881601205</c:v>
                </c:pt>
                <c:pt idx="552">
                  <c:v>-8.5077027754369983</c:v>
                </c:pt>
                <c:pt idx="553">
                  <c:v>-8.5197595880888137</c:v>
                </c:pt>
                <c:pt idx="554">
                  <c:v>-8.5318164261151797</c:v>
                </c:pt>
                <c:pt idx="555">
                  <c:v>-8.543873289515707</c:v>
                </c:pt>
                <c:pt idx="556">
                  <c:v>-8.5559301782900086</c:v>
                </c:pt>
                <c:pt idx="557">
                  <c:v>-8.5679870924376971</c:v>
                </c:pt>
                <c:pt idx="558">
                  <c:v>-8.5800440319583835</c:v>
                </c:pt>
                <c:pt idx="559">
                  <c:v>-8.5921009968516806</c:v>
                </c:pt>
                <c:pt idx="560">
                  <c:v>-8.6041579871172011</c:v>
                </c:pt>
                <c:pt idx="561">
                  <c:v>-8.6162150027545561</c:v>
                </c:pt>
                <c:pt idx="562">
                  <c:v>-8.6282720437633582</c:v>
                </c:pt>
                <c:pt idx="563">
                  <c:v>-8.6403291101432185</c:v>
                </c:pt>
                <c:pt idx="564">
                  <c:v>-8.6523862018937514</c:v>
                </c:pt>
                <c:pt idx="565">
                  <c:v>-8.664443319014568</c:v>
                </c:pt>
                <c:pt idx="566">
                  <c:v>-8.6765004615052792</c:v>
                </c:pt>
                <c:pt idx="567">
                  <c:v>-8.6885576293654996</c:v>
                </c:pt>
                <c:pt idx="568">
                  <c:v>-8.7006148225948401</c:v>
                </c:pt>
                <c:pt idx="569">
                  <c:v>-8.7126720411929117</c:v>
                </c:pt>
                <c:pt idx="570">
                  <c:v>-8.724729285159329</c:v>
                </c:pt>
                <c:pt idx="571">
                  <c:v>-8.7367865544937029</c:v>
                </c:pt>
                <c:pt idx="572">
                  <c:v>-8.7488438491956462</c:v>
                </c:pt>
                <c:pt idx="573">
                  <c:v>-8.7609011692647698</c:v>
                </c:pt>
                <c:pt idx="574">
                  <c:v>-8.7729585147006865</c:v>
                </c:pt>
                <c:pt idx="575">
                  <c:v>-8.7850158855030092</c:v>
                </c:pt>
                <c:pt idx="576">
                  <c:v>-8.7970732816713486</c:v>
                </c:pt>
                <c:pt idx="577">
                  <c:v>-8.8091307032053194</c:v>
                </c:pt>
                <c:pt idx="578">
                  <c:v>-8.8211881501045326</c:v>
                </c:pt>
                <c:pt idx="579">
                  <c:v>-8.8332456223685991</c:v>
                </c:pt>
                <c:pt idx="580">
                  <c:v>-8.8453031199971317</c:v>
                </c:pt>
                <c:pt idx="581">
                  <c:v>-8.8573606429897431</c:v>
                </c:pt>
                <c:pt idx="582">
                  <c:v>-8.8694181913460461</c:v>
                </c:pt>
                <c:pt idx="583">
                  <c:v>-8.8814757650656535</c:v>
                </c:pt>
                <c:pt idx="584">
                  <c:v>-8.8935333641481762</c:v>
                </c:pt>
                <c:pt idx="585">
                  <c:v>-8.905590988593227</c:v>
                </c:pt>
                <c:pt idx="586">
                  <c:v>-8.9176486384004168</c:v>
                </c:pt>
                <c:pt idx="587">
                  <c:v>-8.9297063135693584</c:v>
                </c:pt>
                <c:pt idx="588">
                  <c:v>-8.9417640140996646</c:v>
                </c:pt>
                <c:pt idx="589">
                  <c:v>-8.9538217399909481</c:v>
                </c:pt>
                <c:pt idx="590">
                  <c:v>-8.9658794912428199</c:v>
                </c:pt>
                <c:pt idx="591">
                  <c:v>-8.9779372678548945</c:v>
                </c:pt>
                <c:pt idx="592">
                  <c:v>-8.9899950698267812</c:v>
                </c:pt>
                <c:pt idx="593">
                  <c:v>-9.0020528971580944</c:v>
                </c:pt>
                <c:pt idx="594">
                  <c:v>-9.0141107498484452</c:v>
                </c:pt>
                <c:pt idx="595">
                  <c:v>-9.0261686278974462</c:v>
                </c:pt>
                <c:pt idx="596">
                  <c:v>-9.0382265313047103</c:v>
                </c:pt>
                <c:pt idx="597">
                  <c:v>-9.0502844600698484</c:v>
                </c:pt>
                <c:pt idx="598">
                  <c:v>-9.0623424141924751</c:v>
                </c:pt>
                <c:pt idx="599">
                  <c:v>-9.0744003936722013</c:v>
                </c:pt>
                <c:pt idx="600">
                  <c:v>-9.086458398508638</c:v>
                </c:pt>
                <c:pt idx="601">
                  <c:v>-9.0985164287013998</c:v>
                </c:pt>
                <c:pt idx="602">
                  <c:v>-9.1105744842500975</c:v>
                </c:pt>
                <c:pt idx="603">
                  <c:v>-9.1226325651543441</c:v>
                </c:pt>
                <c:pt idx="604">
                  <c:v>-9.1346906714137504</c:v>
                </c:pt>
                <c:pt idx="605">
                  <c:v>-9.1467488030279309</c:v>
                </c:pt>
                <c:pt idx="606">
                  <c:v>-9.1588069599964967</c:v>
                </c:pt>
                <c:pt idx="607">
                  <c:v>-9.1708651423190588</c:v>
                </c:pt>
                <c:pt idx="608">
                  <c:v>-9.1829233499952316</c:v>
                </c:pt>
                <c:pt idx="609">
                  <c:v>-9.1949815830246262</c:v>
                </c:pt>
                <c:pt idx="610">
                  <c:v>-9.2070398414068553</c:v>
                </c:pt>
                <c:pt idx="611">
                  <c:v>-9.2190981251415316</c:v>
                </c:pt>
                <c:pt idx="612">
                  <c:v>-9.2311564342282679</c:v>
                </c:pt>
                <c:pt idx="613">
                  <c:v>-9.2432147686666752</c:v>
                </c:pt>
                <c:pt idx="614">
                  <c:v>-9.2552731284563663</c:v>
                </c:pt>
                <c:pt idx="615">
                  <c:v>-9.2673315135969538</c:v>
                </c:pt>
                <c:pt idx="616">
                  <c:v>-9.2793899240880506</c:v>
                </c:pt>
                <c:pt idx="617">
                  <c:v>-9.2914483599292677</c:v>
                </c:pt>
                <c:pt idx="618">
                  <c:v>-9.3035068211202177</c:v>
                </c:pt>
                <c:pt idx="619">
                  <c:v>-9.3155653076605134</c:v>
                </c:pt>
                <c:pt idx="620">
                  <c:v>-9.3276238195497676</c:v>
                </c:pt>
                <c:pt idx="621">
                  <c:v>-9.3396823567875913</c:v>
                </c:pt>
                <c:pt idx="622">
                  <c:v>-9.351740919373599</c:v>
                </c:pt>
                <c:pt idx="623">
                  <c:v>-9.3637995073074016</c:v>
                </c:pt>
                <c:pt idx="624">
                  <c:v>-9.3758581205886102</c:v>
                </c:pt>
                <c:pt idx="625">
                  <c:v>-9.3879167592168393</c:v>
                </c:pt>
                <c:pt idx="626">
                  <c:v>-9.3999754231916999</c:v>
                </c:pt>
                <c:pt idx="627">
                  <c:v>-9.4120341125128046</c:v>
                </c:pt>
                <c:pt idx="628">
                  <c:v>-9.4240928271797664</c:v>
                </c:pt>
                <c:pt idx="629">
                  <c:v>-9.4361515671921978</c:v>
                </c:pt>
                <c:pt idx="630">
                  <c:v>-9.44821033254971</c:v>
                </c:pt>
                <c:pt idx="631">
                  <c:v>-9.4602691232519174</c:v>
                </c:pt>
                <c:pt idx="632">
                  <c:v>-9.472327939298431</c:v>
                </c:pt>
                <c:pt idx="633">
                  <c:v>-9.4843867806888618</c:v>
                </c:pt>
                <c:pt idx="634">
                  <c:v>-9.4964456474228243</c:v>
                </c:pt>
                <c:pt idx="635">
                  <c:v>-9.5085045394999295</c:v>
                </c:pt>
                <c:pt idx="636">
                  <c:v>-9.5205634569197901</c:v>
                </c:pt>
                <c:pt idx="637">
                  <c:v>-9.532622399682019</c:v>
                </c:pt>
                <c:pt idx="638">
                  <c:v>-9.5446813677862288</c:v>
                </c:pt>
                <c:pt idx="639">
                  <c:v>-9.5567403612320323</c:v>
                </c:pt>
                <c:pt idx="640">
                  <c:v>-9.5687993800190405</c:v>
                </c:pt>
                <c:pt idx="641">
                  <c:v>-9.5808584241468662</c:v>
                </c:pt>
                <c:pt idx="642">
                  <c:v>-9.592917493615122</c:v>
                </c:pt>
                <c:pt idx="643">
                  <c:v>-9.6049765884234208</c:v>
                </c:pt>
                <c:pt idx="644">
                  <c:v>-9.6170357085713754</c:v>
                </c:pt>
                <c:pt idx="645">
                  <c:v>-9.6290948540585966</c:v>
                </c:pt>
                <c:pt idx="646">
                  <c:v>-9.6411540248846972</c:v>
                </c:pt>
                <c:pt idx="647">
                  <c:v>-9.65321322104929</c:v>
                </c:pt>
                <c:pt idx="648">
                  <c:v>-9.6652724425519878</c:v>
                </c:pt>
                <c:pt idx="649">
                  <c:v>-9.6773316893924033</c:v>
                </c:pt>
                <c:pt idx="650">
                  <c:v>-9.6893909615701475</c:v>
                </c:pt>
                <c:pt idx="651">
                  <c:v>-9.701450259084833</c:v>
                </c:pt>
                <c:pt idx="652">
                  <c:v>-9.7135095819360746</c:v>
                </c:pt>
                <c:pt idx="653">
                  <c:v>-9.7255689301234831</c:v>
                </c:pt>
                <c:pt idx="654">
                  <c:v>-9.7376283036466695</c:v>
                </c:pt>
                <c:pt idx="655">
                  <c:v>-9.7496877025052484</c:v>
                </c:pt>
                <c:pt idx="656">
                  <c:v>-9.7617471266988307</c:v>
                </c:pt>
                <c:pt idx="657">
                  <c:v>-9.7738065762270292</c:v>
                </c:pt>
                <c:pt idx="658">
                  <c:v>-9.7858660510894584</c:v>
                </c:pt>
                <c:pt idx="659">
                  <c:v>-9.7979255512857275</c:v>
                </c:pt>
                <c:pt idx="660">
                  <c:v>-9.8099850768154511</c:v>
                </c:pt>
                <c:pt idx="661">
                  <c:v>-9.8220446276782418</c:v>
                </c:pt>
                <c:pt idx="662">
                  <c:v>-9.8341042038737108</c:v>
                </c:pt>
                <c:pt idx="663">
                  <c:v>-9.8461638054014706</c:v>
                </c:pt>
                <c:pt idx="664">
                  <c:v>-9.8582234322611342</c:v>
                </c:pt>
                <c:pt idx="665">
                  <c:v>-9.8702830844523142</c:v>
                </c:pt>
                <c:pt idx="666">
                  <c:v>-9.8823427619746234</c:v>
                </c:pt>
                <c:pt idx="667">
                  <c:v>-9.8944024648276745</c:v>
                </c:pt>
                <c:pt idx="668">
                  <c:v>-9.9064621930110786</c:v>
                </c:pt>
                <c:pt idx="669">
                  <c:v>-9.9185219465244483</c:v>
                </c:pt>
                <c:pt idx="670">
                  <c:v>-9.9305817253673982</c:v>
                </c:pt>
                <c:pt idx="671">
                  <c:v>-9.9426415295395394</c:v>
                </c:pt>
                <c:pt idx="672">
                  <c:v>-9.9547013590404827</c:v>
                </c:pt>
                <c:pt idx="673">
                  <c:v>-9.9667612138698427</c:v>
                </c:pt>
                <c:pt idx="674">
                  <c:v>-9.9788210940272322</c:v>
                </c:pt>
                <c:pt idx="675">
                  <c:v>-9.9908809995122621</c:v>
                </c:pt>
                <c:pt idx="676">
                  <c:v>-10.002940930324545</c:v>
                </c:pt>
                <c:pt idx="677">
                  <c:v>-10.015000886463696</c:v>
                </c:pt>
                <c:pt idx="678">
                  <c:v>-10.027060867929325</c:v>
                </c:pt>
                <c:pt idx="679">
                  <c:v>-10.039120874721045</c:v>
                </c:pt>
                <c:pt idx="680">
                  <c:v>-10.051180906838468</c:v>
                </c:pt>
                <c:pt idx="681">
                  <c:v>-10.063240964281208</c:v>
                </c:pt>
                <c:pt idx="682">
                  <c:v>-10.075301047048876</c:v>
                </c:pt>
                <c:pt idx="683">
                  <c:v>-10.087361155141087</c:v>
                </c:pt>
                <c:pt idx="684">
                  <c:v>-10.099421288557451</c:v>
                </c:pt>
                <c:pt idx="685">
                  <c:v>-10.111481447297582</c:v>
                </c:pt>
                <c:pt idx="686">
                  <c:v>-10.123541631361091</c:v>
                </c:pt>
                <c:pt idx="687">
                  <c:v>-10.135601840747592</c:v>
                </c:pt>
                <c:pt idx="688">
                  <c:v>-10.147662075456697</c:v>
                </c:pt>
                <c:pt idx="689">
                  <c:v>-10.159722335488018</c:v>
                </c:pt>
                <c:pt idx="690">
                  <c:v>-10.171782620841169</c:v>
                </c:pt>
                <c:pt idx="691">
                  <c:v>-10.183842931515761</c:v>
                </c:pt>
                <c:pt idx="692">
                  <c:v>-10.195903267511406</c:v>
                </c:pt>
                <c:pt idx="693">
                  <c:v>-10.20796362882772</c:v>
                </c:pt>
                <c:pt idx="694">
                  <c:v>-10.220024015464313</c:v>
                </c:pt>
                <c:pt idx="695">
                  <c:v>-10.232084427420798</c:v>
                </c:pt>
                <c:pt idx="696">
                  <c:v>-10.244144864696786</c:v>
                </c:pt>
                <c:pt idx="697">
                  <c:v>-10.256205327291891</c:v>
                </c:pt>
                <c:pt idx="698">
                  <c:v>-10.268265815205726</c:v>
                </c:pt>
                <c:pt idx="699">
                  <c:v>-10.280326328437903</c:v>
                </c:pt>
                <c:pt idx="700">
                  <c:v>-10.292386866988036</c:v>
                </c:pt>
                <c:pt idx="701">
                  <c:v>-10.304447430855735</c:v>
                </c:pt>
                <c:pt idx="702">
                  <c:v>-10.316508020040613</c:v>
                </c:pt>
                <c:pt idx="703">
                  <c:v>-10.328568634542284</c:v>
                </c:pt>
                <c:pt idx="704">
                  <c:v>-10.340629274360362</c:v>
                </c:pt>
                <c:pt idx="705">
                  <c:v>-10.352689939494457</c:v>
                </c:pt>
                <c:pt idx="706">
                  <c:v>-10.364750629944181</c:v>
                </c:pt>
                <c:pt idx="707">
                  <c:v>-10.376811345709148</c:v>
                </c:pt>
                <c:pt idx="708">
                  <c:v>-10.388872086788972</c:v>
                </c:pt>
                <c:pt idx="709">
                  <c:v>-10.400932853183262</c:v>
                </c:pt>
                <c:pt idx="710">
                  <c:v>-10.412993644891634</c:v>
                </c:pt>
                <c:pt idx="711">
                  <c:v>-10.425054461913698</c:v>
                </c:pt>
                <c:pt idx="712">
                  <c:v>-10.437115304249069</c:v>
                </c:pt>
                <c:pt idx="713">
                  <c:v>-10.449176171897358</c:v>
                </c:pt>
                <c:pt idx="714">
                  <c:v>-10.461237064858178</c:v>
                </c:pt>
                <c:pt idx="715">
                  <c:v>-10.473297983131141</c:v>
                </c:pt>
                <c:pt idx="716">
                  <c:v>-10.485358926715863</c:v>
                </c:pt>
                <c:pt idx="717">
                  <c:v>-10.497419895611953</c:v>
                </c:pt>
                <c:pt idx="718">
                  <c:v>-10.509480889819024</c:v>
                </c:pt>
                <c:pt idx="719">
                  <c:v>-10.521541909336689</c:v>
                </c:pt>
                <c:pt idx="720">
                  <c:v>-10.533602954164561</c:v>
                </c:pt>
                <c:pt idx="721">
                  <c:v>-10.545664024302253</c:v>
                </c:pt>
                <c:pt idx="722">
                  <c:v>-10.557725119749376</c:v>
                </c:pt>
                <c:pt idx="723">
                  <c:v>-10.569786240505545</c:v>
                </c:pt>
                <c:pt idx="724">
                  <c:v>-10.581847386570372</c:v>
                </c:pt>
                <c:pt idx="725">
                  <c:v>-10.593908557943468</c:v>
                </c:pt>
                <c:pt idx="726">
                  <c:v>-10.605969754624448</c:v>
                </c:pt>
                <c:pt idx="727">
                  <c:v>-10.618030976612923</c:v>
                </c:pt>
                <c:pt idx="728">
                  <c:v>-10.630092223908505</c:v>
                </c:pt>
                <c:pt idx="729">
                  <c:v>-10.64215349651081</c:v>
                </c:pt>
                <c:pt idx="730">
                  <c:v>-10.654214794419447</c:v>
                </c:pt>
                <c:pt idx="731">
                  <c:v>-10.66627611763403</c:v>
                </c:pt>
                <c:pt idx="732">
                  <c:v>-10.678337466154172</c:v>
                </c:pt>
                <c:pt idx="733">
                  <c:v>-10.690398839979485</c:v>
                </c:pt>
                <c:pt idx="734">
                  <c:v>-10.702460239109582</c:v>
                </c:pt>
                <c:pt idx="735">
                  <c:v>-10.714521663544076</c:v>
                </c:pt>
                <c:pt idx="736">
                  <c:v>-10.72658311328258</c:v>
                </c:pt>
                <c:pt idx="737">
                  <c:v>-10.738644588324705</c:v>
                </c:pt>
                <c:pt idx="738">
                  <c:v>-10.750706088670066</c:v>
                </c:pt>
                <c:pt idx="739">
                  <c:v>-10.762767614318275</c:v>
                </c:pt>
                <c:pt idx="740">
                  <c:v>-10.774829165268944</c:v>
                </c:pt>
                <c:pt idx="741">
                  <c:v>-10.786890741521685</c:v>
                </c:pt>
                <c:pt idx="742">
                  <c:v>-10.798952343076111</c:v>
                </c:pt>
                <c:pt idx="743">
                  <c:v>-10.811013969931837</c:v>
                </c:pt>
                <c:pt idx="744">
                  <c:v>-10.823075622088474</c:v>
                </c:pt>
                <c:pt idx="745">
                  <c:v>-10.835137299545634</c:v>
                </c:pt>
                <c:pt idx="746">
                  <c:v>-10.847199002302931</c:v>
                </c:pt>
                <c:pt idx="747">
                  <c:v>-10.859260730359978</c:v>
                </c:pt>
                <c:pt idx="748">
                  <c:v>-10.871322483716385</c:v>
                </c:pt>
                <c:pt idx="749">
                  <c:v>-10.883384262371768</c:v>
                </c:pt>
                <c:pt idx="750">
                  <c:v>-10.895446066325738</c:v>
                </c:pt>
                <c:pt idx="751">
                  <c:v>-10.907507895577908</c:v>
                </c:pt>
                <c:pt idx="752">
                  <c:v>-10.91956975012789</c:v>
                </c:pt>
                <c:pt idx="753">
                  <c:v>-10.931631629975298</c:v>
                </c:pt>
                <c:pt idx="754">
                  <c:v>-10.943693535119744</c:v>
                </c:pt>
                <c:pt idx="755">
                  <c:v>-10.955755465560841</c:v>
                </c:pt>
                <c:pt idx="756">
                  <c:v>-10.967817421298204</c:v>
                </c:pt>
                <c:pt idx="757">
                  <c:v>-10.979879402331441</c:v>
                </c:pt>
                <c:pt idx="758">
                  <c:v>-10.991941408660169</c:v>
                </c:pt>
                <c:pt idx="759">
                  <c:v>-11.004003440283999</c:v>
                </c:pt>
                <c:pt idx="760">
                  <c:v>-11.016065497202543</c:v>
                </c:pt>
                <c:pt idx="761">
                  <c:v>-11.028127579415415</c:v>
                </c:pt>
                <c:pt idx="762">
                  <c:v>-11.040189686922227</c:v>
                </c:pt>
                <c:pt idx="763">
                  <c:v>-11.052251819722592</c:v>
                </c:pt>
                <c:pt idx="764">
                  <c:v>-11.064313977816123</c:v>
                </c:pt>
                <c:pt idx="765">
                  <c:v>-11.076376161202433</c:v>
                </c:pt>
                <c:pt idx="766">
                  <c:v>-11.088438369881134</c:v>
                </c:pt>
                <c:pt idx="767">
                  <c:v>-11.100500603851838</c:v>
                </c:pt>
                <c:pt idx="768">
                  <c:v>-11.11256286311416</c:v>
                </c:pt>
                <c:pt idx="769">
                  <c:v>-11.124625147667711</c:v>
                </c:pt>
                <c:pt idx="770">
                  <c:v>-11.136687457512105</c:v>
                </c:pt>
                <c:pt idx="771">
                  <c:v>-11.148749792646955</c:v>
                </c:pt>
                <c:pt idx="772">
                  <c:v>-11.160812153071872</c:v>
                </c:pt>
                <c:pt idx="773">
                  <c:v>-11.17287453878647</c:v>
                </c:pt>
                <c:pt idx="774">
                  <c:v>-11.184936949790362</c:v>
                </c:pt>
                <c:pt idx="775">
                  <c:v>-11.19699938608316</c:v>
                </c:pt>
                <c:pt idx="776">
                  <c:v>-11.209061847664477</c:v>
                </c:pt>
                <c:pt idx="777">
                  <c:v>-11.221124334533927</c:v>
                </c:pt>
                <c:pt idx="778">
                  <c:v>-11.233186846691122</c:v>
                </c:pt>
                <c:pt idx="779">
                  <c:v>-11.245249384135676</c:v>
                </c:pt>
                <c:pt idx="780">
                  <c:v>-11.257311946867198</c:v>
                </c:pt>
                <c:pt idx="781">
                  <c:v>-11.269374534885303</c:v>
                </c:pt>
                <c:pt idx="782">
                  <c:v>-11.281437148189605</c:v>
                </c:pt>
                <c:pt idx="783">
                  <c:v>-11.293499786779716</c:v>
                </c:pt>
                <c:pt idx="784">
                  <c:v>-11.305562450655248</c:v>
                </c:pt>
                <c:pt idx="785">
                  <c:v>-11.317625139815815</c:v>
                </c:pt>
                <c:pt idx="786">
                  <c:v>-11.32968785426103</c:v>
                </c:pt>
                <c:pt idx="787">
                  <c:v>-11.341750593990506</c:v>
                </c:pt>
                <c:pt idx="788">
                  <c:v>-11.353813359003855</c:v>
                </c:pt>
                <c:pt idx="789">
                  <c:v>-11.365876149300689</c:v>
                </c:pt>
                <c:pt idx="790">
                  <c:v>-11.377938964880622</c:v>
                </c:pt>
                <c:pt idx="791">
                  <c:v>-11.390001805743267</c:v>
                </c:pt>
                <c:pt idx="792">
                  <c:v>-11.402064671888237</c:v>
                </c:pt>
                <c:pt idx="793">
                  <c:v>-11.414127563315143</c:v>
                </c:pt>
                <c:pt idx="794">
                  <c:v>-11.4261904800236</c:v>
                </c:pt>
                <c:pt idx="795">
                  <c:v>-11.43825342201322</c:v>
                </c:pt>
                <c:pt idx="796">
                  <c:v>-11.450316389283616</c:v>
                </c:pt>
                <c:pt idx="797">
                  <c:v>-11.462379381834401</c:v>
                </c:pt>
                <c:pt idx="798">
                  <c:v>-11.474442399665188</c:v>
                </c:pt>
                <c:pt idx="799">
                  <c:v>-11.486505442775588</c:v>
                </c:pt>
                <c:pt idx="800">
                  <c:v>-11.498568511165216</c:v>
                </c:pt>
                <c:pt idx="801">
                  <c:v>-11.510631604833684</c:v>
                </c:pt>
                <c:pt idx="802">
                  <c:v>-11.522694723780605</c:v>
                </c:pt>
                <c:pt idx="803">
                  <c:v>-11.534757868005592</c:v>
                </c:pt>
                <c:pt idx="804">
                  <c:v>-11.546821037508259</c:v>
                </c:pt>
                <c:pt idx="805">
                  <c:v>-11.558884232288218</c:v>
                </c:pt>
                <c:pt idx="806">
                  <c:v>-11.570947452345081</c:v>
                </c:pt>
                <c:pt idx="807">
                  <c:v>-11.583010697678462</c:v>
                </c:pt>
                <c:pt idx="808">
                  <c:v>-11.595073968287974</c:v>
                </c:pt>
                <c:pt idx="809">
                  <c:v>-11.607137264173229</c:v>
                </c:pt>
                <c:pt idx="810">
                  <c:v>-11.619200585333839</c:v>
                </c:pt>
                <c:pt idx="811">
                  <c:v>-11.63126393176942</c:v>
                </c:pt>
                <c:pt idx="812">
                  <c:v>-11.643327303479582</c:v>
                </c:pt>
                <c:pt idx="813">
                  <c:v>-11.65539070046394</c:v>
                </c:pt>
                <c:pt idx="814">
                  <c:v>-11.667454122722106</c:v>
                </c:pt>
                <c:pt idx="815">
                  <c:v>-11.679517570253692</c:v>
                </c:pt>
                <c:pt idx="816">
                  <c:v>-11.691581043058312</c:v>
                </c:pt>
                <c:pt idx="817">
                  <c:v>-11.703644541135578</c:v>
                </c:pt>
                <c:pt idx="818">
                  <c:v>-11.715708064485105</c:v>
                </c:pt>
                <c:pt idx="819">
                  <c:v>-11.727771613106503</c:v>
                </c:pt>
                <c:pt idx="820">
                  <c:v>-11.739835186999388</c:v>
                </c:pt>
                <c:pt idx="821">
                  <c:v>-11.751898786163371</c:v>
                </c:pt>
                <c:pt idx="822">
                  <c:v>-11.763962410598065</c:v>
                </c:pt>
                <c:pt idx="823">
                  <c:v>-11.776026060303083</c:v>
                </c:pt>
                <c:pt idx="824">
                  <c:v>-11.788089735278039</c:v>
                </c:pt>
                <c:pt idx="825">
                  <c:v>-11.800153435522544</c:v>
                </c:pt>
                <c:pt idx="826">
                  <c:v>-11.812217161036214</c:v>
                </c:pt>
                <c:pt idx="827">
                  <c:v>-11.82428091181866</c:v>
                </c:pt>
                <c:pt idx="828">
                  <c:v>-11.836344687869493</c:v>
                </c:pt>
                <c:pt idx="829">
                  <c:v>-11.84840848918833</c:v>
                </c:pt>
                <c:pt idx="830">
                  <c:v>-11.860472315774782</c:v>
                </c:pt>
                <c:pt idx="831">
                  <c:v>-11.872536167628461</c:v>
                </c:pt>
                <c:pt idx="832">
                  <c:v>-11.88460004474898</c:v>
                </c:pt>
                <c:pt idx="833">
                  <c:v>-11.896663947135954</c:v>
                </c:pt>
                <c:pt idx="834">
                  <c:v>-11.908727874788996</c:v>
                </c:pt>
                <c:pt idx="835">
                  <c:v>-11.920791827707717</c:v>
                </c:pt>
                <c:pt idx="836">
                  <c:v>-11.93285580589173</c:v>
                </c:pt>
                <c:pt idx="837">
                  <c:v>-11.94491980934065</c:v>
                </c:pt>
                <c:pt idx="838">
                  <c:v>-11.956983838054088</c:v>
                </c:pt>
                <c:pt idx="839">
                  <c:v>-11.969047892031657</c:v>
                </c:pt>
                <c:pt idx="840">
                  <c:v>-11.981111971272972</c:v>
                </c:pt>
                <c:pt idx="841">
                  <c:v>-11.993176075777644</c:v>
                </c:pt>
                <c:pt idx="842">
                  <c:v>-12.005240205545288</c:v>
                </c:pt>
                <c:pt idx="843">
                  <c:v>-12.017304360575515</c:v>
                </c:pt>
                <c:pt idx="844">
                  <c:v>-12.029368540867939</c:v>
                </c:pt>
                <c:pt idx="845">
                  <c:v>-12.041432746422172</c:v>
                </c:pt>
                <c:pt idx="846">
                  <c:v>-12.053496977237829</c:v>
                </c:pt>
                <c:pt idx="847">
                  <c:v>-12.065561233314522</c:v>
                </c:pt>
                <c:pt idx="848">
                  <c:v>-12.077625514651864</c:v>
                </c:pt>
                <c:pt idx="849">
                  <c:v>-12.089689821249467</c:v>
                </c:pt>
                <c:pt idx="850">
                  <c:v>-12.101754153106944</c:v>
                </c:pt>
                <c:pt idx="851">
                  <c:v>-12.11381851022391</c:v>
                </c:pt>
                <c:pt idx="852">
                  <c:v>-12.125882892599977</c:v>
                </c:pt>
                <c:pt idx="853">
                  <c:v>-12.137947300234757</c:v>
                </c:pt>
                <c:pt idx="854">
                  <c:v>-12.150011733127863</c:v>
                </c:pt>
                <c:pt idx="855">
                  <c:v>-12.162076191278912</c:v>
                </c:pt>
                <c:pt idx="856">
                  <c:v>-12.174140674687512</c:v>
                </c:pt>
                <c:pt idx="857">
                  <c:v>-12.186205183353279</c:v>
                </c:pt>
                <c:pt idx="858">
                  <c:v>-12.198269717275824</c:v>
                </c:pt>
                <c:pt idx="859">
                  <c:v>-12.210334276454763</c:v>
                </c:pt>
                <c:pt idx="860">
                  <c:v>-12.222398860889706</c:v>
                </c:pt>
                <c:pt idx="861">
                  <c:v>-12.234463470580268</c:v>
                </c:pt>
                <c:pt idx="862">
                  <c:v>-12.24652810552606</c:v>
                </c:pt>
                <c:pt idx="863">
                  <c:v>-12.258592765726698</c:v>
                </c:pt>
                <c:pt idx="864">
                  <c:v>-12.270657451181792</c:v>
                </c:pt>
                <c:pt idx="865">
                  <c:v>-12.282722161890957</c:v>
                </c:pt>
                <c:pt idx="866">
                  <c:v>-12.294786897853806</c:v>
                </c:pt>
                <c:pt idx="867">
                  <c:v>-12.306851659069951</c:v>
                </c:pt>
                <c:pt idx="868">
                  <c:v>-12.318916445539006</c:v>
                </c:pt>
                <c:pt idx="869">
                  <c:v>-12.330981257260584</c:v>
                </c:pt>
                <c:pt idx="870">
                  <c:v>-12.343046094234298</c:v>
                </c:pt>
                <c:pt idx="871">
                  <c:v>-12.355110956459761</c:v>
                </c:pt>
                <c:pt idx="872">
                  <c:v>-12.367175843936586</c:v>
                </c:pt>
                <c:pt idx="873">
                  <c:v>-12.379240756664386</c:v>
                </c:pt>
                <c:pt idx="874">
                  <c:v>-12.391305694642774</c:v>
                </c:pt>
                <c:pt idx="875">
                  <c:v>-12.403370657871365</c:v>
                </c:pt>
                <c:pt idx="876">
                  <c:v>-12.415435646349771</c:v>
                </c:pt>
                <c:pt idx="877">
                  <c:v>-12.427500660077603</c:v>
                </c:pt>
                <c:pt idx="878">
                  <c:v>-12.439565699054477</c:v>
                </c:pt>
                <c:pt idx="879">
                  <c:v>-12.451630763280003</c:v>
                </c:pt>
                <c:pt idx="880">
                  <c:v>-12.463695852753796</c:v>
                </c:pt>
                <c:pt idx="881">
                  <c:v>-12.47576096747547</c:v>
                </c:pt>
                <c:pt idx="882">
                  <c:v>-12.487826107444636</c:v>
                </c:pt>
                <c:pt idx="883">
                  <c:v>-12.499891272660909</c:v>
                </c:pt>
                <c:pt idx="884">
                  <c:v>-12.511956463123902</c:v>
                </c:pt>
                <c:pt idx="885">
                  <c:v>-12.524021678833225</c:v>
                </c:pt>
                <c:pt idx="886">
                  <c:v>-12.536086919788495</c:v>
                </c:pt>
                <c:pt idx="887">
                  <c:v>-12.548152185989323</c:v>
                </c:pt>
                <c:pt idx="888">
                  <c:v>-12.560217477435325</c:v>
                </c:pt>
                <c:pt idx="889">
                  <c:v>-12.57228279412611</c:v>
                </c:pt>
                <c:pt idx="890">
                  <c:v>-12.584348136061294</c:v>
                </c:pt>
                <c:pt idx="891">
                  <c:v>-12.596413503240489</c:v>
                </c:pt>
                <c:pt idx="892">
                  <c:v>-12.608478895663309</c:v>
                </c:pt>
                <c:pt idx="893">
                  <c:v>-12.620544313329367</c:v>
                </c:pt>
                <c:pt idx="894">
                  <c:v>-12.632609756238274</c:v>
                </c:pt>
                <c:pt idx="895">
                  <c:v>-12.644675224389646</c:v>
                </c:pt>
                <c:pt idx="896">
                  <c:v>-12.656740717783094</c:v>
                </c:pt>
                <c:pt idx="897">
                  <c:v>-12.668806236418234</c:v>
                </c:pt>
                <c:pt idx="898">
                  <c:v>-12.680871780294677</c:v>
                </c:pt>
                <c:pt idx="899">
                  <c:v>-12.692937349412036</c:v>
                </c:pt>
                <c:pt idx="900">
                  <c:v>-12.705002943769925</c:v>
                </c:pt>
                <c:pt idx="901">
                  <c:v>-12.717068563367956</c:v>
                </c:pt>
                <c:pt idx="902">
                  <c:v>-12.729134208205744</c:v>
                </c:pt>
                <c:pt idx="903">
                  <c:v>-12.741199878282902</c:v>
                </c:pt>
                <c:pt idx="904">
                  <c:v>-12.753265573599043</c:v>
                </c:pt>
                <c:pt idx="905">
                  <c:v>-12.765331294153778</c:v>
                </c:pt>
                <c:pt idx="906">
                  <c:v>-12.777397039946722</c:v>
                </c:pt>
                <c:pt idx="907">
                  <c:v>-12.789462810977488</c:v>
                </c:pt>
                <c:pt idx="908">
                  <c:v>-12.80152860724569</c:v>
                </c:pt>
                <c:pt idx="909">
                  <c:v>-12.813594428750939</c:v>
                </c:pt>
                <c:pt idx="910">
                  <c:v>-12.825660275492851</c:v>
                </c:pt>
                <c:pt idx="911">
                  <c:v>-12.837726147471036</c:v>
                </c:pt>
                <c:pt idx="912">
                  <c:v>-12.84979204468511</c:v>
                </c:pt>
                <c:pt idx="913">
                  <c:v>-12.861857967134686</c:v>
                </c:pt>
                <c:pt idx="914">
                  <c:v>-12.873923914819375</c:v>
                </c:pt>
                <c:pt idx="915">
                  <c:v>-12.885989887738793</c:v>
                </c:pt>
                <c:pt idx="916">
                  <c:v>-12.898055885892552</c:v>
                </c:pt>
                <c:pt idx="917">
                  <c:v>-12.910121909280264</c:v>
                </c:pt>
                <c:pt idx="918">
                  <c:v>-12.922187957901544</c:v>
                </c:pt>
                <c:pt idx="919">
                  <c:v>-12.934254031756003</c:v>
                </c:pt>
                <c:pt idx="920">
                  <c:v>-12.946320130843256</c:v>
                </c:pt>
                <c:pt idx="921">
                  <c:v>-12.958386255162917</c:v>
                </c:pt>
                <c:pt idx="922">
                  <c:v>-12.970452404714598</c:v>
                </c:pt>
                <c:pt idx="923">
                  <c:v>-12.982518579497912</c:v>
                </c:pt>
                <c:pt idx="924">
                  <c:v>-12.994584779512472</c:v>
                </c:pt>
                <c:pt idx="925">
                  <c:v>-13.006651004757893</c:v>
                </c:pt>
                <c:pt idx="926">
                  <c:v>-13.018717255233788</c:v>
                </c:pt>
                <c:pt idx="927">
                  <c:v>-13.030783530939768</c:v>
                </c:pt>
                <c:pt idx="928">
                  <c:v>-13.042849831875449</c:v>
                </c:pt>
                <c:pt idx="929">
                  <c:v>-13.054916158040442</c:v>
                </c:pt>
                <c:pt idx="930">
                  <c:v>-13.066982509434361</c:v>
                </c:pt>
                <c:pt idx="931">
                  <c:v>-13.079048886056819</c:v>
                </c:pt>
                <c:pt idx="932">
                  <c:v>-13.091115287907432</c:v>
                </c:pt>
                <c:pt idx="933">
                  <c:v>-13.103181714985809</c:v>
                </c:pt>
                <c:pt idx="934">
                  <c:v>-13.115248167291565</c:v>
                </c:pt>
                <c:pt idx="935">
                  <c:v>-13.127314644824315</c:v>
                </c:pt>
                <c:pt idx="936">
                  <c:v>-13.13938114758367</c:v>
                </c:pt>
                <c:pt idx="937">
                  <c:v>-13.151447675569244</c:v>
                </c:pt>
                <c:pt idx="938">
                  <c:v>-13.163514228780651</c:v>
                </c:pt>
                <c:pt idx="939">
                  <c:v>-13.175580807217504</c:v>
                </c:pt>
                <c:pt idx="940">
                  <c:v>-13.187647410879414</c:v>
                </c:pt>
                <c:pt idx="941">
                  <c:v>-13.199714039765997</c:v>
                </c:pt>
                <c:pt idx="942">
                  <c:v>-13.211780693876866</c:v>
                </c:pt>
                <c:pt idx="943">
                  <c:v>-13.223847373211633</c:v>
                </c:pt>
                <c:pt idx="944">
                  <c:v>-13.235914077769912</c:v>
                </c:pt>
                <c:pt idx="945">
                  <c:v>-13.247980807551318</c:v>
                </c:pt>
                <c:pt idx="946">
                  <c:v>-13.260047562555462</c:v>
                </c:pt>
                <c:pt idx="947">
                  <c:v>-13.272114342781958</c:v>
                </c:pt>
                <c:pt idx="948">
                  <c:v>-13.284181148230418</c:v>
                </c:pt>
                <c:pt idx="949">
                  <c:v>-13.296247978900459</c:v>
                </c:pt>
                <c:pt idx="950">
                  <c:v>-13.308314834791691</c:v>
                </c:pt>
                <c:pt idx="951">
                  <c:v>-13.320381715903729</c:v>
                </c:pt>
                <c:pt idx="952">
                  <c:v>-13.332448622236186</c:v>
                </c:pt>
                <c:pt idx="953">
                  <c:v>-13.344515553788673</c:v>
                </c:pt>
                <c:pt idx="954">
                  <c:v>-13.356582510560807</c:v>
                </c:pt>
                <c:pt idx="955">
                  <c:v>-13.368649492552199</c:v>
                </c:pt>
                <c:pt idx="956">
                  <c:v>-13.380716499762464</c:v>
                </c:pt>
                <c:pt idx="957">
                  <c:v>-13.392783532191213</c:v>
                </c:pt>
                <c:pt idx="958">
                  <c:v>-13.404850589838061</c:v>
                </c:pt>
                <c:pt idx="959">
                  <c:v>-13.41691767270262</c:v>
                </c:pt>
                <c:pt idx="960">
                  <c:v>-13.428984780784505</c:v>
                </c:pt>
                <c:pt idx="961">
                  <c:v>-13.44105191408333</c:v>
                </c:pt>
                <c:pt idx="962">
                  <c:v>-13.453119072598707</c:v>
                </c:pt>
                <c:pt idx="963">
                  <c:v>-13.465186256330249</c:v>
                </c:pt>
                <c:pt idx="964">
                  <c:v>-13.477253465277569</c:v>
                </c:pt>
                <c:pt idx="965">
                  <c:v>-13.489320699440281</c:v>
                </c:pt>
                <c:pt idx="966">
                  <c:v>-13.501387958817999</c:v>
                </c:pt>
                <c:pt idx="967">
                  <c:v>-13.513455243410336</c:v>
                </c:pt>
                <c:pt idx="968">
                  <c:v>-13.525522553216906</c:v>
                </c:pt>
                <c:pt idx="969">
                  <c:v>-13.537589888237321</c:v>
                </c:pt>
                <c:pt idx="970">
                  <c:v>-13.549657248471194</c:v>
                </c:pt>
                <c:pt idx="971">
                  <c:v>-13.561724633918139</c:v>
                </c:pt>
                <c:pt idx="972">
                  <c:v>-13.57379204457777</c:v>
                </c:pt>
                <c:pt idx="973">
                  <c:v>-13.585859480449701</c:v>
                </c:pt>
                <c:pt idx="974">
                  <c:v>-13.597926941533544</c:v>
                </c:pt>
                <c:pt idx="975">
                  <c:v>-13.609994427828912</c:v>
                </c:pt>
                <c:pt idx="976">
                  <c:v>-13.622061939335421</c:v>
                </c:pt>
                <c:pt idx="977">
                  <c:v>-13.634129476052681</c:v>
                </c:pt>
                <c:pt idx="978">
                  <c:v>-13.646197037980309</c:v>
                </c:pt>
                <c:pt idx="979">
                  <c:v>-13.658264625117916</c:v>
                </c:pt>
                <c:pt idx="980">
                  <c:v>-13.670332237465116</c:v>
                </c:pt>
                <c:pt idx="981">
                  <c:v>-13.682399875021522</c:v>
                </c:pt>
                <c:pt idx="982">
                  <c:v>-13.694467537786748</c:v>
                </c:pt>
                <c:pt idx="983">
                  <c:v>-13.706535225760407</c:v>
                </c:pt>
                <c:pt idx="984">
                  <c:v>-13.718602938942112</c:v>
                </c:pt>
                <c:pt idx="985">
                  <c:v>-13.730670677331478</c:v>
                </c:pt>
                <c:pt idx="986">
                  <c:v>-13.742738440928116</c:v>
                </c:pt>
                <c:pt idx="987">
                  <c:v>-13.754806229731642</c:v>
                </c:pt>
                <c:pt idx="988">
                  <c:v>-13.766874043741668</c:v>
                </c:pt>
                <c:pt idx="989">
                  <c:v>-13.778941882957808</c:v>
                </c:pt>
                <c:pt idx="990">
                  <c:v>-13.791009747379675</c:v>
                </c:pt>
                <c:pt idx="991">
                  <c:v>-13.803077637006883</c:v>
                </c:pt>
                <c:pt idx="992">
                  <c:v>-13.815145551839045</c:v>
                </c:pt>
                <c:pt idx="993">
                  <c:v>-13.827213491875774</c:v>
                </c:pt>
                <c:pt idx="994">
                  <c:v>-13.839281457116684</c:v>
                </c:pt>
                <c:pt idx="995">
                  <c:v>-13.851349447561388</c:v>
                </c:pt>
                <c:pt idx="996">
                  <c:v>-13.863417463209499</c:v>
                </c:pt>
                <c:pt idx="997">
                  <c:v>-13.875485504060633</c:v>
                </c:pt>
                <c:pt idx="998">
                  <c:v>-13.887553570114401</c:v>
                </c:pt>
                <c:pt idx="999">
                  <c:v>-13.899621661370418</c:v>
                </c:pt>
                <c:pt idx="1000">
                  <c:v>-13.911689777828295</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2052"/>
</file>

<file path=xl/ctrlProps/ctrlProp12.xml><?xml version="1.0" encoding="utf-8"?>
<formControlPr xmlns="http://schemas.microsoft.com/office/spreadsheetml/2009/9/main" objectType="Spin" dx="15" fmlaLink="$C$12" inc="100" max="30000" noThreeD="1" page="10" val="7486"/>
</file>

<file path=xl/ctrlProps/ctrlProp13.xml><?xml version="1.0" encoding="utf-8"?>
<formControlPr xmlns="http://schemas.microsoft.com/office/spreadsheetml/2009/9/main" objectType="Spin" dx="15" fmlaLink="$C$12" inc="100" max="30000" noThreeD="1" page="10" val="7486"/>
</file>

<file path=xl/ctrlProps/ctrlProp14.xml><?xml version="1.0" encoding="utf-8"?>
<formControlPr xmlns="http://schemas.microsoft.com/office/spreadsheetml/2009/9/main" objectType="Spin" dx="15" fmlaLink="Stabilito!C12" inc="100" max="30000" noThreeD="1" page="10" val="7486"/>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7486"/>
</file>

<file path=xl/ctrlProps/ctrlProp2.xml><?xml version="1.0" encoding="utf-8"?>
<formControlPr xmlns="http://schemas.microsoft.com/office/spreadsheetml/2009/9/main" objectType="Spin" dx="15" fmlaLink="$C$12" inc="100" max="30000" noThreeD="1" page="10" val="7486"/>
</file>

<file path=xl/ctrlProps/ctrlProp20.xml><?xml version="1.0" encoding="utf-8"?>
<formControlPr xmlns="http://schemas.microsoft.com/office/spreadsheetml/2009/9/main" objectType="Spin" dx="15" fmlaLink="Stabilito!C12" inc="100" max="30000" noThreeD="1" page="10" val="7486"/>
</file>

<file path=xl/ctrlProps/ctrlProp3.xml><?xml version="1.0" encoding="utf-8"?>
<formControlPr xmlns="http://schemas.microsoft.com/office/spreadsheetml/2009/9/main" objectType="Spin" dx="15" fmlaLink="$C$13" inc="50" max="30000" noThreeD="1" page="10" val="103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5"/>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zoomScale="115" zoomScaleNormal="115" zoomScaleSheetLayoutView="100" workbookViewId="0">
      <selection activeCell="C13" sqref="C13"/>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571</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60</v>
      </c>
      <c r="N6" s="565"/>
      <c r="O6" s="550">
        <v>50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84</v>
      </c>
      <c r="N7" s="565"/>
      <c r="O7" s="550">
        <v>104</v>
      </c>
      <c r="P7" s="550"/>
      <c r="Q7" s="29"/>
    </row>
    <row r="8" spans="1:20" ht="12.75" customHeight="1" thickTop="1" x14ac:dyDescent="0.2">
      <c r="A8" s="25"/>
      <c r="B8" s="138" t="str">
        <f>IF(Lang="Français","Nom",IF(Lang="English","Name",""))</f>
        <v>Nom</v>
      </c>
      <c r="C8" s="594" t="s">
        <v>572</v>
      </c>
      <c r="D8" s="594"/>
      <c r="E8" s="90"/>
      <c r="K8" s="33"/>
      <c r="L8" s="139" t="str">
        <f>IF(Lang="Français","Diamètre     'D2'",IF(Lang="English","Diameter 'D2'",""))</f>
        <v>Diamètre     'D2'</v>
      </c>
      <c r="M8" s="564">
        <v>104</v>
      </c>
      <c r="N8" s="565"/>
      <c r="O8" s="550">
        <v>84</v>
      </c>
      <c r="P8" s="550"/>
      <c r="Q8" s="29"/>
    </row>
    <row r="9" spans="1:20" ht="12.75" customHeight="1" x14ac:dyDescent="0.2">
      <c r="A9" s="25"/>
      <c r="B9" s="138" t="s">
        <v>4</v>
      </c>
      <c r="C9" s="595" t="s">
        <v>569</v>
      </c>
      <c r="D9" s="595"/>
      <c r="E9" s="90"/>
      <c r="K9" s="33"/>
      <c r="L9" s="139" t="str">
        <f>IF(Lang="Français","Implantation 'x'",IF(Lang="English","Basement 'x'",""))</f>
        <v>Implantation 'x'</v>
      </c>
      <c r="M9" s="564">
        <v>942</v>
      </c>
      <c r="N9" s="565"/>
      <c r="O9" s="550">
        <v>2002</v>
      </c>
      <c r="P9" s="550"/>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73" t="s">
        <v>568</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7486</v>
      </c>
      <c r="D12" s="34" t="s">
        <v>423</v>
      </c>
      <c r="L12" s="108" t="str">
        <f>IF(Lang="Français","Masse propu",IF(Lang="English","Motor Mass",""))</f>
        <v>Masse propu</v>
      </c>
      <c r="M12" s="109">
        <f ca="1">MpropuPlein</f>
        <v>1.6319999999999999</v>
      </c>
      <c r="N12" s="548">
        <f ca="1">MpropuVide</f>
        <v>0.65</v>
      </c>
      <c r="O12" s="549"/>
      <c r="P12" s="110" t="s">
        <v>14</v>
      </c>
      <c r="Q12" s="29"/>
      <c r="S12" s="386" t="str">
        <f>IF(Lang="Français","Haut",IF(Lang="English","Top",""))</f>
        <v>Haut</v>
      </c>
      <c r="T12" s="387">
        <f ca="1">XpropuRef-Long_propu</f>
        <v>1564</v>
      </c>
    </row>
    <row r="13" spans="1:20" ht="12.75" customHeight="1" x14ac:dyDescent="0.2">
      <c r="A13" s="25"/>
      <c r="B13" s="139" t="str">
        <f>IF(Lang="Français","Centre de Masse",IF(Lang="English","Center of Mass",""))</f>
        <v>Centre de Masse</v>
      </c>
      <c r="C13" s="35">
        <v>1030</v>
      </c>
      <c r="D13" s="34" t="s">
        <v>423</v>
      </c>
      <c r="L13" s="108" t="str">
        <f>IF(Lang="Français","CdM propu",IF(Lang="English","Motor CoM",""))</f>
        <v>CdM propu</v>
      </c>
      <c r="M13" s="111">
        <f ca="1">XpropuPlein</f>
        <v>250</v>
      </c>
      <c r="N13" s="546">
        <f ca="1">XpropuVide</f>
        <v>240</v>
      </c>
      <c r="O13" s="547"/>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64">
        <v>2052</v>
      </c>
      <c r="D14" s="565"/>
      <c r="L14" s="108" t="str">
        <f>IF(Lang="Français","Masse fusée",IF(Lang="English","Rocket Mass",""))</f>
        <v>Masse fusée</v>
      </c>
      <c r="M14" s="112">
        <f ca="1">MasseSans+MpropuPlein</f>
        <v>9.1180000000000003</v>
      </c>
      <c r="N14" s="577">
        <f ca="1">MasseSans+MpropuVide</f>
        <v>8.1359999999999992</v>
      </c>
      <c r="O14" s="578"/>
      <c r="P14" s="109">
        <f>IF(OR(D12="sans propu",D12="without motor"),C12/1000,IF(OR(D12="avec propu vide",D12="with empty motor"),C12/1000-MpropuVide,IF(OR(D12="avec propu plein",D12="with loaded motor"),C12/1000-MpropuPlein,"Erreur")))</f>
        <v>7.4859999999999998</v>
      </c>
      <c r="Q14" s="29"/>
      <c r="S14" s="386" t="str">
        <f>IF(Lang="Français","Bas",IF(Lang="English","Base",""))</f>
        <v>Bas</v>
      </c>
      <c r="T14" s="387">
        <f>XpropuRef</f>
        <v>2052</v>
      </c>
    </row>
    <row r="15" spans="1:20" ht="12.75" customHeight="1" x14ac:dyDescent="0.2">
      <c r="A15" s="25"/>
      <c r="B15" s="139" t="str">
        <f>IF(Lang="Français","Diamètre Réf.",IF(Lang="English","Ref. Diameter",""))</f>
        <v>Diamètre Réf.</v>
      </c>
      <c r="C15" s="564">
        <f>((3/4)*104+(1/4)*84)</f>
        <v>99</v>
      </c>
      <c r="D15" s="565"/>
      <c r="L15" s="175" t="str">
        <f>IF(Lang="Français","CdM fusée",IF(Lang="English","Rocket CoM",""))</f>
        <v>CdM fusée</v>
      </c>
      <c r="M15" s="176">
        <f ca="1">(XcgSans*MasseSans+(XpropuRef-Long_propu+XpropuPlein)*MpropuPlein)/MassePlein</f>
        <v>1170.3255099802589</v>
      </c>
      <c r="N15" s="579">
        <f ca="1">(XcgSans*MasseSans+(XpropuRef-Long_propu+XpropuVide)*MpropuVide)/MasseVide</f>
        <v>1091.8362831858408</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1030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1782</v>
      </c>
    </row>
    <row r="18" spans="1:22" ht="12.75" customHeight="1" thickTop="1" x14ac:dyDescent="0.2">
      <c r="A18" s="25"/>
      <c r="B18" s="139" t="s">
        <v>54</v>
      </c>
      <c r="C18" s="587" t="s">
        <v>552</v>
      </c>
      <c r="D18" s="588"/>
      <c r="K18" s="37"/>
      <c r="L18" s="108" t="str">
        <f>IF(Lang="Français","Coiffe",IF(Lang="English","Nose Cone",""))</f>
        <v>Coiffe</v>
      </c>
      <c r="M18" s="553">
        <f>IF(LEFT(Forme_ogive,5)="Parab",1/2*Long_ogive,IF(LEFT(Forme_ogive,4)="Ogiv",7/15*Long_ogive,IF(LEFT(Forme_ogive,3)="Con",2/3*Long_ogive)))</f>
        <v>168</v>
      </c>
      <c r="N18" s="554"/>
      <c r="O18" s="560">
        <f>2*POWER(D_og/D_ref, 2)</f>
        <v>1.4398530762167128</v>
      </c>
      <c r="P18" s="560"/>
      <c r="Q18" s="29"/>
      <c r="S18" s="386" t="str">
        <f>IF(Lang="Français","Emplanture","Root edge")</f>
        <v>Emplanture</v>
      </c>
      <c r="T18" s="387">
        <f>m_ail</f>
        <v>190</v>
      </c>
    </row>
    <row r="19" spans="1:22" ht="12.75" customHeight="1" x14ac:dyDescent="0.2">
      <c r="A19" s="25"/>
      <c r="B19" s="139" t="str">
        <f>IF(Lang="Français","Position du bas",IF(Lang="English","Basement",""))</f>
        <v>Position du bas</v>
      </c>
      <c r="C19" s="550">
        <v>2052</v>
      </c>
      <c r="D19" s="550"/>
      <c r="L19" s="108" t="str">
        <f>IF(Lang="Français","Ailerons",IF(Lang="English","Fins",""))</f>
        <v>Ailerons</v>
      </c>
      <c r="M19" s="553">
        <f>(XCpa*Cnail-0.5*XCpi*Cni)/Cnai</f>
        <v>1902.9040247264793</v>
      </c>
      <c r="N19" s="554"/>
      <c r="O19" s="589">
        <f>Cnail-Cni/2</f>
        <v>11.362966962910459</v>
      </c>
      <c r="P19" s="590"/>
      <c r="Q19" s="29"/>
      <c r="S19" s="386" t="str">
        <f>IF(Lang="Français","Bas","Base")</f>
        <v>Bas</v>
      </c>
      <c r="T19" s="387">
        <f>X_ail</f>
        <v>1972</v>
      </c>
    </row>
    <row r="20" spans="1:22"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1895.3950617283951</v>
      </c>
      <c r="N20" s="554"/>
      <c r="O20" s="560">
        <f>4*Q_ail*POWER((E_ail/D_ref),2)*(1+D_ail/(2*E_ail+D_ail))/(1+SQRT(1+POWER(2*f_ail/(m_ail+n_ail),2)))</f>
        <v>15.86087415886348</v>
      </c>
      <c r="P20" s="560"/>
      <c r="Q20" s="29"/>
    </row>
    <row r="21" spans="1:22"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857.4</v>
      </c>
      <c r="N21" s="554"/>
      <c r="O21" s="560">
        <f>IF(LEFT(Type_masquage,1)="M",0, 4*Q_can*POWER((E_can/D_ref),2)*(1+D_can/(2*E_can+D_can))/(1+SQRT(1+POWER(2*f_can/(m_can+n_can),2))))</f>
        <v>9.7925567175680541</v>
      </c>
      <c r="P21" s="560"/>
      <c r="Q21" s="29"/>
    </row>
    <row r="22" spans="1:22" ht="12.75" customHeight="1" thickTop="1" x14ac:dyDescent="0.2">
      <c r="A22" s="25"/>
      <c r="B22" s="139" t="str">
        <f>IF(Lang="Français","Forme",IF(Lang="English","Shape",""))</f>
        <v>Forme</v>
      </c>
      <c r="C22" s="566" t="s">
        <v>570</v>
      </c>
      <c r="D22" s="567"/>
      <c r="L22" s="108" t="str">
        <f>IF(Lang="Français","Partie masquée",IF(Lang="English","Interation zone",""))</f>
        <v>Partie masquée</v>
      </c>
      <c r="M22" s="570">
        <f>IF(LEFT(Type_masquage,1)="B", X_int-m_int+p_int*(m_int+2*n_int)/(3*(m_int+n_int))+(m_int+n_int-m_int*n_int/(m_int+n_int))/6, 0 )</f>
        <v>1876.4253287490849</v>
      </c>
      <c r="N22" s="570"/>
      <c r="O22" s="589">
        <f>IF(LEFT(Type_masquage,1)="B", 4*Q_int*POWER((E_int/D_ref),2)*(1+D_int/(2*E_int+D_int))/(1+SQRT(1+POWER(2*f_int/(m_int+n_int),2))), 0 )</f>
        <v>8.9958143919060412</v>
      </c>
      <c r="P22" s="590"/>
      <c r="Q22" s="29"/>
    </row>
    <row r="23" spans="1:22" ht="12.75" customHeight="1" x14ac:dyDescent="0.2">
      <c r="A23" s="25"/>
      <c r="B23" s="139" t="str">
        <f>IF(Lang="Français","Hauteur",IF(Lang="English","Heigth",""))</f>
        <v>Hauteur</v>
      </c>
      <c r="C23" s="564">
        <v>252</v>
      </c>
      <c r="D23" s="565"/>
      <c r="L23" s="108" t="s">
        <v>156</v>
      </c>
      <c r="M23" s="553">
        <f>IF(OR(RIGHT(Nb_diam,1)=",",D2j=0),0, X_j+l_j/3*(1+1/(1+D1j/D2j)) )</f>
        <v>973.063829787234</v>
      </c>
      <c r="N23" s="554"/>
      <c r="O23" s="560">
        <f>IF(OR(RIGHT(Nb_diam,1)=",",D2j=0),0,2*(POWER(D2j/D_ref,2)-POWER(D1j/D_ref,2)))</f>
        <v>0.76726864605652523</v>
      </c>
      <c r="P23" s="560"/>
      <c r="Q23" s="29"/>
    </row>
    <row r="24" spans="1:22" ht="12.75" customHeight="1" thickBot="1" x14ac:dyDescent="0.25">
      <c r="A24" s="25"/>
      <c r="B24" s="139" t="str">
        <f>IF(Lang="Français","Diamètre",IF(Lang="English","Diameter",""))</f>
        <v>Diamètre</v>
      </c>
      <c r="C24" s="564">
        <v>84</v>
      </c>
      <c r="D24" s="565"/>
      <c r="L24" s="108" t="s">
        <v>157</v>
      </c>
      <c r="M24" s="553">
        <f>IF( OR(RIGHT(Nb_diam,1)=",",D2r=0), 0, X_r+l_r/3*(1+1/(1+D1r/D2r)) )</f>
        <v>2026.113475177305</v>
      </c>
      <c r="N24" s="554"/>
      <c r="O24" s="560">
        <f>IF( OR(RIGHT(Nb_diam,1)=",",D2r=0), 0, 2*(POWER(D2r/D_ref,2)-POWER(D1r/D_ref,2)) )</f>
        <v>-0.76726864605652523</v>
      </c>
      <c r="P24" s="560"/>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 bas</v>
      </c>
      <c r="D26" s="179" t="str">
        <f>IF(Lang="Français","Ailerons haut",IF(Lang="English","Upper Fins",""))</f>
        <v>Ailerons haut</v>
      </c>
      <c r="F26" s="39">
        <f ca="1">TODAY()</f>
        <v>45957</v>
      </c>
      <c r="G26" s="137" t="s">
        <v>62</v>
      </c>
      <c r="H26" s="584" t="str">
        <f>IF(Lang="Français","Résultats",IF(Lang="English","Results",""))</f>
        <v>Résultats</v>
      </c>
      <c r="I26" s="584"/>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2" ht="12.75" customHeight="1" thickTop="1" x14ac:dyDescent="0.2">
      <c r="A27" s="25"/>
      <c r="B27" s="30"/>
      <c r="C27" s="561" t="s">
        <v>425</v>
      </c>
      <c r="D27" s="562"/>
      <c r="E27" s="146">
        <f>m_ail</f>
        <v>190</v>
      </c>
      <c r="F27" s="105" t="s">
        <v>64</v>
      </c>
      <c r="G27" s="104">
        <f>IF(RIGHT(Type_fusee,1)=".",10, IF(OR(LEFT(Type_fusee,1)="R",LEFT(Type_fusee,1)=",",LEFT(Type_fusee,4)="Mini"),10, IF(LEFT(Type_fusee,5)="Micro",10, IF(RIGHT(Type_fusee,1)=" ",1))))</f>
        <v>10</v>
      </c>
      <c r="H27" s="551">
        <f>Long_tot/D_ref</f>
        <v>20.727272727272727</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190</v>
      </c>
      <c r="D28" s="177">
        <v>170</v>
      </c>
      <c r="E28" s="146">
        <f>n_ail+(m_ail-n_ail)*(1-E_int/E_ail)</f>
        <v>116.41379310344828</v>
      </c>
      <c r="F28" s="105" t="str">
        <f>IF(Lang="Français","Portance","Lift")</f>
        <v>Portance</v>
      </c>
      <c r="G28" s="104">
        <f>IF(RIGHT(Type_fusee,1)=".",15,IF(OR(LEFT(Type_fusee,1)="R",LEFT(Type_fusee,1)=",",LEFT(Type_fusee,4)="Mini"),15, IF(LEFT(Type_fusee,5)="Micro",15, IF(RIGHT(Type_fusee,1)=" ",15))))</f>
        <v>15</v>
      </c>
      <c r="H28" s="508">
        <f>Cnai+Cnc+Cno+Cnj+Cnr</f>
        <v>22.595376756695227</v>
      </c>
      <c r="I28" s="508">
        <f>Cnail+Cnc+Cno+Cnj+Cnr</f>
        <v>27.09328395264825</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120.41379310344827</v>
      </c>
      <c r="F29" s="515" t="str">
        <f>IF(Lang="Français","MargeStat.","StatMargin")</f>
        <v>MargeStat.</v>
      </c>
      <c r="G29" s="510">
        <f>IF(RIGHT(Type_fusee,1)=".",2, IF(OR(LEFT(Type_fusee,1)="R",LEFT(Type_fusee,1)=",",LEFT(Type_fusee,4)="Mini"),1.5, IF(LEFT(Type_fusee,5)="Micro",1, IF(RIGHT(Type_fusee,1)=" ",1))))</f>
        <v>2</v>
      </c>
      <c r="H29" s="97">
        <f ca="1">(XCp-XcgPlein)/D_ref</f>
        <v>1.3450285297218867</v>
      </c>
      <c r="I29" s="98">
        <f ca="1">(XCp0-XcgVide)/D_ref</f>
        <v>3.0986297737262376</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Abaisser les ailerons ou rehausser le CdM !</v>
      </c>
      <c r="U29" s="24" t="s">
        <v>573</v>
      </c>
    </row>
    <row r="30" spans="1:22" ht="12.75" customHeight="1" x14ac:dyDescent="0.2">
      <c r="A30" s="25"/>
      <c r="B30" s="524" t="str">
        <f>IF(Lang="Français"," Flèche          'p'"," Offset         'p'")</f>
        <v xml:space="preserve"> Flèche          'p'</v>
      </c>
      <c r="C30" s="35">
        <v>180</v>
      </c>
      <c r="D30" s="35">
        <v>120</v>
      </c>
      <c r="E30" s="146">
        <f>IF(D_can/2+E_can&lt;=D_ail/2,0, IF(D_can/2+E_can&gt;=D_ail/2+E_ail,E_ail,  D_can/2+E_can - D_ail/2  ) )</f>
        <v>97</v>
      </c>
      <c r="F30" s="516" t="str">
        <f>IF(Lang="Français","Couple","Torque")</f>
        <v>Couple</v>
      </c>
      <c r="G30" s="511">
        <f>IF(RIGHT(Type_fusee,1)=".",40, IF(OR(LEFT(Type_fusee,1)="R",LEFT(Type_fusee,1)=",",LEFT(Type_fusee,4)="Mini"),30, IF(LEFT(Type_fusee,5)="Micro",15, IF(RIGHT(Type_fusee,1)=" ",15))))</f>
        <v>40</v>
      </c>
      <c r="H30" s="99">
        <f ca="1">MS_min*Cn</f>
        <v>30.391426377569875</v>
      </c>
      <c r="I30" s="96">
        <f ca="1">MS_max*Cn0</f>
        <v>83.952056323695146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c r="U30" s="24" t="s">
        <v>574</v>
      </c>
      <c r="V30" s="24" t="s">
        <v>575</v>
      </c>
    </row>
    <row r="31" spans="1:22" ht="12.75" customHeight="1" x14ac:dyDescent="0.2">
      <c r="A31" s="25"/>
      <c r="B31" s="524" t="str">
        <f>IF(Lang="Français"," Envergure     'E'",IF(Lang="English"," Span          'E'",""))</f>
        <v xml:space="preserve"> Envergure     'E'</v>
      </c>
      <c r="C31" s="35">
        <v>145</v>
      </c>
      <c r="D31" s="35">
        <v>107</v>
      </c>
      <c r="E31" s="146">
        <f>ep_ail</f>
        <v>3</v>
      </c>
      <c r="F31" s="106" t="s">
        <v>55</v>
      </c>
      <c r="G31" s="103"/>
      <c r="H31" s="509">
        <f>(Cnai*XCpai+Cnc*XCpc+Cnj*XCpj+Cnr*XCpr+Cno*XCpo)/(Cnai+Cnc+Cnr+Cnj+Cno)</f>
        <v>1303.4833344227256</v>
      </c>
      <c r="I31" s="509">
        <f>(Cnail*XCpa+Cnc*XCpc+Cnj*XCpj+Cnr*XCpr+Cno*XCpo)/(Cnail+Cnc+Cnr+Cnj+Cno)</f>
        <v>1398.6006307847383</v>
      </c>
      <c r="J31" s="102"/>
      <c r="K31" s="32"/>
      <c r="Q31" s="29"/>
      <c r="R31" s="38"/>
      <c r="S31" s="388"/>
      <c r="U31" s="24">
        <v>2.1800000000000002</v>
      </c>
      <c r="V31" s="24">
        <v>24.960999999999999</v>
      </c>
    </row>
    <row r="32" spans="1:22" ht="12.75" customHeight="1" x14ac:dyDescent="0.2">
      <c r="A32" s="25"/>
      <c r="B32" s="525" t="str">
        <f>IF(Lang="Français"," Epaisseur     'ep'",IF(Lang="English"," Thickness  'ep'",""))</f>
        <v xml:space="preserve"> Epaisseur     'ep'</v>
      </c>
      <c r="C32" s="35">
        <v>3</v>
      </c>
      <c r="D32" s="35">
        <v>3</v>
      </c>
      <c r="E32" s="146">
        <f>IF(Q_ail=Q_can,Q_ail,FALSE)</f>
        <v>4</v>
      </c>
      <c r="F32" s="106" t="s">
        <v>66</v>
      </c>
      <c r="G32" s="103"/>
      <c r="H32" s="100">
        <f ca="1">(XCp-XcgPlein)/Long_tot*100</f>
        <v>6.4891727311143663</v>
      </c>
      <c r="I32" s="101">
        <f ca="1">(XCp-XcgVide)/Long_tot*100</f>
        <v>10.31418378347392</v>
      </c>
      <c r="J32" s="102"/>
      <c r="K32" s="32"/>
      <c r="Q32" s="29"/>
      <c r="R32" s="38"/>
      <c r="U32" s="24">
        <v>2.95</v>
      </c>
      <c r="V32" s="24">
        <v>24.960999999999999</v>
      </c>
    </row>
    <row r="33" spans="1:23" ht="12.75" customHeight="1" x14ac:dyDescent="0.2">
      <c r="A33" s="25"/>
      <c r="B33" s="524" t="str">
        <f>IF(Lang="Français"," Nombre            ",IF(Lang="English"," Number of fins",""))</f>
        <v xml:space="preserve"> Nombre            </v>
      </c>
      <c r="C33" s="36">
        <v>4</v>
      </c>
      <c r="D33" s="36">
        <v>4</v>
      </c>
      <c r="E33" s="146">
        <f>X_ail</f>
        <v>1972</v>
      </c>
      <c r="G33" s="24"/>
      <c r="H33" s="540" t="str">
        <f ca="1">IF(AND(CritCnmin&lt;Cn,Cn0&lt;CritCnmax,CritMsmin&lt;MS_min,MS_max&lt;CritMsmax,CritMsCnmin&lt;MS_Cn_min,MS_Cn_max&lt;CritMsCnmax),"STABLE",IF(OR(Cn&lt;CritCnmin,MS_min&lt;CritMsmin,MS_Cn_min&lt;CritMsCnmin),"INSTABLE",IF(Lang="Français","SURSTABLE","OVERSTABLE")))</f>
        <v>INSTABLE</v>
      </c>
      <c r="I33" s="541"/>
      <c r="J33" s="31"/>
      <c r="K33" s="32"/>
      <c r="Q33" s="29"/>
      <c r="R33" s="38"/>
    </row>
    <row r="34" spans="1:23" ht="12.75" customHeight="1" x14ac:dyDescent="0.2">
      <c r="A34" s="25"/>
      <c r="B34" s="524" t="str">
        <f>IF(Lang="Français"," Position du bas",IF(Lang="English"," Basement",""))</f>
        <v xml:space="preserve"> Position du bas</v>
      </c>
      <c r="C34" s="35">
        <v>1972</v>
      </c>
      <c r="D34" s="35">
        <v>942</v>
      </c>
      <c r="E34" s="146">
        <f>D_ail</f>
        <v>104</v>
      </c>
      <c r="G34" s="24"/>
      <c r="H34" s="542"/>
      <c r="I34" s="543"/>
      <c r="K34" s="32"/>
      <c r="Q34" s="29"/>
      <c r="R34" s="38"/>
    </row>
    <row r="35" spans="1:23" ht="12.75" customHeight="1" x14ac:dyDescent="0.2">
      <c r="A35" s="25"/>
      <c r="B35" s="524" t="str">
        <f>IF(Lang="Français"," Diamètre         ",IF(Lang="English"," Diameter at Fins",""))</f>
        <v xml:space="preserve"> Diamètre         </v>
      </c>
      <c r="C35" s="35">
        <v>104</v>
      </c>
      <c r="D35" s="35">
        <v>84</v>
      </c>
      <c r="E35" s="146">
        <f>SQRT(POWER(p_int+n_int/2-m_int/2,2)+POWER(E_int,2))</f>
        <v>128.06802777589206</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191.44189719076647</v>
      </c>
      <c r="D36" s="145">
        <f>SQRT(POWER(p_can+n_can/2-m_can/2,2)+POWER(E_can,2))</f>
        <v>130.66751700403586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-942</v>
      </c>
      <c r="D126" s="46">
        <f>IF(AND(RIGHT(Nb_diam,1)=".",X_j), D1j/2, D125 )</f>
        <v>42</v>
      </c>
      <c r="E126" s="93">
        <f t="shared" si="0"/>
        <v>-42</v>
      </c>
      <c r="K126" s="46"/>
    </row>
    <row r="127" spans="2:18" x14ac:dyDescent="0.2">
      <c r="B127" s="45" t="s">
        <v>74</v>
      </c>
      <c r="C127" s="46">
        <f>IF(AND(RIGHT(Nb_diam,1)=".",X_j), -X_j-l_j, C126 )</f>
        <v>-1002</v>
      </c>
      <c r="D127" s="46">
        <f>IF(AND(RIGHT(Nb_diam,1)=".",X_j), D2j/2, D126 )</f>
        <v>52</v>
      </c>
      <c r="E127" s="93">
        <f t="shared" si="0"/>
        <v>-52</v>
      </c>
      <c r="K127" s="46"/>
    </row>
    <row r="128" spans="2:18" x14ac:dyDescent="0.2">
      <c r="B128" s="45" t="s">
        <v>75</v>
      </c>
      <c r="C128" s="46">
        <f>IF(AND(RIGHT(Nb_diam,1)=".",X_r), -X_r, C127 )</f>
        <v>-2002</v>
      </c>
      <c r="D128" s="46">
        <f>IF(AND(RIGHT(Nb_diam,1)=".",X_r), D1r/2, D127 )</f>
        <v>52</v>
      </c>
      <c r="E128" s="93">
        <f t="shared" si="0"/>
        <v>-52</v>
      </c>
      <c r="K128" s="46"/>
    </row>
    <row r="129" spans="2:11" x14ac:dyDescent="0.2">
      <c r="B129" s="45" t="s">
        <v>76</v>
      </c>
      <c r="C129" s="46">
        <f>IF(AND(RIGHT(Nb_diam,1)=".",X_r), -X_r-l_r, C128 )</f>
        <v>-2052</v>
      </c>
      <c r="D129" s="46">
        <f>IF(AND(RIGHT(Nb_diam,1)=".",X_r), D2r/2, D128 )</f>
        <v>42</v>
      </c>
      <c r="E129" s="93">
        <f t="shared" si="0"/>
        <v>-42</v>
      </c>
      <c r="K129" s="46"/>
    </row>
    <row r="130" spans="2:11" x14ac:dyDescent="0.2">
      <c r="B130" s="45" t="s">
        <v>77</v>
      </c>
      <c r="C130" s="46">
        <f>-Long_tot</f>
        <v>-2052</v>
      </c>
      <c r="D130" s="46">
        <f>D129</f>
        <v>42</v>
      </c>
      <c r="E130" s="93">
        <f t="shared" si="0"/>
        <v>-42</v>
      </c>
      <c r="K130" s="46"/>
    </row>
    <row r="131" spans="2:11" x14ac:dyDescent="0.2">
      <c r="B131" s="45" t="s">
        <v>77</v>
      </c>
      <c r="C131" s="46">
        <f>-Long_tot</f>
        <v>-2052</v>
      </c>
      <c r="D131" s="46">
        <v>0</v>
      </c>
      <c r="E131" s="93">
        <f t="shared" si="0"/>
        <v>0</v>
      </c>
      <c r="K131" s="46"/>
    </row>
    <row r="132" spans="2:11" x14ac:dyDescent="0.2">
      <c r="B132" s="183" t="s">
        <v>78</v>
      </c>
      <c r="C132" s="197">
        <f>-X_ail+m_ail</f>
        <v>-1782</v>
      </c>
      <c r="D132" s="197">
        <f>D_ail/2</f>
        <v>52</v>
      </c>
      <c r="E132" s="198">
        <f t="shared" si="0"/>
        <v>-52</v>
      </c>
      <c r="K132" s="46"/>
    </row>
    <row r="133" spans="2:11" x14ac:dyDescent="0.2">
      <c r="B133" s="185" t="s">
        <v>79</v>
      </c>
      <c r="C133" s="46">
        <f>-X_ail+m_ail-p_ail</f>
        <v>-1962</v>
      </c>
      <c r="D133" s="46">
        <f>D_ail/2+E_ail</f>
        <v>197</v>
      </c>
      <c r="E133" s="199">
        <f t="shared" si="0"/>
        <v>-197</v>
      </c>
      <c r="K133" s="46"/>
    </row>
    <row r="134" spans="2:11" x14ac:dyDescent="0.2">
      <c r="B134" s="185" t="s">
        <v>80</v>
      </c>
      <c r="C134" s="46">
        <f>-X_ail+m_ail-p_ail-n_ail</f>
        <v>-2042</v>
      </c>
      <c r="D134" s="46">
        <f>D_ail/2+E_ail</f>
        <v>197</v>
      </c>
      <c r="E134" s="199">
        <f t="shared" si="0"/>
        <v>-197</v>
      </c>
      <c r="K134" s="46"/>
    </row>
    <row r="135" spans="2:11" x14ac:dyDescent="0.2">
      <c r="B135" s="185" t="s">
        <v>81</v>
      </c>
      <c r="C135" s="46">
        <f>-X_ail</f>
        <v>-1972</v>
      </c>
      <c r="D135" s="46">
        <f>D_ail/2</f>
        <v>52</v>
      </c>
      <c r="E135" s="199">
        <f t="shared" si="0"/>
        <v>-52</v>
      </c>
      <c r="K135" s="46"/>
    </row>
    <row r="136" spans="2:11" x14ac:dyDescent="0.2">
      <c r="B136" s="187" t="s">
        <v>78</v>
      </c>
      <c r="C136" s="200">
        <f>-X_ail+m_ail</f>
        <v>-1782</v>
      </c>
      <c r="D136" s="200">
        <f>D_ail/2</f>
        <v>52</v>
      </c>
      <c r="E136" s="201">
        <f t="shared" si="0"/>
        <v>-52</v>
      </c>
      <c r="K136" s="46"/>
    </row>
    <row r="137" spans="2:11" x14ac:dyDescent="0.2">
      <c r="B137" s="192" t="str">
        <f>IF(E_ail&gt;0,IF(Lang="Français","Envergure","Span"),"")</f>
        <v>Envergure</v>
      </c>
      <c r="C137" s="197">
        <f>MIN(-X_ail,-X_ail+m_ail-p_ail-n_ail)-Long_tot/30</f>
        <v>-2110.4</v>
      </c>
      <c r="D137" s="207">
        <f>-D_ail/2-E_ail</f>
        <v>-197</v>
      </c>
      <c r="E137" s="93"/>
      <c r="K137" s="46"/>
    </row>
    <row r="138" spans="2:11" x14ac:dyDescent="0.2">
      <c r="B138" s="195" t="s">
        <v>166</v>
      </c>
      <c r="C138" s="46">
        <f>MIN(-X_ail,-X_ail+m_ail-p_ail-n_ail)-Long_tot/30</f>
        <v>-2110.4</v>
      </c>
      <c r="D138" s="208">
        <f>-D_ail/2-E_ail/2</f>
        <v>-124.5</v>
      </c>
      <c r="E138" s="93"/>
      <c r="K138" s="46"/>
    </row>
    <row r="139" spans="2:11" x14ac:dyDescent="0.2">
      <c r="B139" s="212" t="s">
        <v>162</v>
      </c>
      <c r="C139" s="200">
        <f>MIN(-X_ail,-X_ail+m_ail-p_ail-n_ail)-Long_tot/30</f>
        <v>-2110.4</v>
      </c>
      <c r="D139" s="209">
        <f>-D_ail/2</f>
        <v>-52</v>
      </c>
      <c r="E139" s="93"/>
      <c r="K139" s="46"/>
    </row>
    <row r="140" spans="2:11" x14ac:dyDescent="0.2">
      <c r="B140" s="192" t="str">
        <f>IF(Lang="Français","Emplanture","Root edge")</f>
        <v>Emplanture</v>
      </c>
      <c r="C140" s="197">
        <f>-X_ail+m_ail</f>
        <v>-1782</v>
      </c>
      <c r="D140" s="207">
        <f>D_ail/2+E_ail+Long_tot/20</f>
        <v>299.60000000000002</v>
      </c>
      <c r="E140" s="93"/>
      <c r="K140" s="46"/>
    </row>
    <row r="141" spans="2:11" x14ac:dyDescent="0.2">
      <c r="B141" s="195" t="s">
        <v>168</v>
      </c>
      <c r="C141" s="46">
        <f>-X_ail+m_ail/2</f>
        <v>-1877</v>
      </c>
      <c r="D141" s="208">
        <f>D_ail/2+E_ail+Long_tot/20</f>
        <v>299.60000000000002</v>
      </c>
      <c r="E141" s="93"/>
      <c r="K141" s="46"/>
    </row>
    <row r="142" spans="2:11" x14ac:dyDescent="0.2">
      <c r="B142" s="212" t="s">
        <v>169</v>
      </c>
      <c r="C142" s="200">
        <f>-X_ail</f>
        <v>-1972</v>
      </c>
      <c r="D142" s="209">
        <f>D_ail/2+E_ail+Long_tot/20</f>
        <v>299.60000000000002</v>
      </c>
      <c r="E142" s="93"/>
      <c r="K142" s="46"/>
    </row>
    <row r="143" spans="2:11" x14ac:dyDescent="0.2">
      <c r="B143" s="192" t="str">
        <f>IF(p_ail&lt;&gt;0,IF(Lang="Français","Flèche","Offset"),"")</f>
        <v>Flèche</v>
      </c>
      <c r="C143" s="197">
        <f>-X_ail+m_ail</f>
        <v>-1782</v>
      </c>
      <c r="D143" s="207">
        <f>-D_ail/2-E_ail-Long_tot/30</f>
        <v>-265.39999999999998</v>
      </c>
      <c r="E143" s="93"/>
      <c r="K143" s="46"/>
    </row>
    <row r="144" spans="2:11" x14ac:dyDescent="0.2">
      <c r="B144" s="195" t="s">
        <v>165</v>
      </c>
      <c r="C144" s="46">
        <f>-X_ail+m_ail-p_ail/2</f>
        <v>-1872</v>
      </c>
      <c r="D144" s="208">
        <f>-D_ail/2-E_ail-Long_tot/30</f>
        <v>-265.39999999999998</v>
      </c>
      <c r="E144" s="93"/>
      <c r="K144" s="46"/>
    </row>
    <row r="145" spans="2:11" x14ac:dyDescent="0.2">
      <c r="B145" s="212" t="s">
        <v>163</v>
      </c>
      <c r="C145" s="200">
        <f>-X_ail+m_ail-p_ail</f>
        <v>-1962</v>
      </c>
      <c r="D145" s="209">
        <f>-D_ail/2-E_ail-Long_tot/30</f>
        <v>-265.39999999999998</v>
      </c>
      <c r="E145" s="93"/>
      <c r="K145" s="46"/>
    </row>
    <row r="146" spans="2:11" x14ac:dyDescent="0.2">
      <c r="B146" s="192" t="str">
        <f>IF(n_ail&gt;0,IF(Lang="Français","Saumon","Tip edge"),"")</f>
        <v>Saumon</v>
      </c>
      <c r="C146" s="197">
        <f>-X_ail+m_ail-p_ail</f>
        <v>-1962</v>
      </c>
      <c r="D146" s="207">
        <f>-D_ail/2-E_ail-Long_tot/20</f>
        <v>-299.60000000000002</v>
      </c>
      <c r="E146" s="93"/>
      <c r="K146" s="46"/>
    </row>
    <row r="147" spans="2:11" x14ac:dyDescent="0.2">
      <c r="B147" s="195" t="s">
        <v>167</v>
      </c>
      <c r="C147" s="46">
        <f>-X_ail+m_ail-p_ail-n_ail/2</f>
        <v>-2002</v>
      </c>
      <c r="D147" s="208">
        <f>-D_ail/2-E_ail-Long_tot/20</f>
        <v>-299.60000000000002</v>
      </c>
      <c r="E147" s="93"/>
      <c r="K147" s="46"/>
    </row>
    <row r="148" spans="2:11" x14ac:dyDescent="0.2">
      <c r="B148" s="212" t="s">
        <v>164</v>
      </c>
      <c r="C148" s="200">
        <f>-X_ail+m_ail-p_ail-n_ail</f>
        <v>-2042</v>
      </c>
      <c r="D148" s="209">
        <f>-D_ail/2-E_ail-Long_tot/20</f>
        <v>-299.60000000000002</v>
      </c>
      <c r="E148" s="93"/>
      <c r="K148" s="46"/>
    </row>
    <row r="149" spans="2:11" x14ac:dyDescent="0.2">
      <c r="B149" s="183" t="s">
        <v>82</v>
      </c>
      <c r="C149" s="197">
        <f ca="1">-XcgPlein</f>
        <v>-1170.3255099802589</v>
      </c>
      <c r="D149" s="207">
        <v>0</v>
      </c>
      <c r="E149" s="93"/>
      <c r="K149" s="46"/>
    </row>
    <row r="150" spans="2:11" x14ac:dyDescent="0.2">
      <c r="B150" s="187" t="s">
        <v>83</v>
      </c>
      <c r="C150" s="200">
        <f ca="1">-XcgVide</f>
        <v>-1091.8362831858408</v>
      </c>
      <c r="D150" s="209">
        <v>0</v>
      </c>
      <c r="E150" s="93"/>
      <c r="K150" s="46"/>
    </row>
    <row r="151" spans="2:11" x14ac:dyDescent="0.2">
      <c r="B151" s="183" t="s">
        <v>84</v>
      </c>
      <c r="C151" s="197">
        <f>-XCp</f>
        <v>-1303.4833344227256</v>
      </c>
      <c r="D151" s="207">
        <v>0</v>
      </c>
      <c r="E151" s="93"/>
      <c r="K151" s="46"/>
    </row>
    <row r="152" spans="2:11" x14ac:dyDescent="0.2">
      <c r="B152" s="187" t="s">
        <v>84</v>
      </c>
      <c r="C152" s="200">
        <f>-XCp</f>
        <v>-1303.4833344227256</v>
      </c>
      <c r="D152" s="209">
        <f>Cn*D_ref/CritCnmin</f>
        <v>149.12948659418851</v>
      </c>
      <c r="E152" s="93"/>
      <c r="K152" s="46"/>
    </row>
    <row r="153" spans="2:11" x14ac:dyDescent="0.2">
      <c r="B153" s="185" t="s">
        <v>422</v>
      </c>
      <c r="C153" s="46">
        <f>-XCp0</f>
        <v>-1398.6006307847383</v>
      </c>
      <c r="D153" s="208">
        <f>Cn0*D_ref/CritCnmin</f>
        <v>178.81567408747844</v>
      </c>
      <c r="E153" s="93"/>
      <c r="K153" s="46"/>
    </row>
    <row r="154" spans="2:11" x14ac:dyDescent="0.2">
      <c r="B154" s="185" t="s">
        <v>422</v>
      </c>
      <c r="C154" s="46">
        <f>-XCp0</f>
        <v>-1398.6006307847383</v>
      </c>
      <c r="D154" s="208">
        <v>0</v>
      </c>
      <c r="E154" s="93"/>
      <c r="K154" s="46"/>
    </row>
    <row r="155" spans="2:11" x14ac:dyDescent="0.2">
      <c r="B155" s="192" t="str">
        <f>IF(n_ail&gt;0,IF(Lang="Français","Marge Statique","Static Margin"),"")</f>
        <v>Marge Statique</v>
      </c>
      <c r="C155" s="197">
        <f ca="1">(-XcgPlein-XcgVide)/2</f>
        <v>-1131.0808965830497</v>
      </c>
      <c r="D155" s="207">
        <f>-D_ail/2-E_ail-Long_tot/20</f>
        <v>-299.60000000000002</v>
      </c>
      <c r="E155" s="93"/>
      <c r="K155" s="46"/>
    </row>
    <row r="156" spans="2:11" x14ac:dyDescent="0.2">
      <c r="B156" s="195" t="s">
        <v>170</v>
      </c>
      <c r="C156" s="46">
        <f ca="1">(C155+C157)/2</f>
        <v>-1217.2821155028878</v>
      </c>
      <c r="D156" s="208">
        <f>-D_ail/2-E_ail-Long_tot/20</f>
        <v>-299.60000000000002</v>
      </c>
      <c r="E156" s="93"/>
      <c r="K156" s="46"/>
    </row>
    <row r="157" spans="2:11" x14ac:dyDescent="0.2">
      <c r="B157" s="212" t="s">
        <v>171</v>
      </c>
      <c r="C157" s="200">
        <f>-XCp</f>
        <v>-1303.4833344227256</v>
      </c>
      <c r="D157" s="209">
        <f>-D_ail/2-E_ail-Long_tot/20</f>
        <v>-299.60000000000002</v>
      </c>
      <c r="E157" s="93"/>
      <c r="K157" s="46"/>
    </row>
    <row r="158" spans="2:11" x14ac:dyDescent="0.2">
      <c r="B158" s="183" t="s">
        <v>85</v>
      </c>
      <c r="C158" s="197">
        <f>IF(LEFT(Type_masquage,1)="M",0,-X_can+m_can)</f>
        <v>-772</v>
      </c>
      <c r="D158" s="197">
        <f>IF(LEFT(Type_masquage,1)="M",0,D_ail/2)</f>
        <v>52</v>
      </c>
      <c r="E158" s="198">
        <f t="shared" ref="E158:E167" si="1">-D158</f>
        <v>-52</v>
      </c>
      <c r="K158" s="46"/>
    </row>
    <row r="159" spans="2:11" x14ac:dyDescent="0.2">
      <c r="B159" s="185" t="s">
        <v>86</v>
      </c>
      <c r="C159" s="46">
        <f>IF(LEFT(Type_masquage,1)="M",0,-X_can+m_can-p_can)</f>
        <v>-892</v>
      </c>
      <c r="D159" s="46">
        <f>IF(LEFT(Type_masquage,1)="M",0,D_ail/2+E_can)</f>
        <v>159</v>
      </c>
      <c r="E159" s="199">
        <f t="shared" si="1"/>
        <v>-159</v>
      </c>
      <c r="K159" s="46"/>
    </row>
    <row r="160" spans="2:11" x14ac:dyDescent="0.2">
      <c r="B160" s="185" t="s">
        <v>87</v>
      </c>
      <c r="C160" s="46">
        <f>IF(LEFT(Type_masquage,1)="M",0,-X_can+m_can-p_can-n_can)</f>
        <v>-972</v>
      </c>
      <c r="D160" s="46">
        <f>IF(LEFT(Type_masquage,1)="M",0,D_ail/2+E_can)</f>
        <v>159</v>
      </c>
      <c r="E160" s="199">
        <f t="shared" si="1"/>
        <v>-159</v>
      </c>
      <c r="K160" s="46"/>
    </row>
    <row r="161" spans="2:11" x14ac:dyDescent="0.2">
      <c r="B161" s="185" t="s">
        <v>88</v>
      </c>
      <c r="C161" s="46">
        <f>IF(LEFT(Type_masquage,1)="M",0,-X_can)</f>
        <v>-942</v>
      </c>
      <c r="D161" s="46">
        <f>IF(LEFT(Type_masquage,1)="M",0,D_ail/2)</f>
        <v>52</v>
      </c>
      <c r="E161" s="199">
        <f t="shared" si="1"/>
        <v>-52</v>
      </c>
      <c r="K161" s="46"/>
    </row>
    <row r="162" spans="2:11" x14ac:dyDescent="0.2">
      <c r="B162" s="187" t="s">
        <v>85</v>
      </c>
      <c r="C162" s="200">
        <f>IF(LEFT(Type_masquage,1)="M",0,-X_can+m_can)</f>
        <v>-772</v>
      </c>
      <c r="D162" s="200">
        <f>IF(LEFT(Type_masquage,1)="M",0,D_ail/2)</f>
        <v>52</v>
      </c>
      <c r="E162" s="201">
        <f t="shared" si="1"/>
        <v>-52</v>
      </c>
      <c r="K162" s="46"/>
    </row>
    <row r="163" spans="2:11" x14ac:dyDescent="0.2">
      <c r="B163" s="183" t="s">
        <v>89</v>
      </c>
      <c r="C163" s="197">
        <f>IF(LEFT(Type_masquage,1)="B",-X_int+m_int,0)</f>
        <v>-1782</v>
      </c>
      <c r="D163" s="197">
        <f>IF(LEFT(Type_masquage,1)="B",D_int/2,0)</f>
        <v>52</v>
      </c>
      <c r="E163" s="198">
        <f t="shared" si="1"/>
        <v>-52</v>
      </c>
      <c r="K163" s="46"/>
    </row>
    <row r="164" spans="2:11" x14ac:dyDescent="0.2">
      <c r="B164" s="185" t="s">
        <v>90</v>
      </c>
      <c r="C164" s="46">
        <f>IF(LEFT(Type_masquage,1)="B",-X_int+m_int-p_int,0)</f>
        <v>-1902.4137931034484</v>
      </c>
      <c r="D164" s="46">
        <f>IF(LEFT(Type_masquage,1)="B",D_int/2+E_int,0)</f>
        <v>149</v>
      </c>
      <c r="E164" s="199">
        <f t="shared" si="1"/>
        <v>-149</v>
      </c>
      <c r="K164" s="46"/>
    </row>
    <row r="165" spans="2:11" x14ac:dyDescent="0.2">
      <c r="B165" s="185" t="s">
        <v>91</v>
      </c>
      <c r="C165" s="46">
        <f>IF(LEFT(Type_masquage,1)="B",-X_int+m_int-p_int-n_int,0)</f>
        <v>-2018.8275862068967</v>
      </c>
      <c r="D165" s="46">
        <f>IF(LEFT(Type_masquage,1)="B",D_int/2+E_int,0)</f>
        <v>149</v>
      </c>
      <c r="E165" s="199">
        <f t="shared" si="1"/>
        <v>-149</v>
      </c>
      <c r="K165" s="46"/>
    </row>
    <row r="166" spans="2:11" x14ac:dyDescent="0.2">
      <c r="B166" s="185" t="s">
        <v>92</v>
      </c>
      <c r="C166" s="46">
        <f>IF(LEFT(Type_masquage,1)="B",-X_int,0)</f>
        <v>-1972</v>
      </c>
      <c r="D166" s="46">
        <f>IF(LEFT(Type_masquage,1)="B",D_int/2,0)</f>
        <v>52</v>
      </c>
      <c r="E166" s="199">
        <f t="shared" si="1"/>
        <v>-52</v>
      </c>
      <c r="K166" s="46"/>
    </row>
    <row r="167" spans="2:11" x14ac:dyDescent="0.2">
      <c r="B167" s="187" t="s">
        <v>89</v>
      </c>
      <c r="C167" s="200">
        <f>IF(LEFT(Type_masquage,1)="B",-X_int+m_int,0)</f>
        <v>-1782</v>
      </c>
      <c r="D167" s="200">
        <f>IF(LEFT(Type_masquage,1)="B",D_int/2,0)</f>
        <v>52</v>
      </c>
      <c r="E167" s="201">
        <f t="shared" si="1"/>
        <v>-52</v>
      </c>
      <c r="K167" s="46"/>
    </row>
    <row r="168" spans="2:11" x14ac:dyDescent="0.2">
      <c r="B168" s="45" t="s">
        <v>93</v>
      </c>
      <c r="C168" s="46">
        <f>-MAX(Long_tot, X_ail-m_ail+p_ail+n_ail, (E_ail+D_ail/2)*3.2)*1.01</f>
        <v>-2072.52</v>
      </c>
      <c r="D168" s="46">
        <f>MAX(E_ail+D_ail/2, Long_tot/3)</f>
        <v>684</v>
      </c>
      <c r="E168" s="93"/>
      <c r="K168" s="46"/>
    </row>
    <row r="169" spans="2:11" x14ac:dyDescent="0.2">
      <c r="B169" s="45" t="s">
        <v>93</v>
      </c>
      <c r="C169" s="46">
        <f>C168</f>
        <v>-2072.52</v>
      </c>
      <c r="D169" s="46">
        <f>-D168</f>
        <v>-684</v>
      </c>
      <c r="E169" s="93"/>
      <c r="K169" s="46"/>
    </row>
    <row r="170" spans="2:11" x14ac:dyDescent="0.2">
      <c r="B170" s="183" t="s">
        <v>94</v>
      </c>
      <c r="C170" s="197">
        <f ca="1">-XpropuRef+Long_propu</f>
        <v>-1564</v>
      </c>
      <c r="D170" s="207">
        <f ca="1">-Diam_propu/2</f>
        <v>-27</v>
      </c>
      <c r="E170" s="93"/>
      <c r="K170" s="46"/>
    </row>
    <row r="171" spans="2:11" x14ac:dyDescent="0.2">
      <c r="B171" s="185" t="s">
        <v>95</v>
      </c>
      <c r="C171" s="46">
        <f ca="1">-XpropuRef+Long_propu</f>
        <v>-1564</v>
      </c>
      <c r="D171" s="208">
        <f ca="1">Diam_propu/2</f>
        <v>27</v>
      </c>
      <c r="E171" s="93"/>
      <c r="K171" s="46"/>
    </row>
    <row r="172" spans="2:11" x14ac:dyDescent="0.2">
      <c r="B172" s="185" t="s">
        <v>96</v>
      </c>
      <c r="C172" s="46">
        <f>-XpropuRef</f>
        <v>-2052</v>
      </c>
      <c r="D172" s="208">
        <f ca="1">Diam_propu/2</f>
        <v>27</v>
      </c>
      <c r="E172" s="93"/>
      <c r="K172" s="46"/>
    </row>
    <row r="173" spans="2:11" x14ac:dyDescent="0.2">
      <c r="B173" s="185" t="s">
        <v>97</v>
      </c>
      <c r="C173" s="46">
        <f>-XpropuRef</f>
        <v>-2052</v>
      </c>
      <c r="D173" s="208">
        <f ca="1">-Diam_propu/2</f>
        <v>-27</v>
      </c>
      <c r="E173" s="93"/>
      <c r="K173" s="46"/>
    </row>
    <row r="174" spans="2:11" x14ac:dyDescent="0.2">
      <c r="B174" s="187" t="s">
        <v>98</v>
      </c>
      <c r="C174" s="200">
        <f ca="1">-XpropuRef+Long_propu</f>
        <v>-1564</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1.3450285297218867</v>
      </c>
      <c r="C190" s="203">
        <f>Cn</f>
        <v>22.595376756695227</v>
      </c>
      <c r="D190" s="185">
        <v>3</v>
      </c>
      <c r="E190" s="205">
        <f t="shared" si="4"/>
        <v>33.333333333333336</v>
      </c>
      <c r="K190" s="45"/>
    </row>
    <row r="191" spans="2:11" x14ac:dyDescent="0.2">
      <c r="B191" s="512">
        <f ca="1">(XCp0-XcgPlein)/D_ref</f>
        <v>2.3058093010553482</v>
      </c>
      <c r="C191" s="513">
        <f>Cn0</f>
        <v>27.09328395264825</v>
      </c>
      <c r="D191" s="185">
        <v>4</v>
      </c>
      <c r="E191" s="205">
        <f t="shared" si="4"/>
        <v>25</v>
      </c>
      <c r="K191" s="45"/>
    </row>
    <row r="192" spans="2:11" x14ac:dyDescent="0.2">
      <c r="B192" s="512">
        <f ca="1">(XCp0-XcgVide)/D_ref</f>
        <v>3.0986297737262376</v>
      </c>
      <c r="C192" s="513">
        <f>Cn0</f>
        <v>27.09328395264825</v>
      </c>
      <c r="D192" s="185">
        <v>6</v>
      </c>
      <c r="E192" s="205">
        <f t="shared" si="4"/>
        <v>16.666666666666668</v>
      </c>
      <c r="K192" s="45"/>
    </row>
    <row r="193" spans="2:11" x14ac:dyDescent="0.2">
      <c r="B193" s="512">
        <f ca="1">(XCp-XcgVide)/D_ref</f>
        <v>2.1378490023927763</v>
      </c>
      <c r="C193" s="513">
        <f>Cn</f>
        <v>22.595376756695227</v>
      </c>
      <c r="D193" s="187">
        <v>7</v>
      </c>
      <c r="E193" s="206">
        <f t="shared" si="4"/>
        <v>14.285714285714286</v>
      </c>
      <c r="K193" s="45"/>
    </row>
    <row r="194" spans="2:11" x14ac:dyDescent="0.2">
      <c r="B194" s="512">
        <f ca="1">MS_min</f>
        <v>1.3450285297218867</v>
      </c>
      <c r="C194" s="514">
        <f>Cn</f>
        <v>22.595376756695227</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abSelected="1" zoomScaleNormal="100" workbookViewId="0">
      <selection activeCell="K33" sqref="K33"/>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FX0</v>
      </c>
      <c r="D10" s="596"/>
      <c r="F10" s="5"/>
      <c r="N10" s="58"/>
    </row>
    <row r="11" spans="1:14" ht="12.75" customHeight="1" x14ac:dyDescent="0.2">
      <c r="A11" s="59"/>
      <c r="B11" s="140" t="str">
        <f>IF(Lang="Français","Masse totale",IF(Lang="English","Total Mass",""))</f>
        <v>Masse totale</v>
      </c>
      <c r="C11" s="625">
        <f ca="1">MassePlein</f>
        <v>9.1180000000000003</v>
      </c>
      <c r="D11" s="625"/>
      <c r="F11" s="5"/>
      <c r="N11" s="58"/>
    </row>
    <row r="12" spans="1:14" ht="12.75" customHeight="1" x14ac:dyDescent="0.2">
      <c r="A12" s="59"/>
      <c r="B12" s="227" t="str">
        <f>IF(Lang="Français","Propulseur",IF(Lang="English","Motor",""))</f>
        <v>Propulseur</v>
      </c>
      <c r="C12" s="628" t="str">
        <f>Propu</f>
        <v>Pro54-5G WT</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9.4376873994583919E-3</v>
      </c>
      <c r="D15" s="630"/>
      <c r="N15" s="58"/>
    </row>
    <row r="16" spans="1:14" ht="12.75" customHeight="1" x14ac:dyDescent="0.2">
      <c r="A16" s="59"/>
      <c r="B16" s="141" t="s">
        <v>5</v>
      </c>
      <c r="C16" s="623">
        <v>0.7</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2">
      <c r="A20" s="59"/>
      <c r="B20" s="140" t="str">
        <f>IF(Lang="Français","Élévation",IF(Lang="English","Angle /horizon",""))</f>
        <v>Élévation</v>
      </c>
      <c r="C20" s="626">
        <v>80</v>
      </c>
      <c r="D20" s="626"/>
      <c r="N20" s="58"/>
    </row>
    <row r="21" spans="1:18" ht="12.75" customHeight="1" x14ac:dyDescent="0.2">
      <c r="A21" s="59"/>
      <c r="B21" s="140" t="s">
        <v>6</v>
      </c>
      <c r="C21" s="627">
        <v>0</v>
      </c>
      <c r="D21" s="627"/>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3" t="str">
        <f>IF(Lang="Français","DescenteSousParachute",IF(Lang="English","Over Parachute",""))</f>
        <v>DescenteSousParachute</v>
      </c>
      <c r="D23" s="614"/>
      <c r="F23" s="4"/>
      <c r="G23" s="50">
        <f ca="1">TODAY()</f>
        <v>45957</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121</v>
      </c>
      <c r="E24" s="18" t="str">
        <f>IF(ABS(T_satellite-0.11-T_para)&lt;0.1,"Pb!","")</f>
        <v/>
      </c>
      <c r="F24" s="615" t="str">
        <f>IF(Lang="Français","Sortie de Rampe",IF(Lang="English","Launch-Pad Exit",""))</f>
        <v>Sortie de Rampe</v>
      </c>
      <c r="G24" s="616"/>
      <c r="H24" s="491"/>
      <c r="I24" s="491"/>
      <c r="J24" s="491"/>
      <c r="K24" s="492">
        <f ca="1">INDEX(vit_xz,MATCH("Sortie de rampe",Event,0))</f>
        <v>31.735112442153167</v>
      </c>
      <c r="L24" s="493"/>
      <c r="M24" s="500"/>
      <c r="N24" s="58"/>
    </row>
    <row r="25" spans="1:18" x14ac:dyDescent="0.2">
      <c r="A25" s="59"/>
      <c r="B25" s="466" t="str">
        <f>IF(Lang="Français","Masse",IF(Lang="English","Mass",""))</f>
        <v>Masse</v>
      </c>
      <c r="C25" s="467">
        <f ca="1">IF(Nb_sat="0 satellite",MasseVide,MasseVide-m_satellite)</f>
        <v>7.1359999999999992</v>
      </c>
      <c r="D25" s="480">
        <f>IF(RIGHT(Type_fusee,1)=".",1,0.15)</f>
        <v>1</v>
      </c>
      <c r="F25" s="619" t="str">
        <f>IF(Lang="Français","Vit max &amp; Acc max",IF(Lang="English","Max Velocity &amp; Acc",""))</f>
        <v>Vit max &amp; Acc max</v>
      </c>
      <c r="G25" s="620"/>
      <c r="H25" s="115"/>
      <c r="I25" s="115"/>
      <c r="J25" s="115"/>
      <c r="K25" s="158">
        <f ca="1">MAX(vit_xz)</f>
        <v>202.79970932294532</v>
      </c>
      <c r="L25" s="494">
        <f ca="1">MAX(acc_xz)</f>
        <v>139.30212348890771</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3.2</v>
      </c>
      <c r="I26" s="156">
        <f ca="1">IF(T_satellite&lt;&gt;0,INDEX(pos_z,MATCH("Satellite",Event_sat,0)),"")</f>
        <v>452.47807779276411</v>
      </c>
      <c r="J26" s="154">
        <f ca="1">IF(T_satellite&lt;&gt;0,INDEX(pos_x,MATCH("Satellite",Event_sat,0)),"")</f>
        <v>92.653544680726185</v>
      </c>
      <c r="K26" s="159">
        <f ca="1">IF(T_satellite&lt;&gt;0,INDEX(vit_xz,MATCH("Satellite",Event_sat,0)),"")</f>
        <v>163.63592000458232</v>
      </c>
      <c r="L26" s="495"/>
      <c r="M26" s="485">
        <f ca="1">1/2*Rho_moyen*1*V_ouv_sat^2*S_satellite</f>
        <v>1640.0737518394465</v>
      </c>
      <c r="N26" s="58"/>
    </row>
    <row r="27" spans="1:18" x14ac:dyDescent="0.2">
      <c r="A27" s="59"/>
      <c r="B27" s="468" t="str">
        <f>IF(Lang="Français","Ouverture para",IF(Lang="English","Opening time",""))</f>
        <v>Ouverture para</v>
      </c>
      <c r="C27" s="507">
        <v>15.5</v>
      </c>
      <c r="D27" s="507">
        <v>3.2</v>
      </c>
      <c r="F27" s="619" t="s">
        <v>15</v>
      </c>
      <c r="G27" s="620"/>
      <c r="H27" s="153">
        <f ca="1">INDEX(t,MATCH("Apogée",Event,0))</f>
        <v>15.299999999999963</v>
      </c>
      <c r="I27" s="157">
        <f ca="1">INDEX(pos_z,MATCH("Apogée",Event,0))</f>
        <v>1292.6864279094841</v>
      </c>
      <c r="J27" s="155">
        <f ca="1">INDEX(pos_x,MATCH("Apogée",Event,0))</f>
        <v>417.54772492181604</v>
      </c>
      <c r="K27" s="160">
        <f ca="1">INDEX(vit_xz,MATCH("Apogée",Event,0))</f>
        <v>23.073817609419706</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15.5</v>
      </c>
      <c r="I28" s="156">
        <f ca="1">INDEX(pos_z,MATCH("Para",Event_para,0))</f>
        <v>1292.6713756072002</v>
      </c>
      <c r="J28" s="486">
        <f ca="1">INDEX(pos_x,MATCH("Para",Event_para,0))</f>
        <v>422.15428054310166</v>
      </c>
      <c r="K28" s="159">
        <f ca="1">INDEX(vit_xz,MATCH("Para",Event_para,0))</f>
        <v>23.03382001759007</v>
      </c>
      <c r="L28" s="495"/>
      <c r="M28" s="485">
        <f ca="1">1/2*Rho_moyen*1*V_ouverture^2*S_para</f>
        <v>156.14620123298812</v>
      </c>
      <c r="N28" s="58"/>
      <c r="P28" s="384" t="str">
        <f ca="1">IF(V_para&lt;5, IF(Lang="Français","Parachute fusée trop grand !","Parachute too big!"), IF( V_para&gt;15, IF(Lang="Français","Parachute fusée trop petit !","Parachute too small!"), ""))</f>
        <v>Parachute fusée trop petit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06" t="str">
        <f>IF(Lang="Français","Impact balistique",IF(Lang="English","Balistic Impact",""))</f>
        <v>Impact balistique</v>
      </c>
      <c r="G29" s="607"/>
      <c r="H29" s="497">
        <f ca="1">INDEX(t,MATCH("Impact balistique",Event,0))</f>
        <v>33.400000000000205</v>
      </c>
      <c r="I29" s="517" t="s">
        <v>428</v>
      </c>
      <c r="J29" s="487">
        <f ca="1">INDEX(pos_x,MATCH("Impact balistique",Event,0))</f>
        <v>752.66657852646347</v>
      </c>
      <c r="K29" s="501">
        <f ca="1">K47</f>
        <v>121.1690055653433</v>
      </c>
      <c r="L29" s="498"/>
      <c r="M29" s="502">
        <f ca="1">0.5*m_vide*K29^2</f>
        <v>52385.118781788886</v>
      </c>
      <c r="N29" s="58"/>
      <c r="P29" s="384" t="str">
        <f ca="1">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15.422762892530891</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83.815810734743877</v>
      </c>
      <c r="D33" s="132">
        <f ca="1">IF(V_satellite&lt;&gt;0,Alt_sat/V_satellite,0)</f>
        <v>35.753296101462396</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99.315810734743877</v>
      </c>
      <c r="D34" s="132">
        <f ca="1">T_satellite+Dt_satellite</f>
        <v>38.953296101462399</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419.07905367371939</v>
      </c>
      <c r="D35" s="151">
        <f ca="1">IF(V_satellite&lt;&gt;0,Alt_sat*V_vent_sat/V_satellite,0)</f>
        <v>178.76648050731197</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0</v>
      </c>
      <c r="I42" s="150">
        <v>0</v>
      </c>
      <c r="J42" s="150">
        <v>0</v>
      </c>
      <c r="K42" s="150">
        <v>0</v>
      </c>
      <c r="L42" s="148" t="s">
        <v>14</v>
      </c>
      <c r="M42" s="149">
        <f>Beta_rampe</f>
        <v>80</v>
      </c>
    </row>
    <row r="43" spans="1:16" x14ac:dyDescent="0.2">
      <c r="A43" s="161"/>
      <c r="B43" s="166" t="str">
        <f>IF(Lang="Français","Bord   'a'","Side length 'a'")</f>
        <v>Bord   'a'</v>
      </c>
      <c r="D43" s="162"/>
      <c r="F43" s="620" t="str">
        <f>IF(Lang="Français","Sortie de Rampe",IF(Lang="English","Launch-Pad Exit",""))</f>
        <v>Sortie de Rampe</v>
      </c>
      <c r="G43" s="620"/>
      <c r="H43" s="115">
        <f ca="1">INDEX(t,MATCH("Sortie de rampe",Event,0))</f>
        <v>0.25000000000000006</v>
      </c>
      <c r="I43" s="115">
        <f ca="1">INDEX(pos_z,MATCH("Sortie de rampe",Event,0))</f>
        <v>3.6954712735399182</v>
      </c>
      <c r="J43" s="115">
        <f ca="1">INDEX(pos_x,MATCH("Sortie de rampe",Event,0))</f>
        <v>0.65157681085297181</v>
      </c>
      <c r="K43" s="116">
        <f ca="1">INDEX(vit_xz,MATCH("Sortie de rampe",Event,0))</f>
        <v>31.735112442153167</v>
      </c>
      <c r="L43" s="116">
        <f ca="1">INDEX(acc_xz,MATCH("Sortie de rampe",Event,0))</f>
        <v>136.68481326151706</v>
      </c>
      <c r="M43" s="116">
        <f ca="1">INDEX(BetaD,MATCH("Sortie de rampe",Event,0))</f>
        <v>80</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202.79970932294532</v>
      </c>
      <c r="L44" s="118">
        <f ca="1">MAX(acc_xz)</f>
        <v>139.30212348890771</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1.7100000000000013</v>
      </c>
      <c r="I45" s="119">
        <f ca="1">INDEX(pos_z,MATCH("Fin de propulsion",Event,0))</f>
        <v>187.16873622594892</v>
      </c>
      <c r="J45" s="119">
        <f ca="1">INDEX(pos_x,MATCH("Fin de propulsion",Event,0))</f>
        <v>36.637156851745587</v>
      </c>
      <c r="K45" s="119">
        <f ca="1">INDEX(vit_xz,MATCH("Fin de propulsion",Event,0))</f>
        <v>202.09100940269141</v>
      </c>
      <c r="L45" s="116">
        <f ca="1">INDEX(acc_xz,MATCH("Fin de propulsion",Event,0))</f>
        <v>29.675895310292479</v>
      </c>
      <c r="M45" s="116">
        <f ca="1">INDEX(BetaD,MATCH("Fin de propulsion",Event,0))</f>
        <v>78.517765702228843</v>
      </c>
    </row>
    <row r="46" spans="1:16" x14ac:dyDescent="0.2">
      <c r="A46" s="161"/>
      <c r="B46" s="168">
        <v>310</v>
      </c>
      <c r="D46" s="162"/>
      <c r="F46" s="620" t="s">
        <v>15</v>
      </c>
      <c r="G46" s="620"/>
      <c r="H46" s="118">
        <f ca="1">INDEX(t,MATCH("Apogée",Event,0))</f>
        <v>15.299999999999963</v>
      </c>
      <c r="I46" s="117">
        <f ca="1">INDEX(pos_z,MATCH("Apogée",Event,0))</f>
        <v>1292.6864279094841</v>
      </c>
      <c r="J46" s="120">
        <f ca="1">INDEX(pos_x,MATCH("Apogée",Event,0))</f>
        <v>417.54772492181604</v>
      </c>
      <c r="K46" s="120">
        <f ca="1">INDEX(vit_xz,MATCH("Apogée",Event,0))</f>
        <v>23.073817609419706</v>
      </c>
      <c r="L46" s="116">
        <f ca="1">INDEX(acc_xz,MATCH("Apogée",Event,0))</f>
        <v>9.8318910593328663</v>
      </c>
      <c r="M46" s="121">
        <f ca="1">INDEX(BetaD,MATCH("Apogée",Event,0))</f>
        <v>2.2513197189607026</v>
      </c>
    </row>
    <row r="47" spans="1:16" x14ac:dyDescent="0.2">
      <c r="A47" s="161"/>
      <c r="B47" s="169" t="s">
        <v>9</v>
      </c>
      <c r="D47" s="162"/>
      <c r="F47" s="635" t="str">
        <f>IF(Lang="Français","Impact balistique",IF(Lang="English","Balistic Impact",""))</f>
        <v>Impact balistique</v>
      </c>
      <c r="G47" s="635"/>
      <c r="H47" s="116">
        <f ca="1">INDEX(t,MATCH("Impact balistique",Event,0))</f>
        <v>33.400000000000205</v>
      </c>
      <c r="I47" s="148" t="s">
        <v>16</v>
      </c>
      <c r="J47" s="117">
        <f ca="1">INDEX(pos_x,MATCH("Impact balistique",Event,0))</f>
        <v>752.66657852646347</v>
      </c>
      <c r="K47" s="119">
        <f ca="1">INDEX(vit_xz,MATCH("Impact balistique",Event,0))</f>
        <v>121.1690055653433</v>
      </c>
      <c r="L47" s="116">
        <f ca="1">INDEX(acc_xz,MATCH("Impact balistique",Event,0))</f>
        <v>2.6807940925918978</v>
      </c>
      <c r="M47" s="116">
        <f ca="1">INDEX(BetaD,MATCH("Impact balistique",Event,0))</f>
        <v>-84.245322033573601</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15.5</v>
      </c>
      <c r="I48" s="123">
        <f ca="1">INDEX(pos_z,MATCH("Para",Event_para,0))</f>
        <v>1292.6713756072002</v>
      </c>
      <c r="J48" s="123">
        <f ca="1">INDEX(pos_x,MATCH("Para",Event_para,0))</f>
        <v>422.15428054310166</v>
      </c>
      <c r="K48" s="123">
        <f ca="1">INDEX(vit_xz,MATCH("Para",Event_para,0))</f>
        <v>23.03382001759007</v>
      </c>
      <c r="L48" s="122">
        <f ca="1">INDEX(acc_xz,MATCH("Para",Event_para,0))</f>
        <v>9.8119787135236898</v>
      </c>
      <c r="M48" s="124">
        <f ca="1">INDEX(BetaD,MATCH("Para",Event_para,0))</f>
        <v>-2.6287603270564537</v>
      </c>
    </row>
    <row r="49" spans="1:13" x14ac:dyDescent="0.2">
      <c r="A49" s="161"/>
      <c r="D49" s="162"/>
      <c r="F49" s="636" t="str">
        <f>IF(Lang="Français","Impact fusée sous para.",IF(Lang="English","Impact of rocket with para. ",""))</f>
        <v>Impact fusée sous para.</v>
      </c>
      <c r="G49" s="636"/>
      <c r="H49" s="125">
        <f ca="1">T_para+Dt_para</f>
        <v>99.315810734743877</v>
      </c>
      <c r="I49" s="127" t="s">
        <v>16</v>
      </c>
      <c r="J49" s="126" t="str">
        <f ca="1">CONCATENATE(TEXT(X_para-Dx_para,"0")," | ",TEXT(X_para+Dx_para,"0"))</f>
        <v>3 | 841</v>
      </c>
      <c r="K49" s="126">
        <f ca="1">V_para</f>
        <v>15.422762892530891</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3.2</v>
      </c>
      <c r="I50" s="123">
        <f ca="1">IF(T_satellite&lt;&gt;0,INDEX(pos_z,MATCH("Satellite",Event_sat,0)),"")</f>
        <v>452.47807779276411</v>
      </c>
      <c r="J50" s="129">
        <f ca="1">IF(T_satellite&lt;&gt;0,INDEX(pos_x,MATCH("Satellite",Event_sat,0)),"")</f>
        <v>92.653544680726185</v>
      </c>
      <c r="K50" s="123">
        <f ca="1">IF(T_satellite&lt;&gt;0,INDEX(vit_xz,MATCH("Satellite",Event_sat,0)),"")</f>
        <v>163.63592000458232</v>
      </c>
      <c r="L50" s="122">
        <f ca="1">IF(T_satellite&lt;&gt;0,INDEX(acc_xz,MATCH("Satellite",Event_sat,0)),"")</f>
        <v>22.783888932522363</v>
      </c>
      <c r="M50" s="124">
        <f ca="1">IF(T_satellite&lt;&gt;0,INDEX(BetaD,MATCH("Satellite",Event_sat,0)),"")</f>
        <v>77.557405929283561</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38.953296101462399</v>
      </c>
      <c r="I51" s="130" t="str">
        <f>IF(T_satellite&lt;&gt;0,"~0","")</f>
        <v>~0</v>
      </c>
      <c r="J51" s="130" t="str">
        <f ca="1">IF(T_satellite&lt;&gt;0,CONCATENATE(TEXT(X_satellite-Dx_sat,"0")," | ",TEXT(X_satellite+Dx_sat,"0")),"")</f>
        <v>-86 | 271</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Satellite sous parachute</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15.5</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1292.6864279094841</v>
      </c>
      <c r="C121" s="216">
        <f ca="1">MAX(Altitude_culmi,Portee_balistique)</f>
        <v>1292.6864279094841</v>
      </c>
    </row>
    <row r="123" spans="2:3" x14ac:dyDescent="0.2">
      <c r="B123" s="210" t="s">
        <v>49</v>
      </c>
      <c r="C123" s="211" t="s">
        <v>45</v>
      </c>
    </row>
    <row r="124" spans="2:3" x14ac:dyDescent="0.2">
      <c r="B124" s="217">
        <f ca="1">X_para</f>
        <v>422.15428054310166</v>
      </c>
      <c r="C124" s="214">
        <f ca="1">Alt_para</f>
        <v>1292.6713756072002</v>
      </c>
    </row>
    <row r="125" spans="2:3" x14ac:dyDescent="0.2">
      <c r="B125" s="217">
        <f ca="1">X_para</f>
        <v>422.15428054310166</v>
      </c>
      <c r="C125" s="214">
        <f ca="1">Alt_para/2</f>
        <v>646.33568780360008</v>
      </c>
    </row>
    <row r="126" spans="2:3" x14ac:dyDescent="0.2">
      <c r="B126" s="217">
        <f ca="1">X_para</f>
        <v>422.15428054310166</v>
      </c>
      <c r="C126" s="214">
        <v>0</v>
      </c>
    </row>
    <row r="127" spans="2:3" x14ac:dyDescent="0.2">
      <c r="B127" s="217">
        <f ca="1">X_para+Alt_para/40</f>
        <v>454.4710649332817</v>
      </c>
      <c r="C127" s="214">
        <f ca="1">Alt_para/20</f>
        <v>64.633568780360008</v>
      </c>
    </row>
    <row r="128" spans="2:3" x14ac:dyDescent="0.2">
      <c r="B128" s="217">
        <f ca="1">X_para</f>
        <v>422.15428054310166</v>
      </c>
      <c r="C128" s="214">
        <v>0</v>
      </c>
    </row>
    <row r="129" spans="2:6" x14ac:dyDescent="0.2">
      <c r="B129" s="217">
        <f ca="1">X_para-Alt_para/40</f>
        <v>389.83749615292163</v>
      </c>
      <c r="C129" s="214">
        <f ca="1">Alt_para/20</f>
        <v>64.633568780360008</v>
      </c>
    </row>
    <row r="130" spans="2:6" x14ac:dyDescent="0.2">
      <c r="B130" s="218">
        <f ca="1">X_para</f>
        <v>422.15428054310166</v>
      </c>
      <c r="C130" s="219">
        <v>0</v>
      </c>
    </row>
    <row r="131" spans="2:6" x14ac:dyDescent="0.2">
      <c r="B131" s="210" t="s">
        <v>48</v>
      </c>
      <c r="C131" s="211" t="s">
        <v>45</v>
      </c>
    </row>
    <row r="132" spans="2:6" x14ac:dyDescent="0.2">
      <c r="B132" s="213">
        <f>T_para</f>
        <v>15.5</v>
      </c>
      <c r="C132" s="214">
        <f ca="1">Alt_para</f>
        <v>1292.6713756072002</v>
      </c>
    </row>
    <row r="133" spans="2:6" x14ac:dyDescent="0.2">
      <c r="B133" s="213">
        <f ca="1">(B132+B134)/2</f>
        <v>57.407905367371939</v>
      </c>
      <c r="C133" s="214">
        <f ca="1">(C132+C134)/2</f>
        <v>646.33568780360008</v>
      </c>
      <c r="E133" s="232">
        <v>1</v>
      </c>
      <c r="F133" s="233" t="s">
        <v>175</v>
      </c>
    </row>
    <row r="134" spans="2:6" x14ac:dyDescent="0.2">
      <c r="B134" s="213">
        <f ca="1">H49</f>
        <v>99.315810734743877</v>
      </c>
      <c r="C134" s="214">
        <f>0</f>
        <v>0</v>
      </c>
      <c r="E134" s="161">
        <v>1</v>
      </c>
      <c r="F134" s="234" t="s">
        <v>176</v>
      </c>
    </row>
    <row r="135" spans="2:6" x14ac:dyDescent="0.2">
      <c r="B135" s="213">
        <f ca="1">H49+E133*sS/2*zZ_fus-E134*sS*tT_fus</f>
        <v>98.167077183831921</v>
      </c>
      <c r="C135" s="214">
        <f ca="1">Alt_para-V_para*(H49-T_para)+E133*sS*Altitude_culmi/H49*zZ_fus+E134*sS/2*Altitude_culmi/H49*tT_fus</f>
        <v>61.81736751053311</v>
      </c>
      <c r="E135" s="161"/>
      <c r="F135" s="241" t="s">
        <v>177</v>
      </c>
    </row>
    <row r="136" spans="2:6" x14ac:dyDescent="0.2">
      <c r="B136" s="213">
        <f ca="1">H49</f>
        <v>99.315810734743877</v>
      </c>
      <c r="C136" s="214">
        <f ca="1">Alt_para-V_para*(H49-T_para)</f>
        <v>0</v>
      </c>
      <c r="E136" s="235" t="s">
        <v>172</v>
      </c>
      <c r="F136" s="236">
        <f ca="1">T_balistique/10</f>
        <v>3.3400000000000203</v>
      </c>
    </row>
    <row r="137" spans="2:6" x14ac:dyDescent="0.2">
      <c r="B137" s="213">
        <f ca="1">H49-E133*sS/2*zZ_fus-E134*sS*tT_fus</f>
        <v>94.827077183831889</v>
      </c>
      <c r="C137" s="214">
        <f ca="1">Alt_para-V_para*(H49-T_para)+E133*sS*Altitude_culmi/H49*zZ_fus-E134*sS/2*Altitude_culmi/H49*tT_fus</f>
        <v>25.128963336007054</v>
      </c>
      <c r="E137" s="235" t="s">
        <v>173</v>
      </c>
      <c r="F137" s="236">
        <f ca="1">(H49-T_para)/H49</f>
        <v>0.84393220087184362</v>
      </c>
    </row>
    <row r="138" spans="2:6" x14ac:dyDescent="0.2">
      <c r="B138" s="215">
        <f ca="1">H49</f>
        <v>99.315810734743877</v>
      </c>
      <c r="C138" s="216">
        <f ca="1">Alt_para-V_para*(H49-T_para)</f>
        <v>0</v>
      </c>
      <c r="E138" s="237" t="s">
        <v>174</v>
      </c>
      <c r="F138" s="238">
        <f ca="1">V_para*(H49-T_para)/Alt_para</f>
        <v>1</v>
      </c>
    </row>
    <row r="140" spans="2:6" x14ac:dyDescent="0.2">
      <c r="B140" s="210" t="s">
        <v>51</v>
      </c>
      <c r="C140" s="211" t="s">
        <v>46</v>
      </c>
    </row>
    <row r="141" spans="2:6" x14ac:dyDescent="0.2">
      <c r="B141" s="217">
        <f ca="1">IF(Nb_sat="1 satellite",X_satellite)</f>
        <v>92.653544680726185</v>
      </c>
      <c r="C141" s="214">
        <f ca="1">IF(Nb_sat="1 satellite",Alt_sat)</f>
        <v>452.47807779276411</v>
      </c>
    </row>
    <row r="142" spans="2:6" x14ac:dyDescent="0.2">
      <c r="B142" s="217">
        <f ca="1">IF(Nb_sat="1 satellite",X_satellite)</f>
        <v>92.653544680726185</v>
      </c>
      <c r="C142" s="214">
        <f ca="1">IF(Nb_sat="1 satellite",Alt_sat*1/4)</f>
        <v>113.11951944819103</v>
      </c>
    </row>
    <row r="143" spans="2:6" x14ac:dyDescent="0.2">
      <c r="B143" s="217">
        <f ca="1">IF(Nb_sat="1 satellite",X_satellite)</f>
        <v>92.653544680726185</v>
      </c>
      <c r="C143" s="214">
        <f>IF(Nb_sat="1 satellite",0)</f>
        <v>0</v>
      </c>
    </row>
    <row r="144" spans="2:6" x14ac:dyDescent="0.2">
      <c r="B144" s="217">
        <f ca="1">IF(Nb_sat="1 satellite",X_satellite+Alt_sat/40)</f>
        <v>103.96549662554528</v>
      </c>
      <c r="C144" s="214">
        <f ca="1">IF(Nb_sat="1 satellite",Alt_sat/20)</f>
        <v>22.623903889638207</v>
      </c>
    </row>
    <row r="145" spans="2:6" x14ac:dyDescent="0.2">
      <c r="B145" s="217">
        <f ca="1">IF(Nb_sat="1 satellite",X_satellite)</f>
        <v>92.653544680726185</v>
      </c>
      <c r="C145" s="214">
        <f>IF(Nb_sat="1 satellite",0)</f>
        <v>0</v>
      </c>
    </row>
    <row r="146" spans="2:6" x14ac:dyDescent="0.2">
      <c r="B146" s="217">
        <f ca="1">IF(Nb_sat="1 satellite",X_satellite-Alt_sat/40)</f>
        <v>81.341592735907085</v>
      </c>
      <c r="C146" s="214">
        <f ca="1">IF(Nb_sat="1 satellite",Alt_sat/20)</f>
        <v>22.623903889638207</v>
      </c>
    </row>
    <row r="147" spans="2:6" x14ac:dyDescent="0.2">
      <c r="B147" s="218">
        <f ca="1">IF(Nb_sat="1 satellite",X_satellite)</f>
        <v>92.653544680726185</v>
      </c>
      <c r="C147" s="214">
        <f>IF(Nb_sat="1 satellite",0)</f>
        <v>0</v>
      </c>
    </row>
    <row r="148" spans="2:6" x14ac:dyDescent="0.2">
      <c r="B148" s="210" t="s">
        <v>50</v>
      </c>
      <c r="C148" s="211" t="s">
        <v>46</v>
      </c>
    </row>
    <row r="149" spans="2:6" x14ac:dyDescent="0.2">
      <c r="B149" s="213">
        <f>IF(Nb_sat="1 satellite",T_satellite)</f>
        <v>3.2</v>
      </c>
      <c r="C149" s="214">
        <f ca="1">IF(Nb_sat="1 satellite",Alt_sat)</f>
        <v>452.47807779276411</v>
      </c>
      <c r="D149" s="221"/>
    </row>
    <row r="150" spans="2:6" x14ac:dyDescent="0.2">
      <c r="B150" s="213">
        <f ca="1">(B149+B151)/2</f>
        <v>21.076648050731201</v>
      </c>
      <c r="C150" s="214">
        <f ca="1">(C149+C151)/2</f>
        <v>226.23903889638206</v>
      </c>
      <c r="D150" s="221"/>
    </row>
    <row r="151" spans="2:6" x14ac:dyDescent="0.2">
      <c r="B151" s="213">
        <f ca="1">IF(Nb_sat="1 satellite",H51)</f>
        <v>38.953296101462399</v>
      </c>
      <c r="C151" s="214">
        <f>IF(Nb_sat="1 satellite",0)</f>
        <v>0</v>
      </c>
    </row>
    <row r="152" spans="2:6" x14ac:dyDescent="0.2">
      <c r="B152" s="213">
        <f ca="1">IF(Nb_sat="1 satellite",H51+E133*sS/2*zZ_sat-E134*sS*tT_sat)</f>
        <v>37.343907303765988</v>
      </c>
      <c r="C152" s="214">
        <f ca="1">IF(Nb_sat="1 satellite",Alt_sat-V_satellite*(H51-T_satellite)+E133*sS*Altitude_culmi/H51*zZ_sat+E134*sS/2*Altitude_culmi/H51*tT_sat)</f>
        <v>143.73398348909001</v>
      </c>
      <c r="D152" s="221"/>
    </row>
    <row r="153" spans="2:6" x14ac:dyDescent="0.2">
      <c r="B153" s="213">
        <f ca="1">IF(Nb_sat="1 satellite",H51)</f>
        <v>38.953296101462399</v>
      </c>
      <c r="C153" s="214">
        <f>IF(Nb_sat="1 satellite",0)</f>
        <v>0</v>
      </c>
    </row>
    <row r="154" spans="2:6" x14ac:dyDescent="0.2">
      <c r="B154" s="213">
        <f ca="1">IF(Nb_sat="1 satellite",H51-sS/2*zZ_sat-E134*sS*tT_sat)</f>
        <v>34.522684899158776</v>
      </c>
      <c r="C154" s="214">
        <f ca="1">IF(Nb_sat="1 satellite",Alt_sat-V_satellite*(H51-T_satellite)+E133*sS*Altitude_culmi/H51*zZ_sat-E134*sS/2*Altitude_culmi/H51*tT_sat)</f>
        <v>43.513632376360782</v>
      </c>
      <c r="E154" s="239" t="s">
        <v>173</v>
      </c>
      <c r="F154" s="240">
        <f ca="1">(T_balistique-T_satellite)/T_balistique</f>
        <v>0.90419161676646764</v>
      </c>
    </row>
    <row r="155" spans="2:6" x14ac:dyDescent="0.2">
      <c r="B155" s="215">
        <f ca="1">IF(Nb_sat="1 satellite",H51)</f>
        <v>38.953296101462399</v>
      </c>
      <c r="C155" s="216">
        <f>IF(Nb_sat="1 satellite",0)</f>
        <v>0</v>
      </c>
      <c r="E155" s="237" t="s">
        <v>174</v>
      </c>
      <c r="F155" s="238">
        <f ca="1">V_satellite*(T_balistique-T_satellite)/Alt_sat</f>
        <v>0.84467736664885995</v>
      </c>
    </row>
    <row r="157" spans="2:6" x14ac:dyDescent="0.2">
      <c r="B157" s="210" t="s">
        <v>2</v>
      </c>
      <c r="C157" s="228" t="s">
        <v>29</v>
      </c>
      <c r="D157" s="211" t="s">
        <v>3</v>
      </c>
    </row>
    <row r="158" spans="2:6" x14ac:dyDescent="0.2">
      <c r="B158" s="231">
        <f>T_para/4</f>
        <v>3.875</v>
      </c>
      <c r="C158" s="82">
        <f ca="1">Alt_para/2</f>
        <v>646.33568780360008</v>
      </c>
      <c r="D158" s="214">
        <f ca="1">X_para/4</f>
        <v>105.53857013577542</v>
      </c>
    </row>
    <row r="159" spans="2:6" x14ac:dyDescent="0.2">
      <c r="B159" s="229">
        <f ca="1">Temps_culmi + (T_balistique-Temps_culmi)/2</f>
        <v>24.350000000000087</v>
      </c>
      <c r="C159" s="230">
        <f ca="1">Altitude_culmi/2</f>
        <v>646.34321395474205</v>
      </c>
      <c r="D159" s="216">
        <f ca="1">X_culmi+(Portee_balistique-X_culmi)*2/3</f>
        <v>640.96029399158101</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417.54772492181604</v>
      </c>
      <c r="E162" s="422"/>
      <c r="F162" s="423" t="s">
        <v>305</v>
      </c>
    </row>
    <row r="163" spans="2:6" x14ac:dyDescent="0.2">
      <c r="B163" s="231" t="e">
        <f ca="1">IF(AND(Altitude_culmi&gt;80, Altitude_culmi&lt;=350), 49, NA())</f>
        <v>#N/A</v>
      </c>
      <c r="C163" s="5">
        <v>23</v>
      </c>
      <c r="D163" s="82">
        <f t="shared" ca="1" si="0"/>
        <v>440.54772492181604</v>
      </c>
      <c r="E163" s="82"/>
      <c r="F163" s="214">
        <f t="shared" ref="F163:F178" ca="1" si="1">X_culmi-C162</f>
        <v>417.54772492181604</v>
      </c>
    </row>
    <row r="164" spans="2:6" x14ac:dyDescent="0.2">
      <c r="B164" s="231" t="e">
        <f ca="1">IF(AND(Altitude_culmi&gt;80, Altitude_culmi&lt;=350), 43, NA())</f>
        <v>#N/A</v>
      </c>
      <c r="C164" s="5">
        <v>23</v>
      </c>
      <c r="D164" s="82">
        <f t="shared" ca="1" si="0"/>
        <v>440.54772492181604</v>
      </c>
      <c r="E164" s="82"/>
      <c r="F164" s="214">
        <f t="shared" ca="1" si="1"/>
        <v>394.54772492181604</v>
      </c>
    </row>
    <row r="165" spans="2:6" x14ac:dyDescent="0.2">
      <c r="B165" s="231" t="e">
        <f ca="1">IF(AND(Altitude_culmi&gt;80, Altitude_culmi&lt;=350), 43, NA())</f>
        <v>#N/A</v>
      </c>
      <c r="C165" s="5">
        <v>0</v>
      </c>
      <c r="D165" s="82">
        <f t="shared" ca="1" si="0"/>
        <v>417.54772492181604</v>
      </c>
      <c r="E165" s="82"/>
      <c r="F165" s="214">
        <f t="shared" ca="1" si="1"/>
        <v>394.54772492181604</v>
      </c>
    </row>
    <row r="166" spans="2:6" x14ac:dyDescent="0.2">
      <c r="B166" s="231" t="e">
        <f ca="1">IF(AND(Altitude_culmi&gt;80, Altitude_culmi&lt;=350), 43, NA())</f>
        <v>#N/A</v>
      </c>
      <c r="C166" s="5">
        <v>23</v>
      </c>
      <c r="D166" s="82">
        <f t="shared" ca="1" si="0"/>
        <v>440.54772492181604</v>
      </c>
      <c r="E166" s="82"/>
      <c r="F166" s="214">
        <f t="shared" ca="1" si="1"/>
        <v>417.54772492181604</v>
      </c>
    </row>
    <row r="167" spans="2:6" x14ac:dyDescent="0.2">
      <c r="B167" s="231" t="e">
        <f ca="1">IF(AND(Altitude_culmi&gt;80, Altitude_culmi&lt;=350), 0.5, NA())</f>
        <v>#N/A</v>
      </c>
      <c r="C167" s="5">
        <v>23</v>
      </c>
      <c r="D167" s="82">
        <f t="shared" ca="1" si="0"/>
        <v>440.54772492181604</v>
      </c>
      <c r="E167" s="82"/>
      <c r="F167" s="214">
        <f t="shared" ca="1" si="1"/>
        <v>394.54772492181604</v>
      </c>
    </row>
    <row r="168" spans="2:6" x14ac:dyDescent="0.2">
      <c r="B168" s="231" t="e">
        <f ca="1">IF(AND(Altitude_culmi&gt;80, Altitude_culmi&lt;=350), 0.5, NA())</f>
        <v>#N/A</v>
      </c>
      <c r="C168" s="5">
        <v>8</v>
      </c>
      <c r="D168" s="82">
        <f t="shared" ca="1" si="0"/>
        <v>425.54772492181604</v>
      </c>
      <c r="E168" s="82"/>
      <c r="F168" s="214">
        <f t="shared" ca="1" si="1"/>
        <v>394.54772492181604</v>
      </c>
    </row>
    <row r="169" spans="2:6" x14ac:dyDescent="0.2">
      <c r="B169" s="231" t="e">
        <f ca="1">IF(AND(Altitude_culmi&gt;80, Altitude_culmi&lt;=350), 27, NA())</f>
        <v>#N/A</v>
      </c>
      <c r="C169" s="5">
        <v>8</v>
      </c>
      <c r="D169" s="82">
        <f t="shared" ca="1" si="0"/>
        <v>425.54772492181604</v>
      </c>
      <c r="E169" s="82"/>
      <c r="F169" s="214">
        <f t="shared" ca="1" si="1"/>
        <v>409.54772492181604</v>
      </c>
    </row>
    <row r="170" spans="2:6" x14ac:dyDescent="0.2">
      <c r="B170" s="231" t="e">
        <f ca="1">IF(AND(Altitude_culmi&gt;80, Altitude_culmi&lt;=350), 27, NA())</f>
        <v>#N/A</v>
      </c>
      <c r="C170" s="5">
        <v>23</v>
      </c>
      <c r="D170" s="82">
        <f t="shared" ca="1" si="0"/>
        <v>440.54772492181604</v>
      </c>
      <c r="E170" s="82"/>
      <c r="F170" s="214">
        <f t="shared" ca="1" si="1"/>
        <v>409.54772492181604</v>
      </c>
    </row>
    <row r="171" spans="2:6" x14ac:dyDescent="0.2">
      <c r="B171" s="231" t="e">
        <f ca="1">IF(AND(Altitude_culmi&gt;80, Altitude_culmi&lt;=350), 27, NA())</f>
        <v>#N/A</v>
      </c>
      <c r="C171" s="5">
        <v>8</v>
      </c>
      <c r="D171" s="82">
        <f t="shared" ca="1" si="0"/>
        <v>425.54772492181604</v>
      </c>
      <c r="E171" s="82"/>
      <c r="F171" s="214">
        <f t="shared" ca="1" si="1"/>
        <v>394.54772492181604</v>
      </c>
    </row>
    <row r="172" spans="2:6" x14ac:dyDescent="0.2">
      <c r="B172" s="231" t="e">
        <f ca="1">IF(AND(Altitude_culmi&gt;80, Altitude_culmi&lt;=350), 29, NA())</f>
        <v>#N/A</v>
      </c>
      <c r="C172" s="5">
        <v>7.6</v>
      </c>
      <c r="D172" s="82">
        <f t="shared" ca="1" si="0"/>
        <v>425.14772492181606</v>
      </c>
      <c r="E172" s="82"/>
      <c r="F172" s="214">
        <f t="shared" ca="1" si="1"/>
        <v>409.54772492181604</v>
      </c>
    </row>
    <row r="173" spans="2:6" x14ac:dyDescent="0.2">
      <c r="B173" s="231" t="e">
        <f ca="1">IF(AND(Altitude_culmi&gt;80, Altitude_culmi&lt;=350), 31, NA())</f>
        <v>#N/A</v>
      </c>
      <c r="C173" s="5">
        <v>6.8</v>
      </c>
      <c r="D173" s="82">
        <f t="shared" ca="1" si="0"/>
        <v>424.34772492181605</v>
      </c>
      <c r="E173" s="82"/>
      <c r="F173" s="214">
        <f t="shared" ca="1" si="1"/>
        <v>409.94772492181602</v>
      </c>
    </row>
    <row r="174" spans="2:6" x14ac:dyDescent="0.2">
      <c r="B174" s="231" t="e">
        <f ca="1">IF(AND(Altitude_culmi&gt;80, Altitude_culmi&lt;=350), 32, NA())</f>
        <v>#N/A</v>
      </c>
      <c r="C174" s="5">
        <v>6</v>
      </c>
      <c r="D174" s="82">
        <f t="shared" ca="1" si="0"/>
        <v>423.54772492181604</v>
      </c>
      <c r="E174" s="82"/>
      <c r="F174" s="214">
        <f t="shared" ca="1" si="1"/>
        <v>410.74772492181603</v>
      </c>
    </row>
    <row r="175" spans="2:6" x14ac:dyDescent="0.2">
      <c r="B175" s="231" t="e">
        <f ca="1">IF(AND(Altitude_culmi&gt;80, Altitude_culmi&lt;=350), 33, NA())</f>
        <v>#N/A</v>
      </c>
      <c r="C175" s="5">
        <v>5</v>
      </c>
      <c r="D175" s="82">
        <f t="shared" ca="1" si="0"/>
        <v>422.54772492181604</v>
      </c>
      <c r="E175" s="82"/>
      <c r="F175" s="214">
        <f t="shared" ca="1" si="1"/>
        <v>411.54772492181604</v>
      </c>
    </row>
    <row r="176" spans="2:6" x14ac:dyDescent="0.2">
      <c r="B176" s="231" t="e">
        <f ca="1">IF(AND(Altitude_culmi&gt;80, Altitude_culmi&lt;=350), 34, NA())</f>
        <v>#N/A</v>
      </c>
      <c r="C176" s="5">
        <v>3.8</v>
      </c>
      <c r="D176" s="82">
        <f t="shared" ca="1" si="0"/>
        <v>421.34772492181605</v>
      </c>
      <c r="E176" s="82"/>
      <c r="F176" s="214">
        <f t="shared" ca="1" si="1"/>
        <v>412.54772492181604</v>
      </c>
    </row>
    <row r="177" spans="2:6" x14ac:dyDescent="0.2">
      <c r="B177" s="229" t="e">
        <f ca="1">IF(AND(Altitude_culmi&gt;80, Altitude_culmi&lt;=350), 35, NA())</f>
        <v>#N/A</v>
      </c>
      <c r="C177" s="421">
        <v>0</v>
      </c>
      <c r="D177" s="230">
        <f t="shared" ca="1" si="0"/>
        <v>417.54772492181604</v>
      </c>
      <c r="E177" s="82"/>
      <c r="F177" s="214">
        <f t="shared" ca="1" si="1"/>
        <v>413.74772492181603</v>
      </c>
    </row>
    <row r="178" spans="2:6" x14ac:dyDescent="0.2">
      <c r="E178" s="230"/>
      <c r="F178" s="216">
        <f t="shared" ca="1" si="1"/>
        <v>417.54772492181604</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417.54772492181604</v>
      </c>
      <c r="E180" s="228"/>
      <c r="F180" s="211" t="s">
        <v>308</v>
      </c>
    </row>
    <row r="181" spans="2:6" x14ac:dyDescent="0.2">
      <c r="B181" s="231">
        <f ca="1">IF(Altitude_culmi&gt;350, 300, NA())</f>
        <v>300</v>
      </c>
      <c r="C181" s="5">
        <v>0</v>
      </c>
      <c r="D181" s="82">
        <f t="shared" ca="1" si="2"/>
        <v>417.54772492181604</v>
      </c>
      <c r="E181" s="82"/>
      <c r="F181" s="214">
        <f t="shared" ref="F181:F201" ca="1" si="3">X_culmi-C180</f>
        <v>417.54772492181604</v>
      </c>
    </row>
    <row r="182" spans="2:6" x14ac:dyDescent="0.2">
      <c r="B182" s="231">
        <f ca="1">IF(Altitude_culmi&gt;350, 280, NA())</f>
        <v>280</v>
      </c>
      <c r="C182" s="5">
        <v>10</v>
      </c>
      <c r="D182" s="82">
        <f t="shared" ca="1" si="2"/>
        <v>427.54772492181604</v>
      </c>
      <c r="E182" s="82"/>
      <c r="F182" s="214">
        <f t="shared" ca="1" si="3"/>
        <v>417.54772492181604</v>
      </c>
    </row>
    <row r="183" spans="2:6" x14ac:dyDescent="0.2">
      <c r="B183" s="231">
        <f ca="1">IF(Altitude_culmi&gt;350, 280, NA())</f>
        <v>280</v>
      </c>
      <c r="C183" s="5">
        <v>0</v>
      </c>
      <c r="D183" s="82">
        <f t="shared" ca="1" si="2"/>
        <v>417.54772492181604</v>
      </c>
      <c r="E183" s="82"/>
      <c r="F183" s="214">
        <f t="shared" ca="1" si="3"/>
        <v>407.54772492181604</v>
      </c>
    </row>
    <row r="184" spans="2:6" x14ac:dyDescent="0.2">
      <c r="B184" s="231">
        <f ca="1">IF(Altitude_culmi&gt;350, 280, NA())</f>
        <v>280</v>
      </c>
      <c r="C184" s="5">
        <v>10</v>
      </c>
      <c r="D184" s="82">
        <f t="shared" ca="1" si="2"/>
        <v>427.54772492181604</v>
      </c>
      <c r="E184" s="82"/>
      <c r="F184" s="214">
        <f t="shared" ca="1" si="3"/>
        <v>417.54772492181604</v>
      </c>
    </row>
    <row r="185" spans="2:6" x14ac:dyDescent="0.2">
      <c r="B185" s="231">
        <f ca="1">IF(Altitude_culmi&gt;350, 200, NA())</f>
        <v>200</v>
      </c>
      <c r="C185" s="5">
        <v>13</v>
      </c>
      <c r="D185" s="82">
        <f t="shared" ca="1" si="2"/>
        <v>430.54772492181604</v>
      </c>
      <c r="E185" s="82"/>
      <c r="F185" s="214">
        <f t="shared" ca="1" si="3"/>
        <v>407.54772492181604</v>
      </c>
    </row>
    <row r="186" spans="2:6" x14ac:dyDescent="0.2">
      <c r="B186" s="231">
        <f ca="1">IF(Altitude_culmi&gt;350, 160, NA())</f>
        <v>160</v>
      </c>
      <c r="C186" s="5">
        <v>17</v>
      </c>
      <c r="D186" s="82">
        <f t="shared" ca="1" si="2"/>
        <v>434.54772492181604</v>
      </c>
      <c r="E186" s="82"/>
      <c r="F186" s="214">
        <f t="shared" ca="1" si="3"/>
        <v>404.54772492181604</v>
      </c>
    </row>
    <row r="187" spans="2:6" x14ac:dyDescent="0.2">
      <c r="B187" s="231">
        <f ca="1">IF(Altitude_culmi&gt;350, 115, NA())</f>
        <v>115</v>
      </c>
      <c r="C187" s="5">
        <v>20</v>
      </c>
      <c r="D187" s="82">
        <f t="shared" ca="1" si="2"/>
        <v>437.54772492181604</v>
      </c>
      <c r="E187" s="82"/>
      <c r="F187" s="214">
        <f t="shared" ca="1" si="3"/>
        <v>400.54772492181604</v>
      </c>
    </row>
    <row r="188" spans="2:6" x14ac:dyDescent="0.2">
      <c r="B188" s="231">
        <f ca="1">IF(Altitude_culmi&gt;350, 90, NA())</f>
        <v>90</v>
      </c>
      <c r="C188" s="5">
        <v>25</v>
      </c>
      <c r="D188" s="82">
        <f t="shared" ca="1" si="2"/>
        <v>442.54772492181604</v>
      </c>
      <c r="E188" s="82"/>
      <c r="F188" s="214">
        <f t="shared" ca="1" si="3"/>
        <v>397.54772492181604</v>
      </c>
    </row>
    <row r="189" spans="2:6" x14ac:dyDescent="0.2">
      <c r="B189" s="231">
        <f ca="1">IF(Altitude_culmi&gt;350, 57, NA())</f>
        <v>57</v>
      </c>
      <c r="C189" s="5">
        <v>30</v>
      </c>
      <c r="D189" s="82">
        <f t="shared" ca="1" si="2"/>
        <v>447.54772492181604</v>
      </c>
      <c r="E189" s="82"/>
      <c r="F189" s="214">
        <f t="shared" ca="1" si="3"/>
        <v>392.54772492181604</v>
      </c>
    </row>
    <row r="190" spans="2:6" x14ac:dyDescent="0.2">
      <c r="B190" s="231">
        <f ca="1">IF(Altitude_culmi&gt;350, 40, NA())</f>
        <v>40</v>
      </c>
      <c r="C190" s="5">
        <v>36</v>
      </c>
      <c r="D190" s="82">
        <f t="shared" ca="1" si="2"/>
        <v>453.54772492181604</v>
      </c>
      <c r="E190" s="82"/>
      <c r="F190" s="214">
        <f t="shared" ca="1" si="3"/>
        <v>387.54772492181604</v>
      </c>
    </row>
    <row r="191" spans="2:6" x14ac:dyDescent="0.2">
      <c r="B191" s="231">
        <f ca="1">IF(Altitude_culmi&gt;350, 20, NA())</f>
        <v>20</v>
      </c>
      <c r="C191" s="5">
        <v>48</v>
      </c>
      <c r="D191" s="82">
        <f t="shared" ca="1" si="2"/>
        <v>465.54772492181604</v>
      </c>
      <c r="E191" s="82"/>
      <c r="F191" s="214">
        <f t="shared" ca="1" si="3"/>
        <v>381.54772492181604</v>
      </c>
    </row>
    <row r="192" spans="2:6" x14ac:dyDescent="0.2">
      <c r="B192" s="231">
        <f ca="1">IF(Altitude_culmi&gt;350, 0.5, NA())</f>
        <v>0.5</v>
      </c>
      <c r="C192" s="5">
        <v>62</v>
      </c>
      <c r="D192" s="82">
        <f t="shared" ca="1" si="2"/>
        <v>479.54772492181604</v>
      </c>
      <c r="E192" s="82"/>
      <c r="F192" s="214">
        <f t="shared" ca="1" si="3"/>
        <v>369.54772492181604</v>
      </c>
    </row>
    <row r="193" spans="2:6" x14ac:dyDescent="0.2">
      <c r="B193" s="231">
        <f ca="1">IF(Altitude_culmi&gt;350, 0.5, NA())</f>
        <v>0.5</v>
      </c>
      <c r="C193" s="5">
        <v>37</v>
      </c>
      <c r="D193" s="82">
        <f t="shared" ca="1" si="2"/>
        <v>454.54772492181604</v>
      </c>
      <c r="E193" s="82"/>
      <c r="F193" s="214">
        <f t="shared" ca="1" si="3"/>
        <v>355.54772492181604</v>
      </c>
    </row>
    <row r="194" spans="2:6" x14ac:dyDescent="0.2">
      <c r="B194" s="231">
        <f ca="1">IF(Altitude_culmi&gt;350, 15, NA())</f>
        <v>15</v>
      </c>
      <c r="C194" s="5">
        <v>30</v>
      </c>
      <c r="D194" s="82">
        <f t="shared" ca="1" si="2"/>
        <v>447.54772492181604</v>
      </c>
      <c r="E194" s="82"/>
      <c r="F194" s="214">
        <f t="shared" ca="1" si="3"/>
        <v>380.54772492181604</v>
      </c>
    </row>
    <row r="195" spans="2:6" x14ac:dyDescent="0.2">
      <c r="B195" s="231">
        <f ca="1">IF(Altitude_culmi&gt;350, 30, NA())</f>
        <v>30</v>
      </c>
      <c r="C195" s="5">
        <v>15</v>
      </c>
      <c r="D195" s="82">
        <f t="shared" ca="1" si="2"/>
        <v>432.54772492181604</v>
      </c>
      <c r="E195" s="82"/>
      <c r="F195" s="214">
        <f t="shared" ca="1" si="3"/>
        <v>387.54772492181604</v>
      </c>
    </row>
    <row r="196" spans="2:6" x14ac:dyDescent="0.2">
      <c r="B196" s="231">
        <f ca="1">IF(Altitude_culmi&gt;350, 37, NA())</f>
        <v>37</v>
      </c>
      <c r="C196" s="5">
        <v>0</v>
      </c>
      <c r="D196" s="82">
        <f t="shared" ca="1" si="2"/>
        <v>417.54772492181604</v>
      </c>
      <c r="E196" s="82"/>
      <c r="F196" s="214">
        <f t="shared" ca="1" si="3"/>
        <v>402.54772492181604</v>
      </c>
    </row>
    <row r="197" spans="2:6" x14ac:dyDescent="0.2">
      <c r="B197" s="231">
        <f ca="1">IF(Altitude_culmi&gt;350, 67, NA())</f>
        <v>67</v>
      </c>
      <c r="C197" s="5">
        <v>0</v>
      </c>
      <c r="D197" s="82">
        <f t="shared" ca="1" si="2"/>
        <v>417.54772492181604</v>
      </c>
      <c r="E197" s="82"/>
      <c r="F197" s="214">
        <f t="shared" ca="1" si="3"/>
        <v>417.54772492181604</v>
      </c>
    </row>
    <row r="198" spans="2:6" x14ac:dyDescent="0.2">
      <c r="B198" s="231">
        <f ca="1">IF(Altitude_culmi&gt;350, 67, NA())</f>
        <v>67</v>
      </c>
      <c r="C198" s="5">
        <v>17</v>
      </c>
      <c r="D198" s="82">
        <f t="shared" ca="1" si="2"/>
        <v>434.54772492181604</v>
      </c>
      <c r="E198" s="82"/>
      <c r="F198" s="214">
        <f t="shared" ca="1" si="3"/>
        <v>417.54772492181604</v>
      </c>
    </row>
    <row r="199" spans="2:6" x14ac:dyDescent="0.2">
      <c r="B199" s="231">
        <f ca="1">IF(Altitude_culmi&gt;350, 100, NA())</f>
        <v>100</v>
      </c>
      <c r="C199" s="5">
        <v>11</v>
      </c>
      <c r="D199" s="82">
        <f t="shared" ca="1" si="2"/>
        <v>428.54772492181604</v>
      </c>
      <c r="E199" s="82"/>
      <c r="F199" s="214">
        <f t="shared" ca="1" si="3"/>
        <v>400.54772492181604</v>
      </c>
    </row>
    <row r="200" spans="2:6" x14ac:dyDescent="0.2">
      <c r="B200" s="229">
        <f ca="1">IF(Altitude_culmi&gt;350, 100, NA())</f>
        <v>100</v>
      </c>
      <c r="C200" s="421">
        <v>0</v>
      </c>
      <c r="D200" s="230">
        <f t="shared" ca="1" si="2"/>
        <v>417.54772492181604</v>
      </c>
      <c r="E200" s="82"/>
      <c r="F200" s="214">
        <f t="shared" ca="1" si="3"/>
        <v>406.54772492181604</v>
      </c>
    </row>
    <row r="201" spans="2:6" x14ac:dyDescent="0.2">
      <c r="E201" s="230"/>
      <c r="F201" s="216">
        <f t="shared" ca="1" si="3"/>
        <v>417.54772492181604</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25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sheetProtection algorithmName="SHA-512" hashValue="TT52kldpbNfsZI03mY8g5TIIsjEeL9Q9TBJMBYh4cROlVUm3NqAv8usVb5XJtvE8tyHIClwYMgtE2emaKO5x7A==" saltValue="IfNq7E35bfDyzUo3UGtZTg==" spinCount="100000"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206" activePane="bottomRight" state="frozen"/>
      <selection pane="topRight" activeCell="D1" sqref="D1"/>
      <selection pane="bottomLeft" activeCell="A8" sqref="A8"/>
      <selection pane="bottomRight" activeCell="L436" sqref="L43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9.1180000000000003</v>
      </c>
      <c r="T4" s="327">
        <f t="shared" ref="T4:T67" ca="1" si="1">m*g</f>
        <v>89.447580000000002</v>
      </c>
      <c r="U4" s="328">
        <f t="shared" ref="U4:U67" ca="1" si="2">IF(pos_xz&lt;L_rampe,Poids*COS(Beta),0)</f>
        <v>15.532409263716971</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3.0101295814507658</v>
      </c>
      <c r="E5" s="307">
        <f t="shared" ref="E5:E68" ca="1" si="9">IF(AND(L4&lt;L_rampe,Poussee&lt;Poids*SIN(M4)),0,(-W4+Poussee)/m*SIN(M4)+U4/m*COS(M4)-Poids/m)</f>
        <v>17.072594675369601</v>
      </c>
      <c r="F5" s="304">
        <f t="shared" ref="F5:F68" ca="1" si="10">SQRT(acc_x^2+acc_z^2)</f>
        <v>17.335927118172346</v>
      </c>
      <c r="G5" s="306">
        <f t="shared" ref="G5:G68" ca="1" si="11">G4+acc_x*pas</f>
        <v>3.0101295814507659E-2</v>
      </c>
      <c r="H5" s="307">
        <f t="shared" ref="H5:H68" ca="1" si="12">H4+acc_z*pas</f>
        <v>0.17072594675369601</v>
      </c>
      <c r="I5" s="304">
        <f t="shared" ref="I5:I68" ca="1" si="13">SQRT(vit_x^2+vit_z^2)</f>
        <v>0.17335927118172348</v>
      </c>
      <c r="J5" s="306">
        <f t="shared" ref="J5:J68" ca="1" si="14">J4+0.5*(vit_x+G4)*pas*(K4&gt;=0)</f>
        <v>1.505064790725383E-4</v>
      </c>
      <c r="K5" s="307">
        <f t="shared" ref="K5:K68" ca="1" si="15">K4+0.5*(vit_z+H4)*pas</f>
        <v>8.5362973376848007E-4</v>
      </c>
      <c r="L5" s="304">
        <f t="shared" ca="1" si="0"/>
        <v>8.6679635590861744E-4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9.1167904636118067</v>
      </c>
      <c r="T5" s="304">
        <f t="shared" ca="1" si="1"/>
        <v>89.435714448031831</v>
      </c>
      <c r="U5" s="311">
        <f t="shared" ca="1" si="2"/>
        <v>15.530348832240687</v>
      </c>
      <c r="V5" s="306">
        <f t="shared" ca="1" si="3"/>
        <v>1.224999895430362</v>
      </c>
      <c r="W5" s="304">
        <f t="shared" ca="1" si="4"/>
        <v>1.2160847133842705E-4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8.5362973376848007E-4</v>
      </c>
      <c r="AG5" s="306">
        <f t="shared" ref="AG5:AG68" ca="1" si="27">IF(AND(L4&lt;L_rampe,Poussee&lt;Poids*SIN(M4)),0,(-W4+Poussee)/m-Poids*SIN(M4)/m)</f>
        <v>17.335927116699171</v>
      </c>
      <c r="AH5" s="304">
        <f t="shared" ref="AH5:AH68" ca="1" si="28">IF(AND(L4&lt;L_rampe,Poussee&lt;Poids*SIN(M4)), g*SIN(M4), (-W4+Poussee)/m)</f>
        <v>26.996891173748931</v>
      </c>
    </row>
    <row r="6" spans="1:248" x14ac:dyDescent="0.2">
      <c r="A6" s="347">
        <f t="shared" ca="1" si="6"/>
        <v>0.01</v>
      </c>
      <c r="B6" s="304">
        <f t="shared" ca="1" si="7"/>
        <v>0.02</v>
      </c>
      <c r="D6" s="306">
        <f t="shared" ca="1" si="8"/>
        <v>16.06051110129501</v>
      </c>
      <c r="E6" s="307">
        <f t="shared" ca="1" si="9"/>
        <v>91.088609441264495</v>
      </c>
      <c r="F6" s="304">
        <f t="shared" ca="1" si="10"/>
        <v>92.49364727795114</v>
      </c>
      <c r="G6" s="306">
        <f t="shared" ca="1" si="11"/>
        <v>0.19070640682745776</v>
      </c>
      <c r="H6" s="307">
        <f t="shared" ca="1" si="12"/>
        <v>1.081612041166341</v>
      </c>
      <c r="I6" s="304">
        <f t="shared" ca="1" si="13"/>
        <v>1.0982957439601859</v>
      </c>
      <c r="J6" s="306">
        <f t="shared" ca="1" si="14"/>
        <v>1.2545449922823654E-3</v>
      </c>
      <c r="K6" s="307">
        <f t="shared" ca="1" si="15"/>
        <v>7.1153196733686657E-3</v>
      </c>
      <c r="L6" s="304">
        <f t="shared" ca="1" si="0"/>
        <v>7.2250714316114501E-3</v>
      </c>
      <c r="M6" s="306">
        <f t="shared" ca="1" si="16"/>
        <v>1.3962634015954636</v>
      </c>
      <c r="N6" s="304">
        <f t="shared" ca="1" si="17"/>
        <v>80</v>
      </c>
      <c r="P6" s="310">
        <f t="shared" ca="1" si="18"/>
        <v>2</v>
      </c>
      <c r="Q6" s="304">
        <f t="shared" ca="1" si="19"/>
        <v>930.85500000000002</v>
      </c>
      <c r="R6" s="306">
        <f t="shared" ca="1" si="20"/>
        <v>0.45745169919032375</v>
      </c>
      <c r="S6" s="307">
        <f t="shared" ca="1" si="21"/>
        <v>9.1122159466199033</v>
      </c>
      <c r="T6" s="304">
        <f t="shared" ca="1" si="1"/>
        <v>89.390838436341255</v>
      </c>
      <c r="U6" s="311">
        <f t="shared" ca="1" si="2"/>
        <v>15.522556194589658</v>
      </c>
      <c r="V6" s="306">
        <f t="shared" ca="1" si="3"/>
        <v>1.2249991283736501</v>
      </c>
      <c r="W6" s="304">
        <f t="shared" ca="1" si="4"/>
        <v>4.8809910761381248E-3</v>
      </c>
      <c r="Y6" s="314" t="str">
        <f t="shared" ca="1" si="22"/>
        <v/>
      </c>
      <c r="Z6" s="315" t="str">
        <f t="shared" ca="1" si="23"/>
        <v/>
      </c>
      <c r="AA6" s="316" t="str">
        <f t="shared" ca="1" si="24"/>
        <v/>
      </c>
      <c r="AC6" s="310" t="e">
        <f t="shared" ca="1" si="25"/>
        <v>#N/A</v>
      </c>
      <c r="AD6" s="323" t="e">
        <f t="shared" ca="1" si="26"/>
        <v>#N/A</v>
      </c>
      <c r="AE6" s="324">
        <f t="shared" ca="1" si="5"/>
        <v>7.1153196733686657E-3</v>
      </c>
      <c r="AG6" s="306">
        <f t="shared" ca="1" si="27"/>
        <v>92.493647273997681</v>
      </c>
      <c r="AH6" s="304">
        <f t="shared" ca="1" si="28"/>
        <v>102.15461133104743</v>
      </c>
    </row>
    <row r="7" spans="1:248" x14ac:dyDescent="0.2">
      <c r="A7" s="347">
        <f t="shared" ca="1" si="6"/>
        <v>0.01</v>
      </c>
      <c r="B7" s="304">
        <f t="shared" ca="1" si="7"/>
        <v>0.03</v>
      </c>
      <c r="D7" s="306">
        <f t="shared" ca="1" si="8"/>
        <v>24.013194121223286</v>
      </c>
      <c r="E7" s="307">
        <f t="shared" ca="1" si="9"/>
        <v>136.19272408037989</v>
      </c>
      <c r="F7" s="304">
        <f t="shared" ca="1" si="10"/>
        <v>138.29349798286989</v>
      </c>
      <c r="G7" s="306">
        <f t="shared" ca="1" si="11"/>
        <v>0.43083834803969062</v>
      </c>
      <c r="H7" s="307">
        <f t="shared" ca="1" si="12"/>
        <v>2.44353928197014</v>
      </c>
      <c r="I7" s="304">
        <f t="shared" ca="1" si="13"/>
        <v>2.4812307237886437</v>
      </c>
      <c r="J7" s="306">
        <f t="shared" ca="1" si="14"/>
        <v>4.3622687666181083E-3</v>
      </c>
      <c r="K7" s="307">
        <f t="shared" ca="1" si="15"/>
        <v>2.4741076289051072E-2</v>
      </c>
      <c r="L7" s="304">
        <f t="shared" ca="1" si="0"/>
        <v>2.5122703770351969E-2</v>
      </c>
      <c r="M7" s="306">
        <f t="shared" ca="1" si="16"/>
        <v>1.3962634015954636</v>
      </c>
      <c r="N7" s="304">
        <f t="shared" ca="1" si="17"/>
        <v>80</v>
      </c>
      <c r="P7" s="310">
        <f t="shared" ca="1" si="18"/>
        <v>3</v>
      </c>
      <c r="Q7" s="304">
        <f t="shared" ca="1" si="19"/>
        <v>1347.2183333333335</v>
      </c>
      <c r="R7" s="306">
        <f t="shared" ca="1" si="20"/>
        <v>0.66206585962764264</v>
      </c>
      <c r="S7" s="307">
        <f t="shared" ca="1" si="21"/>
        <v>9.1055952880236273</v>
      </c>
      <c r="T7" s="304">
        <f t="shared" ca="1" si="1"/>
        <v>89.325889775511783</v>
      </c>
      <c r="U7" s="311">
        <f t="shared" ca="1" si="2"/>
        <v>15.511277977994713</v>
      </c>
      <c r="V7" s="306">
        <f t="shared" ca="1" si="3"/>
        <v>1.2249969692219038</v>
      </c>
      <c r="W7" s="304">
        <f t="shared" ca="1" si="4"/>
        <v>2.4911676019529521E-2</v>
      </c>
      <c r="Y7" s="314" t="str">
        <f t="shared" ca="1" si="22"/>
        <v/>
      </c>
      <c r="Z7" s="315" t="str">
        <f t="shared" ca="1" si="23"/>
        <v/>
      </c>
      <c r="AA7" s="316" t="str">
        <f t="shared" ca="1" si="24"/>
        <v/>
      </c>
      <c r="AC7" s="310" t="e">
        <f t="shared" ca="1" si="25"/>
        <v>#N/A</v>
      </c>
      <c r="AD7" s="323" t="e">
        <f t="shared" ca="1" si="26"/>
        <v>#N/A</v>
      </c>
      <c r="AE7" s="324">
        <f t="shared" ca="1" si="5"/>
        <v>2.4741076289051072E-2</v>
      </c>
      <c r="AG7" s="306">
        <f t="shared" ca="1" si="27"/>
        <v>138.29349797732323</v>
      </c>
      <c r="AH7" s="304">
        <f t="shared" ca="1" si="28"/>
        <v>147.95446203437299</v>
      </c>
    </row>
    <row r="8" spans="1:248" x14ac:dyDescent="0.2">
      <c r="A8" s="347">
        <f t="shared" ca="1" si="6"/>
        <v>0.01</v>
      </c>
      <c r="B8" s="304">
        <f t="shared" ca="1" si="7"/>
        <v>0.04</v>
      </c>
      <c r="D8" s="306">
        <f t="shared" ca="1" si="8"/>
        <v>23.182011922846101</v>
      </c>
      <c r="E8" s="307">
        <f t="shared" ca="1" si="9"/>
        <v>131.47862492635485</v>
      </c>
      <c r="F8" s="304">
        <f t="shared" ca="1" si="10"/>
        <v>133.50668331329365</v>
      </c>
      <c r="G8" s="306">
        <f t="shared" ca="1" si="11"/>
        <v>0.6626584672681517</v>
      </c>
      <c r="H8" s="307">
        <f t="shared" ca="1" si="12"/>
        <v>3.7583255312336883</v>
      </c>
      <c r="I8" s="304">
        <f t="shared" ca="1" si="13"/>
        <v>3.8162975569215201</v>
      </c>
      <c r="J8" s="306">
        <f t="shared" ca="1" si="14"/>
        <v>9.8297528431573206E-3</v>
      </c>
      <c r="K8" s="307">
        <f t="shared" ca="1" si="15"/>
        <v>5.5750400355070215E-2</v>
      </c>
      <c r="L8" s="304">
        <f t="shared" ca="1" si="0"/>
        <v>5.6610345173900616E-2</v>
      </c>
      <c r="M8" s="306">
        <f t="shared" ca="1" si="16"/>
        <v>1.3962634015954636</v>
      </c>
      <c r="N8" s="304">
        <f t="shared" ca="1" si="17"/>
        <v>80</v>
      </c>
      <c r="P8" s="310">
        <f t="shared" ca="1" si="18"/>
        <v>3</v>
      </c>
      <c r="Q8" s="304">
        <f t="shared" ca="1" si="19"/>
        <v>1302.7349999999999</v>
      </c>
      <c r="R8" s="306">
        <f t="shared" ca="1" si="20"/>
        <v>0.64020533739917207</v>
      </c>
      <c r="S8" s="307">
        <f t="shared" ca="1" si="21"/>
        <v>9.0991932346496363</v>
      </c>
      <c r="T8" s="304">
        <f t="shared" ca="1" si="1"/>
        <v>89.263085631912929</v>
      </c>
      <c r="U8" s="311">
        <f t="shared" ca="1" si="2"/>
        <v>15.50037215290884</v>
      </c>
      <c r="V8" s="306">
        <f t="shared" ca="1" si="3"/>
        <v>1.2249931705949937</v>
      </c>
      <c r="W8" s="304">
        <f t="shared" ca="1" si="4"/>
        <v>5.8932078511866721E-2</v>
      </c>
      <c r="Y8" s="314" t="str">
        <f t="shared" ca="1" si="22"/>
        <v/>
      </c>
      <c r="Z8" s="315" t="str">
        <f t="shared" ca="1" si="23"/>
        <v/>
      </c>
      <c r="AA8" s="316" t="str">
        <f t="shared" ca="1" si="24"/>
        <v/>
      </c>
      <c r="AC8" s="310" t="e">
        <f t="shared" ca="1" si="25"/>
        <v>#N/A</v>
      </c>
      <c r="AD8" s="323" t="e">
        <f t="shared" ca="1" si="26"/>
        <v>#N/A</v>
      </c>
      <c r="AE8" s="324">
        <f t="shared" ca="1" si="5"/>
        <v>5.5750400355070215E-2</v>
      </c>
      <c r="AG8" s="306">
        <f t="shared" ca="1" si="27"/>
        <v>133.5066833079137</v>
      </c>
      <c r="AH8" s="304">
        <f t="shared" ca="1" si="28"/>
        <v>143.16764736496347</v>
      </c>
    </row>
    <row r="9" spans="1:248" x14ac:dyDescent="0.2">
      <c r="A9" s="347">
        <f t="shared" ca="1" si="6"/>
        <v>0.01</v>
      </c>
      <c r="B9" s="304">
        <f t="shared" ca="1" si="7"/>
        <v>0.05</v>
      </c>
      <c r="D9" s="306">
        <f t="shared" ca="1" si="8"/>
        <v>22.348814486706154</v>
      </c>
      <c r="E9" s="307">
        <f t="shared" ca="1" si="9"/>
        <v>126.75309630585053</v>
      </c>
      <c r="F9" s="304">
        <f t="shared" ca="1" si="10"/>
        <v>128.70826287415051</v>
      </c>
      <c r="G9" s="306">
        <f t="shared" ca="1" si="11"/>
        <v>0.88614661213521329</v>
      </c>
      <c r="H9" s="307">
        <f t="shared" ca="1" si="12"/>
        <v>5.0258564942921939</v>
      </c>
      <c r="I9" s="304">
        <f t="shared" ca="1" si="13"/>
        <v>5.1033801856630019</v>
      </c>
      <c r="J9" s="306">
        <f t="shared" ca="1" si="14"/>
        <v>1.7573778240174146E-2</v>
      </c>
      <c r="K9" s="307">
        <f t="shared" ca="1" si="15"/>
        <v>9.9671310482699629E-2</v>
      </c>
      <c r="L9" s="304">
        <f t="shared" ca="1" si="0"/>
        <v>0.10120873388682189</v>
      </c>
      <c r="M9" s="306">
        <f t="shared" ca="1" si="16"/>
        <v>1.3962634015954636</v>
      </c>
      <c r="N9" s="304">
        <f t="shared" ca="1" si="17"/>
        <v>80</v>
      </c>
      <c r="P9" s="310">
        <f t="shared" ca="1" si="18"/>
        <v>3</v>
      </c>
      <c r="Q9" s="304">
        <f t="shared" ca="1" si="19"/>
        <v>1258.2516666666666</v>
      </c>
      <c r="R9" s="306">
        <f t="shared" ca="1" si="20"/>
        <v>0.61834481517070161</v>
      </c>
      <c r="S9" s="307">
        <f t="shared" ca="1" si="21"/>
        <v>9.0930097864979285</v>
      </c>
      <c r="T9" s="304">
        <f t="shared" ca="1" si="1"/>
        <v>89.20242600554468</v>
      </c>
      <c r="U9" s="311">
        <f t="shared" ca="1" si="2"/>
        <v>15.489838719332036</v>
      </c>
      <c r="V9" s="306">
        <f t="shared" ca="1" si="3"/>
        <v>1.2249877903253137</v>
      </c>
      <c r="W9" s="304">
        <f t="shared" ca="1" si="4"/>
        <v>0.10538559184725164</v>
      </c>
      <c r="Y9" s="314" t="str">
        <f t="shared" ca="1" si="22"/>
        <v/>
      </c>
      <c r="Z9" s="315" t="str">
        <f t="shared" ca="1" si="23"/>
        <v/>
      </c>
      <c r="AA9" s="316" t="str">
        <f t="shared" ca="1" si="24"/>
        <v/>
      </c>
      <c r="AC9" s="310" t="e">
        <f t="shared" ca="1" si="25"/>
        <v>#N/A</v>
      </c>
      <c r="AD9" s="323" t="e">
        <f t="shared" ca="1" si="26"/>
        <v>#N/A</v>
      </c>
      <c r="AE9" s="324">
        <f t="shared" ca="1" si="5"/>
        <v>9.9671310482699629E-2</v>
      </c>
      <c r="AG9" s="306">
        <f t="shared" ca="1" si="27"/>
        <v>128.70826286893748</v>
      </c>
      <c r="AH9" s="304">
        <f t="shared" ca="1" si="28"/>
        <v>138.36922692598725</v>
      </c>
    </row>
    <row r="10" spans="1:248" x14ac:dyDescent="0.2">
      <c r="A10" s="347">
        <f t="shared" ca="1" si="6"/>
        <v>0.01</v>
      </c>
      <c r="B10" s="304">
        <f t="shared" ca="1" si="7"/>
        <v>6.0000000000000005E-2</v>
      </c>
      <c r="D10" s="306">
        <f t="shared" ca="1" si="8"/>
        <v>22.022079172199074</v>
      </c>
      <c r="E10" s="307">
        <f t="shared" ca="1" si="9"/>
        <v>124.89999778862199</v>
      </c>
      <c r="F10" s="304">
        <f t="shared" ca="1" si="10"/>
        <v>126.82658009527964</v>
      </c>
      <c r="G10" s="306">
        <f t="shared" ca="1" si="11"/>
        <v>1.106367403857204</v>
      </c>
      <c r="H10" s="307">
        <f t="shared" ca="1" si="12"/>
        <v>6.2748564721784135</v>
      </c>
      <c r="I10" s="304">
        <f t="shared" ca="1" si="13"/>
        <v>6.3716459866157864</v>
      </c>
      <c r="J10" s="306">
        <f t="shared" ca="1" si="14"/>
        <v>2.7536348320136232E-2</v>
      </c>
      <c r="K10" s="307">
        <f t="shared" ca="1" si="15"/>
        <v>0.15617487531505267</v>
      </c>
      <c r="L10" s="304">
        <f t="shared" ca="1" si="0"/>
        <v>0.1585838647482149</v>
      </c>
      <c r="M10" s="306">
        <f t="shared" ca="1" si="16"/>
        <v>1.3962634015954636</v>
      </c>
      <c r="N10" s="304">
        <f t="shared" ca="1" si="17"/>
        <v>80</v>
      </c>
      <c r="P10" s="310">
        <f t="shared" ca="1" si="18"/>
        <v>4</v>
      </c>
      <c r="Q10" s="304">
        <f t="shared" ca="1" si="19"/>
        <v>1240.356</v>
      </c>
      <c r="R10" s="306">
        <f t="shared" ca="1" si="20"/>
        <v>0.60955031643050006</v>
      </c>
      <c r="S10" s="307">
        <f t="shared" ca="1" si="21"/>
        <v>9.0869142833336234</v>
      </c>
      <c r="T10" s="304">
        <f t="shared" ca="1" si="1"/>
        <v>89.142629119502857</v>
      </c>
      <c r="U10" s="311">
        <f t="shared" ca="1" si="2"/>
        <v>15.479455099040717</v>
      </c>
      <c r="V10" s="306">
        <f t="shared" ca="1" si="3"/>
        <v>1.2249808687271653</v>
      </c>
      <c r="W10" s="304">
        <f t="shared" ca="1" si="4"/>
        <v>0.16427301001716063</v>
      </c>
      <c r="Y10" s="314" t="str">
        <f t="shared" ca="1" si="22"/>
        <v/>
      </c>
      <c r="Z10" s="315" t="str">
        <f t="shared" ca="1" si="23"/>
        <v/>
      </c>
      <c r="AA10" s="316" t="str">
        <f t="shared" ca="1" si="24"/>
        <v/>
      </c>
      <c r="AC10" s="310" t="e">
        <f t="shared" ca="1" si="25"/>
        <v>#N/A</v>
      </c>
      <c r="AD10" s="323" t="e">
        <f t="shared" ca="1" si="26"/>
        <v>#N/A</v>
      </c>
      <c r="AE10" s="324">
        <f t="shared" ca="1" si="5"/>
        <v>0.15617487531505267</v>
      </c>
      <c r="AG10" s="306">
        <f t="shared" ca="1" si="27"/>
        <v>126.82658009013181</v>
      </c>
      <c r="AH10" s="304">
        <f t="shared" ca="1" si="28"/>
        <v>136.48754414718158</v>
      </c>
    </row>
    <row r="11" spans="1:248" x14ac:dyDescent="0.2">
      <c r="A11" s="347">
        <f t="shared" ca="1" si="6"/>
        <v>0.01</v>
      </c>
      <c r="B11" s="304">
        <f t="shared" ca="1" si="7"/>
        <v>7.0000000000000007E-2</v>
      </c>
      <c r="D11" s="306">
        <f t="shared" ca="1" si="8"/>
        <v>22.20317894354887</v>
      </c>
      <c r="E11" s="307">
        <f t="shared" ca="1" si="9"/>
        <v>125.92711622304518</v>
      </c>
      <c r="F11" s="304">
        <f t="shared" ca="1" si="10"/>
        <v>127.86954193806896</v>
      </c>
      <c r="G11" s="306">
        <f t="shared" ca="1" si="11"/>
        <v>1.3283991932926926</v>
      </c>
      <c r="H11" s="307">
        <f t="shared" ca="1" si="12"/>
        <v>7.5341276344088648</v>
      </c>
      <c r="I11" s="304">
        <f t="shared" ca="1" si="13"/>
        <v>7.6503414059964667</v>
      </c>
      <c r="J11" s="306">
        <f t="shared" ca="1" si="14"/>
        <v>3.9710181305885717E-2</v>
      </c>
      <c r="K11" s="307">
        <f t="shared" ca="1" si="15"/>
        <v>0.22521979584798907</v>
      </c>
      <c r="L11" s="304">
        <f t="shared" ca="1" si="0"/>
        <v>0.22869380171127549</v>
      </c>
      <c r="M11" s="306">
        <f t="shared" ca="1" si="16"/>
        <v>1.3962634015954636</v>
      </c>
      <c r="N11" s="304">
        <f t="shared" ca="1" si="17"/>
        <v>80</v>
      </c>
      <c r="P11" s="310">
        <f t="shared" ca="1" si="18"/>
        <v>4</v>
      </c>
      <c r="Q11" s="304">
        <f t="shared" ca="1" si="19"/>
        <v>1249.048</v>
      </c>
      <c r="R11" s="306">
        <f t="shared" ca="1" si="20"/>
        <v>0.61382184117856753</v>
      </c>
      <c r="S11" s="307">
        <f t="shared" ca="1" si="21"/>
        <v>9.080776064921837</v>
      </c>
      <c r="T11" s="304">
        <f t="shared" ca="1" si="1"/>
        <v>89.082413196883223</v>
      </c>
      <c r="U11" s="311">
        <f t="shared" ca="1" si="2"/>
        <v>15.468998713811285</v>
      </c>
      <c r="V11" s="306">
        <f t="shared" ca="1" si="3"/>
        <v>1.2249724108856894</v>
      </c>
      <c r="W11" s="304">
        <f t="shared" ca="1" si="4"/>
        <v>0.23682174301222397</v>
      </c>
      <c r="Y11" s="314" t="str">
        <f t="shared" ca="1" si="22"/>
        <v/>
      </c>
      <c r="Z11" s="315" t="str">
        <f t="shared" ca="1" si="23"/>
        <v/>
      </c>
      <c r="AA11" s="316" t="str">
        <f t="shared" ca="1" si="24"/>
        <v/>
      </c>
      <c r="AC11" s="310" t="e">
        <f t="shared" ca="1" si="25"/>
        <v>#N/A</v>
      </c>
      <c r="AD11" s="323" t="e">
        <f t="shared" ca="1" si="26"/>
        <v>#N/A</v>
      </c>
      <c r="AE11" s="324">
        <f t="shared" ca="1" si="5"/>
        <v>0.22521979584798907</v>
      </c>
      <c r="AG11" s="306">
        <f t="shared" ca="1" si="27"/>
        <v>127.86954193288432</v>
      </c>
      <c r="AH11" s="304">
        <f t="shared" ca="1" si="28"/>
        <v>137.53050598993408</v>
      </c>
    </row>
    <row r="12" spans="1:248" x14ac:dyDescent="0.2">
      <c r="A12" s="347">
        <f t="shared" ca="1" si="6"/>
        <v>0.01</v>
      </c>
      <c r="B12" s="304">
        <f t="shared" ca="1" si="7"/>
        <v>0.08</v>
      </c>
      <c r="D12" s="306">
        <f t="shared" ca="1" si="8"/>
        <v>22.384375557451452</v>
      </c>
      <c r="E12" s="307">
        <f t="shared" ca="1" si="9"/>
        <v>126.95478397877397</v>
      </c>
      <c r="F12" s="304">
        <f t="shared" ca="1" si="10"/>
        <v>128.91306157327193</v>
      </c>
      <c r="G12" s="306">
        <f t="shared" ca="1" si="11"/>
        <v>1.5522429488672072</v>
      </c>
      <c r="H12" s="307">
        <f t="shared" ca="1" si="12"/>
        <v>8.8036754741966039</v>
      </c>
      <c r="I12" s="304">
        <f t="shared" ca="1" si="13"/>
        <v>8.9394720217291788</v>
      </c>
      <c r="J12" s="306">
        <f t="shared" ca="1" si="14"/>
        <v>5.4113392016685219E-2</v>
      </c>
      <c r="K12" s="307">
        <f t="shared" ca="1" si="15"/>
        <v>0.30690881139101645</v>
      </c>
      <c r="L12" s="304">
        <f t="shared" ca="1" si="0"/>
        <v>0.31164286884990317</v>
      </c>
      <c r="M12" s="306">
        <f t="shared" ca="1" si="16"/>
        <v>1.3962634015954636</v>
      </c>
      <c r="N12" s="304">
        <f t="shared" ca="1" si="17"/>
        <v>80</v>
      </c>
      <c r="P12" s="310">
        <f t="shared" ca="1" si="18"/>
        <v>4</v>
      </c>
      <c r="Q12" s="304">
        <f t="shared" ca="1" si="19"/>
        <v>1257.74</v>
      </c>
      <c r="R12" s="306">
        <f t="shared" ca="1" si="20"/>
        <v>0.61809336592663489</v>
      </c>
      <c r="S12" s="307">
        <f t="shared" ca="1" si="21"/>
        <v>9.074595131262571</v>
      </c>
      <c r="T12" s="304">
        <f t="shared" ca="1" si="1"/>
        <v>89.021778237685822</v>
      </c>
      <c r="U12" s="311">
        <f t="shared" ca="1" si="2"/>
        <v>15.458469563643748</v>
      </c>
      <c r="V12" s="306">
        <f t="shared" ca="1" si="3"/>
        <v>1.224962404247528</v>
      </c>
      <c r="W12" s="304">
        <f t="shared" ca="1" si="4"/>
        <v>0.32335540999377765</v>
      </c>
      <c r="Y12" s="314" t="str">
        <f t="shared" ca="1" si="22"/>
        <v/>
      </c>
      <c r="Z12" s="315" t="str">
        <f t="shared" ca="1" si="23"/>
        <v/>
      </c>
      <c r="AA12" s="316" t="str">
        <f t="shared" ca="1" si="24"/>
        <v/>
      </c>
      <c r="AC12" s="310" t="e">
        <f t="shared" ca="1" si="25"/>
        <v>#N/A</v>
      </c>
      <c r="AD12" s="323" t="e">
        <f t="shared" ca="1" si="26"/>
        <v>#N/A</v>
      </c>
      <c r="AE12" s="324">
        <f t="shared" ca="1" si="5"/>
        <v>0.30690881139101645</v>
      </c>
      <c r="AG12" s="306">
        <f t="shared" ca="1" si="27"/>
        <v>128.9130615680503</v>
      </c>
      <c r="AH12" s="304">
        <f t="shared" ca="1" si="28"/>
        <v>138.57402562510006</v>
      </c>
    </row>
    <row r="13" spans="1:248" x14ac:dyDescent="0.2">
      <c r="A13" s="347">
        <f t="shared" ca="1" si="6"/>
        <v>0.01</v>
      </c>
      <c r="B13" s="304">
        <f t="shared" ca="1" si="7"/>
        <v>0.09</v>
      </c>
      <c r="D13" s="306">
        <f t="shared" ca="1" si="8"/>
        <v>22.565665575519798</v>
      </c>
      <c r="E13" s="307">
        <f t="shared" ca="1" si="9"/>
        <v>127.9829815566672</v>
      </c>
      <c r="F13" s="304">
        <f t="shared" ca="1" si="10"/>
        <v>129.95711920091341</v>
      </c>
      <c r="G13" s="306">
        <f t="shared" ca="1" si="11"/>
        <v>1.7778996046224051</v>
      </c>
      <c r="H13" s="307">
        <f t="shared" ca="1" si="12"/>
        <v>10.083505289763275</v>
      </c>
      <c r="I13" s="304">
        <f t="shared" ca="1" si="13"/>
        <v>10.239043213738306</v>
      </c>
      <c r="J13" s="306">
        <f t="shared" ca="1" si="14"/>
        <v>7.076410478413328E-2</v>
      </c>
      <c r="K13" s="307">
        <f t="shared" ca="1" si="15"/>
        <v>0.40134471521081583</v>
      </c>
      <c r="L13" s="304">
        <f t="shared" ca="1" si="0"/>
        <v>0.4075354450272401</v>
      </c>
      <c r="M13" s="306">
        <f t="shared" ca="1" si="16"/>
        <v>1.3962634015954636</v>
      </c>
      <c r="N13" s="304">
        <f t="shared" ca="1" si="17"/>
        <v>80</v>
      </c>
      <c r="P13" s="310">
        <f t="shared" ca="1" si="18"/>
        <v>4</v>
      </c>
      <c r="Q13" s="304">
        <f t="shared" ca="1" si="19"/>
        <v>1266.432</v>
      </c>
      <c r="R13" s="306">
        <f t="shared" ca="1" si="20"/>
        <v>0.62236489067470235</v>
      </c>
      <c r="S13" s="307">
        <f t="shared" ca="1" si="21"/>
        <v>9.0683714823558237</v>
      </c>
      <c r="T13" s="304">
        <f t="shared" ca="1" si="1"/>
        <v>88.96072424191064</v>
      </c>
      <c r="U13" s="311">
        <f t="shared" ca="1" si="2"/>
        <v>15.447867648538102</v>
      </c>
      <c r="V13" s="306">
        <f t="shared" ca="1" si="3"/>
        <v>1.2249508362589672</v>
      </c>
      <c r="W13" s="304">
        <f t="shared" ca="1" si="4"/>
        <v>0.42420037004902994</v>
      </c>
      <c r="Y13" s="314" t="str">
        <f t="shared" ca="1" si="22"/>
        <v/>
      </c>
      <c r="Z13" s="315" t="str">
        <f t="shared" ca="1" si="23"/>
        <v/>
      </c>
      <c r="AA13" s="316" t="str">
        <f t="shared" ca="1" si="24"/>
        <v/>
      </c>
      <c r="AC13" s="310" t="e">
        <f t="shared" ca="1" si="25"/>
        <v>#N/A</v>
      </c>
      <c r="AD13" s="323" t="e">
        <f t="shared" ca="1" si="26"/>
        <v>#N/A</v>
      </c>
      <c r="AE13" s="324">
        <f t="shared" ca="1" si="5"/>
        <v>0.40134471521081583</v>
      </c>
      <c r="AG13" s="306">
        <f t="shared" ca="1" si="27"/>
        <v>129.95711919565468</v>
      </c>
      <c r="AH13" s="304">
        <f t="shared" ca="1" si="28"/>
        <v>139.61808325270445</v>
      </c>
    </row>
    <row r="14" spans="1:248" x14ac:dyDescent="0.2">
      <c r="A14" s="347">
        <f t="shared" ca="1" si="6"/>
        <v>0.01</v>
      </c>
      <c r="B14" s="304">
        <f t="shared" ca="1" si="7"/>
        <v>9.9999999999999992E-2</v>
      </c>
      <c r="D14" s="306">
        <f t="shared" ca="1" si="8"/>
        <v>22.747045500092803</v>
      </c>
      <c r="E14" s="307">
        <f t="shared" ca="1" si="9"/>
        <v>129.01168912142899</v>
      </c>
      <c r="F14" s="304">
        <f t="shared" ca="1" si="10"/>
        <v>131.00169467967783</v>
      </c>
      <c r="G14" s="306">
        <f t="shared" ca="1" si="11"/>
        <v>2.005370059623333</v>
      </c>
      <c r="H14" s="307">
        <f t="shared" ca="1" si="12"/>
        <v>11.373622180977565</v>
      </c>
      <c r="I14" s="304">
        <f t="shared" ca="1" si="13"/>
        <v>11.549060160535078</v>
      </c>
      <c r="J14" s="306">
        <f t="shared" ca="1" si="14"/>
        <v>8.9680453105361976E-2</v>
      </c>
      <c r="K14" s="307">
        <f t="shared" ca="1" si="15"/>
        <v>0.50863035256452005</v>
      </c>
      <c r="L14" s="304">
        <f t="shared" ca="1" si="0"/>
        <v>0.51647596189860667</v>
      </c>
      <c r="M14" s="306">
        <f t="shared" ca="1" si="16"/>
        <v>1.3962634015954636</v>
      </c>
      <c r="N14" s="304">
        <f t="shared" ca="1" si="17"/>
        <v>80</v>
      </c>
      <c r="P14" s="310">
        <f t="shared" ca="1" si="18"/>
        <v>4</v>
      </c>
      <c r="Q14" s="304">
        <f t="shared" ca="1" si="19"/>
        <v>1275.124</v>
      </c>
      <c r="R14" s="306">
        <f t="shared" ca="1" si="20"/>
        <v>0.62663641542276971</v>
      </c>
      <c r="S14" s="307">
        <f t="shared" ca="1" si="21"/>
        <v>9.0621051182015968</v>
      </c>
      <c r="T14" s="304">
        <f t="shared" ca="1" si="1"/>
        <v>88.899251209557676</v>
      </c>
      <c r="U14" s="311">
        <f t="shared" ca="1" si="2"/>
        <v>15.437192968494349</v>
      </c>
      <c r="V14" s="306">
        <f t="shared" ca="1" si="3"/>
        <v>1.2249376943663377</v>
      </c>
      <c r="W14" s="304">
        <f t="shared" ca="1" si="4"/>
        <v>0.5396857103697793</v>
      </c>
      <c r="Y14" s="314" t="str">
        <f t="shared" ca="1" si="22"/>
        <v/>
      </c>
      <c r="Z14" s="315" t="str">
        <f t="shared" ca="1" si="23"/>
        <v/>
      </c>
      <c r="AA14" s="316" t="str">
        <f t="shared" ca="1" si="24"/>
        <v/>
      </c>
      <c r="AC14" s="310" t="e">
        <f t="shared" ca="1" si="25"/>
        <v>#N/A</v>
      </c>
      <c r="AD14" s="323" t="e">
        <f t="shared" ca="1" si="26"/>
        <v>#N/A</v>
      </c>
      <c r="AE14" s="324">
        <f t="shared" ca="1" si="5"/>
        <v>0.50863035256452005</v>
      </c>
      <c r="AG14" s="306">
        <f t="shared" ca="1" si="27"/>
        <v>131.00169467438187</v>
      </c>
      <c r="AH14" s="304">
        <f t="shared" ca="1" si="28"/>
        <v>140.66265873143163</v>
      </c>
    </row>
    <row r="15" spans="1:248" x14ac:dyDescent="0.2">
      <c r="A15" s="347">
        <f t="shared" ca="1" si="6"/>
        <v>0.01</v>
      </c>
      <c r="B15" s="304">
        <f t="shared" ca="1" si="7"/>
        <v>0.10999999999999999</v>
      </c>
      <c r="D15" s="306">
        <f t="shared" ca="1" si="8"/>
        <v>22.875745386920503</v>
      </c>
      <c r="E15" s="307">
        <f t="shared" ca="1" si="9"/>
        <v>129.74161879846048</v>
      </c>
      <c r="F15" s="304">
        <f t="shared" ca="1" si="10"/>
        <v>131.7428835856125</v>
      </c>
      <c r="G15" s="306">
        <f t="shared" ca="1" si="11"/>
        <v>2.2341275134925382</v>
      </c>
      <c r="H15" s="307">
        <f t="shared" ca="1" si="12"/>
        <v>12.671038368962169</v>
      </c>
      <c r="I15" s="304">
        <f t="shared" ca="1" si="13"/>
        <v>12.866488996391199</v>
      </c>
      <c r="J15" s="306">
        <f t="shared" ca="1" si="14"/>
        <v>0.11087794097094134</v>
      </c>
      <c r="K15" s="307">
        <f t="shared" ca="1" si="15"/>
        <v>0.62885365531421877</v>
      </c>
      <c r="L15" s="304">
        <f t="shared" ca="1" si="0"/>
        <v>0.63855370768323771</v>
      </c>
      <c r="M15" s="306">
        <f t="shared" ca="1" si="16"/>
        <v>1.3962634015954636</v>
      </c>
      <c r="N15" s="304">
        <f t="shared" ca="1" si="17"/>
        <v>80</v>
      </c>
      <c r="P15" s="310">
        <f t="shared" ca="1" si="18"/>
        <v>5</v>
      </c>
      <c r="Q15" s="304">
        <f t="shared" ca="1" si="19"/>
        <v>1281.066</v>
      </c>
      <c r="R15" s="306">
        <f t="shared" ca="1" si="20"/>
        <v>0.62955650286559262</v>
      </c>
      <c r="S15" s="307">
        <f t="shared" ca="1" si="21"/>
        <v>9.0558095531729403</v>
      </c>
      <c r="T15" s="304">
        <f t="shared" ca="1" si="1"/>
        <v>88.837491716626545</v>
      </c>
      <c r="U15" s="311">
        <f t="shared" ca="1" si="2"/>
        <v>15.426468545093226</v>
      </c>
      <c r="V15" s="306">
        <f t="shared" ca="1" si="3"/>
        <v>1.2249229678493214</v>
      </c>
      <c r="W15" s="304">
        <f t="shared" ca="1" si="4"/>
        <v>0.66982679475968243</v>
      </c>
      <c r="Y15" s="314" t="str">
        <f t="shared" ca="1" si="22"/>
        <v/>
      </c>
      <c r="Z15" s="315" t="str">
        <f t="shared" ca="1" si="23"/>
        <v/>
      </c>
      <c r="AA15" s="316" t="str">
        <f t="shared" ca="1" si="24"/>
        <v/>
      </c>
      <c r="AC15" s="310" t="e">
        <f t="shared" ca="1" si="25"/>
        <v>#N/A</v>
      </c>
      <c r="AD15" s="323" t="e">
        <f t="shared" ca="1" si="26"/>
        <v>#N/A</v>
      </c>
      <c r="AE15" s="324">
        <f t="shared" ca="1" si="5"/>
        <v>0.62885365531421877</v>
      </c>
      <c r="AG15" s="306">
        <f t="shared" ca="1" si="27"/>
        <v>131.74288358028977</v>
      </c>
      <c r="AH15" s="304">
        <f t="shared" ca="1" si="28"/>
        <v>141.40384763733954</v>
      </c>
    </row>
    <row r="16" spans="1:248" x14ac:dyDescent="0.2">
      <c r="A16" s="347">
        <f t="shared" ca="1" si="6"/>
        <v>0.01</v>
      </c>
      <c r="B16" s="304">
        <f t="shared" ca="1" si="7"/>
        <v>0.11999999999999998</v>
      </c>
      <c r="D16" s="306">
        <f t="shared" ca="1" si="8"/>
        <v>22.9516194604291</v>
      </c>
      <c r="E16" s="307">
        <f t="shared" ca="1" si="9"/>
        <v>130.17194381317378</v>
      </c>
      <c r="F16" s="304">
        <f t="shared" ca="1" si="10"/>
        <v>132.17984639103051</v>
      </c>
      <c r="G16" s="306">
        <f t="shared" ca="1" si="11"/>
        <v>2.4636437080968294</v>
      </c>
      <c r="H16" s="307">
        <f t="shared" ca="1" si="12"/>
        <v>13.972757807093906</v>
      </c>
      <c r="I16" s="304">
        <f t="shared" ca="1" si="13"/>
        <v>14.188287460301501</v>
      </c>
      <c r="J16" s="306">
        <f t="shared" ca="1" si="14"/>
        <v>0.13436679707888818</v>
      </c>
      <c r="K16" s="307">
        <f t="shared" ca="1" si="15"/>
        <v>0.76207263619449916</v>
      </c>
      <c r="L16" s="304">
        <f t="shared" ca="1" si="0"/>
        <v>0.77382758996670087</v>
      </c>
      <c r="M16" s="306">
        <f t="shared" ca="1" si="16"/>
        <v>1.3962634015954636</v>
      </c>
      <c r="N16" s="304">
        <f t="shared" ca="1" si="17"/>
        <v>80</v>
      </c>
      <c r="P16" s="310">
        <f t="shared" ca="1" si="18"/>
        <v>5</v>
      </c>
      <c r="Q16" s="304">
        <f t="shared" ca="1" si="19"/>
        <v>1284.258</v>
      </c>
      <c r="R16" s="306">
        <f t="shared" ca="1" si="20"/>
        <v>0.63112515300317107</v>
      </c>
      <c r="S16" s="307">
        <f t="shared" ca="1" si="21"/>
        <v>9.0494983016429078</v>
      </c>
      <c r="T16" s="304">
        <f t="shared" ca="1" si="1"/>
        <v>88.775578339116933</v>
      </c>
      <c r="U16" s="311">
        <f t="shared" ca="1" si="2"/>
        <v>15.415717399915476</v>
      </c>
      <c r="V16" s="306">
        <f t="shared" ca="1" si="3"/>
        <v>1.2249066496590535</v>
      </c>
      <c r="W16" s="304">
        <f t="shared" ca="1" si="4"/>
        <v>0.81451030388829115</v>
      </c>
      <c r="Y16" s="314" t="str">
        <f t="shared" ca="1" si="22"/>
        <v/>
      </c>
      <c r="Z16" s="315" t="str">
        <f t="shared" ca="1" si="23"/>
        <v/>
      </c>
      <c r="AA16" s="316" t="str">
        <f t="shared" ca="1" si="24"/>
        <v/>
      </c>
      <c r="AC16" s="310" t="e">
        <f t="shared" ca="1" si="25"/>
        <v>#N/A</v>
      </c>
      <c r="AD16" s="323" t="e">
        <f t="shared" ca="1" si="26"/>
        <v>#N/A</v>
      </c>
      <c r="AE16" s="324">
        <f t="shared" ca="1" si="5"/>
        <v>0.76207263619449916</v>
      </c>
      <c r="AG16" s="306">
        <f t="shared" ca="1" si="27"/>
        <v>132.17984638569146</v>
      </c>
      <c r="AH16" s="304">
        <f t="shared" ca="1" si="28"/>
        <v>141.84081044274123</v>
      </c>
    </row>
    <row r="17" spans="1:34" x14ac:dyDescent="0.2">
      <c r="A17" s="347">
        <f t="shared" ca="1" si="6"/>
        <v>0.01</v>
      </c>
      <c r="B17" s="304">
        <f t="shared" ca="1" si="7"/>
        <v>0.12999999999999998</v>
      </c>
      <c r="D17" s="306">
        <f t="shared" ca="1" si="8"/>
        <v>23.027363047832715</v>
      </c>
      <c r="E17" s="307">
        <f t="shared" ca="1" si="9"/>
        <v>130.60152884669179</v>
      </c>
      <c r="F17" s="304">
        <f t="shared" ca="1" si="10"/>
        <v>132.61605779855606</v>
      </c>
      <c r="G17" s="306">
        <f t="shared" ca="1" si="11"/>
        <v>2.6939173385751567</v>
      </c>
      <c r="H17" s="307">
        <f t="shared" ca="1" si="12"/>
        <v>15.278773095560824</v>
      </c>
      <c r="I17" s="304">
        <f t="shared" ca="1" si="13"/>
        <v>15.514448038287059</v>
      </c>
      <c r="J17" s="306">
        <f t="shared" ca="1" si="14"/>
        <v>0.16015460231224812</v>
      </c>
      <c r="K17" s="307">
        <f t="shared" ca="1" si="15"/>
        <v>0.90833029070777282</v>
      </c>
      <c r="L17" s="304">
        <f t="shared" ca="1" si="0"/>
        <v>0.9223412674596434</v>
      </c>
      <c r="M17" s="306">
        <f t="shared" ca="1" si="16"/>
        <v>1.3962634015954636</v>
      </c>
      <c r="N17" s="304">
        <f t="shared" ca="1" si="17"/>
        <v>80</v>
      </c>
      <c r="P17" s="310">
        <f t="shared" ca="1" si="18"/>
        <v>5</v>
      </c>
      <c r="Q17" s="304">
        <f t="shared" ca="1" si="19"/>
        <v>1287.45</v>
      </c>
      <c r="R17" s="306">
        <f t="shared" ca="1" si="20"/>
        <v>0.63269380314074941</v>
      </c>
      <c r="S17" s="307">
        <f t="shared" ca="1" si="21"/>
        <v>9.043171363611501</v>
      </c>
      <c r="T17" s="304">
        <f t="shared" ca="1" si="1"/>
        <v>88.713511077028826</v>
      </c>
      <c r="U17" s="311">
        <f t="shared" ca="1" si="2"/>
        <v>15.404939532961102</v>
      </c>
      <c r="V17" s="306">
        <f t="shared" ca="1" si="3"/>
        <v>1.2248887345926753</v>
      </c>
      <c r="W17" s="304">
        <f t="shared" ca="1" si="4"/>
        <v>0.97387435881815876</v>
      </c>
      <c r="Y17" s="314" t="str">
        <f t="shared" ca="1" si="22"/>
        <v/>
      </c>
      <c r="Z17" s="315" t="str">
        <f t="shared" ca="1" si="23"/>
        <v/>
      </c>
      <c r="AA17" s="316" t="str">
        <f t="shared" ca="1" si="24"/>
        <v/>
      </c>
      <c r="AC17" s="310" t="e">
        <f t="shared" ca="1" si="25"/>
        <v>#N/A</v>
      </c>
      <c r="AD17" s="323" t="e">
        <f t="shared" ca="1" si="26"/>
        <v>#N/A</v>
      </c>
      <c r="AE17" s="324">
        <f t="shared" ca="1" si="5"/>
        <v>0.90833029070777282</v>
      </c>
      <c r="AG17" s="306">
        <f t="shared" ca="1" si="27"/>
        <v>132.61605779320058</v>
      </c>
      <c r="AH17" s="304">
        <f t="shared" ca="1" si="28"/>
        <v>142.27702185025035</v>
      </c>
    </row>
    <row r="18" spans="1:34" x14ac:dyDescent="0.2">
      <c r="A18" s="347">
        <f t="shared" ca="1" si="6"/>
        <v>0.01</v>
      </c>
      <c r="B18" s="304">
        <f t="shared" ca="1" si="7"/>
        <v>0.13999999999999999</v>
      </c>
      <c r="D18" s="306">
        <f t="shared" ca="1" si="8"/>
        <v>23.102973615416452</v>
      </c>
      <c r="E18" s="307">
        <f t="shared" ca="1" si="9"/>
        <v>131.03035952980557</v>
      </c>
      <c r="F18" s="304">
        <f t="shared" ca="1" si="10"/>
        <v>133.05150321730579</v>
      </c>
      <c r="G18" s="306">
        <f t="shared" ca="1" si="11"/>
        <v>2.9249470747293214</v>
      </c>
      <c r="H18" s="307">
        <f t="shared" ca="1" si="12"/>
        <v>16.589076690858882</v>
      </c>
      <c r="I18" s="304">
        <f t="shared" ca="1" si="13"/>
        <v>16.844963070460114</v>
      </c>
      <c r="J18" s="306">
        <f t="shared" ca="1" si="14"/>
        <v>0.1882489243787705</v>
      </c>
      <c r="K18" s="307">
        <f t="shared" ca="1" si="15"/>
        <v>1.0676695396398714</v>
      </c>
      <c r="L18" s="304">
        <f t="shared" ca="1" si="0"/>
        <v>1.084138323003379</v>
      </c>
      <c r="M18" s="306">
        <f t="shared" ca="1" si="16"/>
        <v>1.3962634015954636</v>
      </c>
      <c r="N18" s="304">
        <f t="shared" ca="1" si="17"/>
        <v>80</v>
      </c>
      <c r="P18" s="310">
        <f t="shared" ca="1" si="18"/>
        <v>5</v>
      </c>
      <c r="Q18" s="304">
        <f t="shared" ca="1" si="19"/>
        <v>1290.6420000000001</v>
      </c>
      <c r="R18" s="306">
        <f t="shared" ca="1" si="20"/>
        <v>0.63426245327832775</v>
      </c>
      <c r="S18" s="307">
        <f t="shared" ca="1" si="21"/>
        <v>9.0368287390787181</v>
      </c>
      <c r="T18" s="304">
        <f t="shared" ca="1" si="1"/>
        <v>88.651289930362225</v>
      </c>
      <c r="U18" s="311">
        <f t="shared" ca="1" si="2"/>
        <v>15.3941349442301</v>
      </c>
      <c r="V18" s="306">
        <f t="shared" ca="1" si="3"/>
        <v>1.2248692174630209</v>
      </c>
      <c r="W18" s="304">
        <f t="shared" ca="1" si="4"/>
        <v>1.1480570754116344</v>
      </c>
      <c r="Y18" s="314" t="str">
        <f t="shared" ca="1" si="22"/>
        <v/>
      </c>
      <c r="Z18" s="315" t="str">
        <f t="shared" ca="1" si="23"/>
        <v/>
      </c>
      <c r="AA18" s="316" t="str">
        <f t="shared" ca="1" si="24"/>
        <v/>
      </c>
      <c r="AC18" s="310" t="e">
        <f t="shared" ca="1" si="25"/>
        <v>#N/A</v>
      </c>
      <c r="AD18" s="323" t="e">
        <f t="shared" ca="1" si="26"/>
        <v>#N/A</v>
      </c>
      <c r="AE18" s="324">
        <f t="shared" ca="1" si="5"/>
        <v>1.0676695396398714</v>
      </c>
      <c r="AG18" s="306">
        <f t="shared" ca="1" si="27"/>
        <v>133.05150321193383</v>
      </c>
      <c r="AH18" s="304">
        <f t="shared" ca="1" si="28"/>
        <v>142.7124672689836</v>
      </c>
    </row>
    <row r="19" spans="1:34" x14ac:dyDescent="0.2">
      <c r="A19" s="347">
        <f t="shared" ca="1" si="6"/>
        <v>0.01</v>
      </c>
      <c r="B19" s="304">
        <f t="shared" ca="1" si="7"/>
        <v>0.15</v>
      </c>
      <c r="D19" s="306">
        <f t="shared" ca="1" si="8"/>
        <v>23.178448621069517</v>
      </c>
      <c r="E19" s="307">
        <f t="shared" ca="1" si="9"/>
        <v>131.45842144569181</v>
      </c>
      <c r="F19" s="304">
        <f t="shared" ca="1" si="10"/>
        <v>133.48616800804751</v>
      </c>
      <c r="G19" s="306">
        <f t="shared" ca="1" si="11"/>
        <v>3.1567315609400164</v>
      </c>
      <c r="H19" s="307">
        <f t="shared" ca="1" si="12"/>
        <v>17.9036609053158</v>
      </c>
      <c r="I19" s="304">
        <f t="shared" ca="1" si="13"/>
        <v>18.17982475054059</v>
      </c>
      <c r="J19" s="306">
        <f t="shared" ca="1" si="14"/>
        <v>0.2186573175571172</v>
      </c>
      <c r="K19" s="307">
        <f t="shared" ca="1" si="15"/>
        <v>1.2401332276207448</v>
      </c>
      <c r="L19" s="304">
        <f t="shared" ca="1" si="0"/>
        <v>1.2592622621083824</v>
      </c>
      <c r="M19" s="306">
        <f t="shared" ca="1" si="16"/>
        <v>1.3962634015954636</v>
      </c>
      <c r="N19" s="304">
        <f t="shared" ca="1" si="17"/>
        <v>80</v>
      </c>
      <c r="P19" s="310">
        <f t="shared" ca="1" si="18"/>
        <v>5</v>
      </c>
      <c r="Q19" s="304">
        <f t="shared" ca="1" si="19"/>
        <v>1293.8340000000001</v>
      </c>
      <c r="R19" s="306">
        <f t="shared" ca="1" si="20"/>
        <v>0.6358311034159061</v>
      </c>
      <c r="S19" s="307">
        <f t="shared" ca="1" si="21"/>
        <v>9.0304704280445591</v>
      </c>
      <c r="T19" s="304">
        <f t="shared" ca="1" si="1"/>
        <v>88.588914899117128</v>
      </c>
      <c r="U19" s="311">
        <f t="shared" ca="1" si="2"/>
        <v>15.38330363372247</v>
      </c>
      <c r="V19" s="306">
        <f t="shared" ca="1" si="3"/>
        <v>1.2248480930988563</v>
      </c>
      <c r="W19" s="304">
        <f t="shared" ca="1" si="4"/>
        <v>1.3371965512863093</v>
      </c>
      <c r="Y19" s="314" t="str">
        <f t="shared" ca="1" si="22"/>
        <v/>
      </c>
      <c r="Z19" s="315" t="str">
        <f t="shared" ca="1" si="23"/>
        <v/>
      </c>
      <c r="AA19" s="316" t="str">
        <f t="shared" ca="1" si="24"/>
        <v/>
      </c>
      <c r="AC19" s="310" t="e">
        <f t="shared" ca="1" si="25"/>
        <v>#N/A</v>
      </c>
      <c r="AD19" s="323" t="e">
        <f t="shared" ca="1" si="26"/>
        <v>#N/A</v>
      </c>
      <c r="AE19" s="324">
        <f t="shared" ca="1" si="5"/>
        <v>1.2401332276207448</v>
      </c>
      <c r="AG19" s="306">
        <f t="shared" ca="1" si="27"/>
        <v>133.48616800265893</v>
      </c>
      <c r="AH19" s="304">
        <f t="shared" ca="1" si="28"/>
        <v>143.1471320597087</v>
      </c>
    </row>
    <row r="20" spans="1:34" x14ac:dyDescent="0.2">
      <c r="A20" s="347">
        <f t="shared" ca="1" si="6"/>
        <v>0.01</v>
      </c>
      <c r="B20" s="304">
        <f t="shared" ca="1" si="7"/>
        <v>0.16</v>
      </c>
      <c r="D20" s="306">
        <f t="shared" ca="1" si="8"/>
        <v>23.253785514462553</v>
      </c>
      <c r="E20" s="307">
        <f t="shared" ca="1" si="9"/>
        <v>131.88570013091837</v>
      </c>
      <c r="F20" s="304">
        <f t="shared" ca="1" si="10"/>
        <v>133.92003748422096</v>
      </c>
      <c r="G20" s="306">
        <f t="shared" ca="1" si="11"/>
        <v>3.3892694160846419</v>
      </c>
      <c r="H20" s="307">
        <f t="shared" ca="1" si="12"/>
        <v>19.222517906624983</v>
      </c>
      <c r="I20" s="304">
        <f t="shared" ca="1" si="13"/>
        <v>19.519025125382797</v>
      </c>
      <c r="J20" s="306">
        <f t="shared" ca="1" si="14"/>
        <v>0.25138732244224049</v>
      </c>
      <c r="K20" s="307">
        <f t="shared" ca="1" si="15"/>
        <v>1.4257641216804489</v>
      </c>
      <c r="L20" s="304">
        <f t="shared" ca="1" si="0"/>
        <v>1.4477565114879991</v>
      </c>
      <c r="M20" s="306">
        <f t="shared" ca="1" si="16"/>
        <v>1.3962634015954636</v>
      </c>
      <c r="N20" s="304">
        <f t="shared" ca="1" si="17"/>
        <v>80</v>
      </c>
      <c r="P20" s="310">
        <f t="shared" ca="1" si="18"/>
        <v>5</v>
      </c>
      <c r="Q20" s="304">
        <f t="shared" ca="1" si="19"/>
        <v>1297.0260000000001</v>
      </c>
      <c r="R20" s="306">
        <f t="shared" ca="1" si="20"/>
        <v>0.63739975355348455</v>
      </c>
      <c r="S20" s="307">
        <f t="shared" ca="1" si="21"/>
        <v>9.0240964305090241</v>
      </c>
      <c r="T20" s="304">
        <f t="shared" ca="1" si="1"/>
        <v>88.526385983293537</v>
      </c>
      <c r="U20" s="311">
        <f t="shared" ca="1" si="2"/>
        <v>15.372445601438214</v>
      </c>
      <c r="V20" s="306">
        <f t="shared" ca="1" si="3"/>
        <v>1.2248253563451272</v>
      </c>
      <c r="W20" s="304">
        <f t="shared" ca="1" si="4"/>
        <v>1.5414308526584926</v>
      </c>
      <c r="Y20" s="314" t="str">
        <f t="shared" ca="1" si="22"/>
        <v/>
      </c>
      <c r="Z20" s="315" t="str">
        <f t="shared" ca="1" si="23"/>
        <v/>
      </c>
      <c r="AA20" s="316" t="str">
        <f t="shared" ca="1" si="24"/>
        <v/>
      </c>
      <c r="AC20" s="310" t="e">
        <f t="shared" ca="1" si="25"/>
        <v>#N/A</v>
      </c>
      <c r="AD20" s="323" t="e">
        <f t="shared" ca="1" si="26"/>
        <v>#N/A</v>
      </c>
      <c r="AE20" s="324">
        <f t="shared" ca="1" si="5"/>
        <v>1.4257641216804489</v>
      </c>
      <c r="AG20" s="306">
        <f t="shared" ca="1" si="27"/>
        <v>133.92003747881566</v>
      </c>
      <c r="AH20" s="304">
        <f t="shared" ca="1" si="28"/>
        <v>143.58100153586543</v>
      </c>
    </row>
    <row r="21" spans="1:34" x14ac:dyDescent="0.2">
      <c r="A21" s="347">
        <f t="shared" ca="1" si="6"/>
        <v>0.01</v>
      </c>
      <c r="B21" s="304">
        <f t="shared" ca="1" si="7"/>
        <v>0.17</v>
      </c>
      <c r="D21" s="306">
        <f t="shared" ca="1" si="8"/>
        <v>23.328981737227647</v>
      </c>
      <c r="E21" s="307">
        <f t="shared" ca="1" si="9"/>
        <v>132.31218107646509</v>
      </c>
      <c r="F21" s="304">
        <f t="shared" ca="1" si="10"/>
        <v>134.35309691297476</v>
      </c>
      <c r="G21" s="306">
        <f t="shared" ca="1" si="11"/>
        <v>3.6225592334569185</v>
      </c>
      <c r="H21" s="307">
        <f t="shared" ca="1" si="12"/>
        <v>20.545639717389633</v>
      </c>
      <c r="I21" s="304">
        <f t="shared" ca="1" si="13"/>
        <v>20.862556094512541</v>
      </c>
      <c r="J21" s="306">
        <f t="shared" ca="1" si="14"/>
        <v>0.2864464656899483</v>
      </c>
      <c r="K21" s="307">
        <f t="shared" ca="1" si="15"/>
        <v>1.624604909800522</v>
      </c>
      <c r="L21" s="304">
        <f t="shared" ca="1" si="0"/>
        <v>1.6496644175874755</v>
      </c>
      <c r="M21" s="306">
        <f t="shared" ca="1" si="16"/>
        <v>1.3962634015954636</v>
      </c>
      <c r="N21" s="304">
        <f t="shared" ca="1" si="17"/>
        <v>80</v>
      </c>
      <c r="P21" s="310">
        <f t="shared" ca="1" si="18"/>
        <v>5</v>
      </c>
      <c r="Q21" s="304">
        <f t="shared" ca="1" si="19"/>
        <v>1300.2180000000001</v>
      </c>
      <c r="R21" s="306">
        <f t="shared" ca="1" si="20"/>
        <v>0.63896840369106289</v>
      </c>
      <c r="S21" s="307">
        <f t="shared" ca="1" si="21"/>
        <v>9.017706746472113</v>
      </c>
      <c r="T21" s="304">
        <f t="shared" ca="1" si="1"/>
        <v>88.463703182891436</v>
      </c>
      <c r="U21" s="311">
        <f t="shared" ca="1" si="2"/>
        <v>15.36156084737733</v>
      </c>
      <c r="V21" s="306">
        <f t="shared" ca="1" si="3"/>
        <v>1.2248010020632007</v>
      </c>
      <c r="W21" s="304">
        <f t="shared" ca="1" si="4"/>
        <v>1.7608980010759017</v>
      </c>
      <c r="Y21" s="314" t="str">
        <f t="shared" ca="1" si="22"/>
        <v/>
      </c>
      <c r="Z21" s="315" t="str">
        <f t="shared" ca="1" si="23"/>
        <v/>
      </c>
      <c r="AA21" s="316" t="str">
        <f t="shared" ca="1" si="24"/>
        <v/>
      </c>
      <c r="AC21" s="310" t="e">
        <f t="shared" ca="1" si="25"/>
        <v>#N/A</v>
      </c>
      <c r="AD21" s="323" t="e">
        <f t="shared" ca="1" si="26"/>
        <v>#N/A</v>
      </c>
      <c r="AE21" s="324">
        <f t="shared" ca="1" si="5"/>
        <v>1.624604909800522</v>
      </c>
      <c r="AG21" s="306">
        <f t="shared" ca="1" si="27"/>
        <v>134.35309690755267</v>
      </c>
      <c r="AH21" s="304">
        <f t="shared" ca="1" si="28"/>
        <v>144.01406096460244</v>
      </c>
    </row>
    <row r="22" spans="1:34" x14ac:dyDescent="0.2">
      <c r="A22" s="347">
        <f t="shared" ca="1" si="6"/>
        <v>0.01</v>
      </c>
      <c r="B22" s="304">
        <f t="shared" ca="1" si="7"/>
        <v>0.18000000000000002</v>
      </c>
      <c r="D22" s="306">
        <f t="shared" ca="1" si="8"/>
        <v>23.40403472314101</v>
      </c>
      <c r="E22" s="307">
        <f t="shared" ca="1" si="9"/>
        <v>132.73784972876024</v>
      </c>
      <c r="F22" s="304">
        <f t="shared" ca="1" si="10"/>
        <v>134.78533151621849</v>
      </c>
      <c r="G22" s="306">
        <f t="shared" ca="1" si="11"/>
        <v>3.8565995806883286</v>
      </c>
      <c r="H22" s="307">
        <f t="shared" ca="1" si="12"/>
        <v>21.873018214677234</v>
      </c>
      <c r="I22" s="304">
        <f t="shared" ca="1" si="13"/>
        <v>22.210409409674725</v>
      </c>
      <c r="J22" s="306">
        <f t="shared" ca="1" si="14"/>
        <v>0.32384225976067454</v>
      </c>
      <c r="K22" s="307">
        <f t="shared" ca="1" si="15"/>
        <v>1.8366981994608562</v>
      </c>
      <c r="L22" s="304">
        <f t="shared" ca="1" si="0"/>
        <v>1.8650292451084114</v>
      </c>
      <c r="M22" s="306">
        <f t="shared" ca="1" si="16"/>
        <v>1.3962634015954636</v>
      </c>
      <c r="N22" s="304">
        <f t="shared" ca="1" si="17"/>
        <v>80</v>
      </c>
      <c r="P22" s="310">
        <f t="shared" ca="1" si="18"/>
        <v>5</v>
      </c>
      <c r="Q22" s="304">
        <f t="shared" ca="1" si="19"/>
        <v>1303.4100000000001</v>
      </c>
      <c r="R22" s="306">
        <f t="shared" ca="1" si="20"/>
        <v>0.64053705382864123</v>
      </c>
      <c r="S22" s="307">
        <f t="shared" ca="1" si="21"/>
        <v>9.0113013759338259</v>
      </c>
      <c r="T22" s="304">
        <f t="shared" ca="1" si="1"/>
        <v>88.40086649791084</v>
      </c>
      <c r="U22" s="311">
        <f t="shared" ca="1" si="2"/>
        <v>15.350649371539818</v>
      </c>
      <c r="V22" s="306">
        <f t="shared" ca="1" si="3"/>
        <v>1.2247750251311127</v>
      </c>
      <c r="W22" s="304">
        <f t="shared" ca="1" si="4"/>
        <v>1.9957359600407958</v>
      </c>
      <c r="Y22" s="314" t="str">
        <f t="shared" ca="1" si="22"/>
        <v/>
      </c>
      <c r="Z22" s="315" t="str">
        <f t="shared" ca="1" si="23"/>
        <v/>
      </c>
      <c r="AA22" s="316" t="str">
        <f t="shared" ca="1" si="24"/>
        <v/>
      </c>
      <c r="AC22" s="310" t="e">
        <f t="shared" ca="1" si="25"/>
        <v>#N/A</v>
      </c>
      <c r="AD22" s="323" t="e">
        <f t="shared" ca="1" si="26"/>
        <v>#N/A</v>
      </c>
      <c r="AE22" s="324">
        <f t="shared" ca="1" si="5"/>
        <v>1.8366981994608562</v>
      </c>
      <c r="AG22" s="306">
        <f t="shared" ca="1" si="27"/>
        <v>134.78533151077951</v>
      </c>
      <c r="AH22" s="304">
        <f t="shared" ca="1" si="28"/>
        <v>144.44629556782928</v>
      </c>
    </row>
    <row r="23" spans="1:34" x14ac:dyDescent="0.2">
      <c r="A23" s="347">
        <f t="shared" ca="1" si="6"/>
        <v>0.01</v>
      </c>
      <c r="B23" s="304">
        <f t="shared" ca="1" si="7"/>
        <v>0.19000000000000003</v>
      </c>
      <c r="D23" s="306">
        <f t="shared" ca="1" si="8"/>
        <v>23.478941898308392</v>
      </c>
      <c r="E23" s="307">
        <f t="shared" ca="1" si="9"/>
        <v>133.16269149073156</v>
      </c>
      <c r="F23" s="304">
        <f t="shared" ca="1" si="10"/>
        <v>135.21672647169024</v>
      </c>
      <c r="G23" s="306">
        <f t="shared" ca="1" si="11"/>
        <v>4.0913889996714126</v>
      </c>
      <c r="H23" s="307">
        <f t="shared" ca="1" si="12"/>
        <v>23.204645129584549</v>
      </c>
      <c r="I23" s="304">
        <f t="shared" ca="1" si="13"/>
        <v>23.562576674391622</v>
      </c>
      <c r="J23" s="306">
        <f t="shared" ca="1" si="14"/>
        <v>0.36358220266247326</v>
      </c>
      <c r="K23" s="307">
        <f t="shared" ca="1" si="15"/>
        <v>2.0620865161821653</v>
      </c>
      <c r="L23" s="304">
        <f t="shared" ca="1" si="0"/>
        <v>2.0938941755287432</v>
      </c>
      <c r="M23" s="306">
        <f t="shared" ca="1" si="16"/>
        <v>1.3962634015954636</v>
      </c>
      <c r="N23" s="304">
        <f t="shared" ca="1" si="17"/>
        <v>80</v>
      </c>
      <c r="P23" s="310">
        <f t="shared" ca="1" si="18"/>
        <v>5</v>
      </c>
      <c r="Q23" s="304">
        <f t="shared" ca="1" si="19"/>
        <v>1306.6020000000001</v>
      </c>
      <c r="R23" s="306">
        <f t="shared" ca="1" si="20"/>
        <v>0.64210570396621969</v>
      </c>
      <c r="S23" s="307">
        <f t="shared" ca="1" si="21"/>
        <v>9.0048803188941644</v>
      </c>
      <c r="T23" s="304">
        <f t="shared" ca="1" si="1"/>
        <v>88.337875928351764</v>
      </c>
      <c r="U23" s="311">
        <f t="shared" ca="1" si="2"/>
        <v>15.339711173925682</v>
      </c>
      <c r="V23" s="306">
        <f t="shared" ca="1" si="3"/>
        <v>1.2247474204438125</v>
      </c>
      <c r="W23" s="304">
        <f t="shared" ca="1" si="4"/>
        <v>2.246082621524808</v>
      </c>
      <c r="Y23" s="314" t="str">
        <f t="shared" ca="1" si="22"/>
        <v/>
      </c>
      <c r="Z23" s="315" t="str">
        <f t="shared" ca="1" si="23"/>
        <v/>
      </c>
      <c r="AA23" s="316" t="str">
        <f t="shared" ca="1" si="24"/>
        <v/>
      </c>
      <c r="AC23" s="310" t="e">
        <f t="shared" ca="1" si="25"/>
        <v>#N/A</v>
      </c>
      <c r="AD23" s="323" t="e">
        <f t="shared" ca="1" si="26"/>
        <v>#N/A</v>
      </c>
      <c r="AE23" s="324">
        <f t="shared" ca="1" si="5"/>
        <v>2.0620865161821653</v>
      </c>
      <c r="AG23" s="306">
        <f t="shared" ca="1" si="27"/>
        <v>135.21672646623421</v>
      </c>
      <c r="AH23" s="304">
        <f t="shared" ca="1" si="28"/>
        <v>144.87769052328397</v>
      </c>
    </row>
    <row r="24" spans="1:34" x14ac:dyDescent="0.2">
      <c r="A24" s="347">
        <f t="shared" ca="1" si="6"/>
        <v>0.01</v>
      </c>
      <c r="B24" s="304">
        <f t="shared" ca="1" si="7"/>
        <v>0.20000000000000004</v>
      </c>
      <c r="D24" s="306">
        <f t="shared" ca="1" si="8"/>
        <v>23.553700681353096</v>
      </c>
      <c r="E24" s="307">
        <f t="shared" ca="1" si="9"/>
        <v>133.58669172287279</v>
      </c>
      <c r="F24" s="304">
        <f t="shared" ca="1" si="10"/>
        <v>135.64726691403931</v>
      </c>
      <c r="G24" s="306">
        <f t="shared" ca="1" si="11"/>
        <v>4.3269260064849435</v>
      </c>
      <c r="H24" s="307">
        <f t="shared" ca="1" si="12"/>
        <v>24.540512046813276</v>
      </c>
      <c r="I24" s="304">
        <f t="shared" ca="1" si="13"/>
        <v>24.919049343532016</v>
      </c>
      <c r="J24" s="306">
        <f t="shared" ca="1" si="14"/>
        <v>0.40567377769325502</v>
      </c>
      <c r="K24" s="307">
        <f t="shared" ca="1" si="15"/>
        <v>2.3008123020641547</v>
      </c>
      <c r="L24" s="304">
        <f t="shared" ca="1" si="0"/>
        <v>2.3363023056183616</v>
      </c>
      <c r="M24" s="306">
        <f t="shared" ca="1" si="16"/>
        <v>1.3962634015954636</v>
      </c>
      <c r="N24" s="304">
        <f t="shared" ca="1" si="17"/>
        <v>80</v>
      </c>
      <c r="P24" s="310">
        <f t="shared" ca="1" si="18"/>
        <v>5</v>
      </c>
      <c r="Q24" s="304">
        <f t="shared" ca="1" si="19"/>
        <v>1309.7940000000001</v>
      </c>
      <c r="R24" s="306">
        <f t="shared" ca="1" si="20"/>
        <v>0.64367435410379803</v>
      </c>
      <c r="S24" s="307">
        <f t="shared" ca="1" si="21"/>
        <v>8.9984435753531269</v>
      </c>
      <c r="T24" s="304">
        <f t="shared" ca="1" si="1"/>
        <v>88.274731474214178</v>
      </c>
      <c r="U24" s="311">
        <f t="shared" ca="1" si="2"/>
        <v>15.328746254534918</v>
      </c>
      <c r="V24" s="306">
        <f t="shared" ca="1" si="3"/>
        <v>1.2247181829134084</v>
      </c>
      <c r="W24" s="304">
        <f t="shared" ca="1" si="4"/>
        <v>2.5120757923768005</v>
      </c>
      <c r="Y24" s="314" t="str">
        <f t="shared" ca="1" si="22"/>
        <v/>
      </c>
      <c r="Z24" s="315" t="str">
        <f t="shared" ca="1" si="23"/>
        <v/>
      </c>
      <c r="AA24" s="316" t="str">
        <f t="shared" ca="1" si="24"/>
        <v/>
      </c>
      <c r="AC24" s="310" t="e">
        <f t="shared" ca="1" si="25"/>
        <v>#N/A</v>
      </c>
      <c r="AD24" s="323" t="e">
        <f t="shared" ca="1" si="26"/>
        <v>#N/A</v>
      </c>
      <c r="AE24" s="324">
        <f t="shared" ca="1" si="5"/>
        <v>2.3008123020641547</v>
      </c>
      <c r="AG24" s="306">
        <f t="shared" ca="1" si="27"/>
        <v>135.64726690856619</v>
      </c>
      <c r="AH24" s="304">
        <f t="shared" ca="1" si="28"/>
        <v>145.30823096561596</v>
      </c>
    </row>
    <row r="25" spans="1:34" x14ac:dyDescent="0.2">
      <c r="A25" s="347">
        <f t="shared" ca="1" si="6"/>
        <v>0.01</v>
      </c>
      <c r="B25" s="304">
        <f t="shared" ca="1" si="7"/>
        <v>0.21000000000000005</v>
      </c>
      <c r="D25" s="306">
        <f t="shared" ca="1" si="8"/>
        <v>23.607129019591177</v>
      </c>
      <c r="E25" s="307">
        <f t="shared" ca="1" si="9"/>
        <v>133.8897151548228</v>
      </c>
      <c r="F25" s="304">
        <f t="shared" ca="1" si="10"/>
        <v>135.95496447275181</v>
      </c>
      <c r="G25" s="306">
        <f t="shared" ca="1" si="11"/>
        <v>4.5629972966808552</v>
      </c>
      <c r="H25" s="307">
        <f t="shared" ca="1" si="12"/>
        <v>25.879409198361504</v>
      </c>
      <c r="I25" s="304">
        <f t="shared" ca="1" si="13"/>
        <v>26.278598988259532</v>
      </c>
      <c r="J25" s="306">
        <f t="shared" ca="1" si="14"/>
        <v>0.45012339420908398</v>
      </c>
      <c r="K25" s="307">
        <f t="shared" ca="1" si="15"/>
        <v>2.5529119082900285</v>
      </c>
      <c r="L25" s="304">
        <f t="shared" ca="1" si="0"/>
        <v>2.5922905472773188</v>
      </c>
      <c r="M25" s="306">
        <f t="shared" ca="1" si="16"/>
        <v>1.3962634015954636</v>
      </c>
      <c r="N25" s="304">
        <f t="shared" ca="1" si="17"/>
        <v>80</v>
      </c>
      <c r="P25" s="310">
        <f t="shared" ca="1" si="18"/>
        <v>6</v>
      </c>
      <c r="Q25" s="304">
        <f t="shared" ca="1" si="19"/>
        <v>1311.89</v>
      </c>
      <c r="R25" s="306">
        <f t="shared" ca="1" si="20"/>
        <v>0.64470439504626798</v>
      </c>
      <c r="S25" s="307">
        <f t="shared" ca="1" si="21"/>
        <v>8.9919965314026644</v>
      </c>
      <c r="T25" s="304">
        <f t="shared" ca="1" si="1"/>
        <v>88.211485973060149</v>
      </c>
      <c r="U25" s="311">
        <f t="shared" ca="1" si="2"/>
        <v>15.317763788513888</v>
      </c>
      <c r="V25" s="306">
        <f t="shared" ca="1" si="3"/>
        <v>1.224687308204965</v>
      </c>
      <c r="W25" s="304">
        <f t="shared" ca="1" si="4"/>
        <v>2.7935938441062813</v>
      </c>
      <c r="Y25" s="314" t="str">
        <f t="shared" ca="1" si="22"/>
        <v/>
      </c>
      <c r="Z25" s="315" t="str">
        <f t="shared" ca="1" si="23"/>
        <v/>
      </c>
      <c r="AA25" s="316" t="str">
        <f t="shared" ca="1" si="24"/>
        <v/>
      </c>
      <c r="AC25" s="310" t="e">
        <f t="shared" ca="1" si="25"/>
        <v>#N/A</v>
      </c>
      <c r="AD25" s="323" t="e">
        <f t="shared" ca="1" si="26"/>
        <v>#N/A</v>
      </c>
      <c r="AE25" s="324">
        <f t="shared" ca="1" si="5"/>
        <v>2.5529119082900285</v>
      </c>
      <c r="AG25" s="306">
        <f t="shared" ca="1" si="27"/>
        <v>135.95496446726571</v>
      </c>
      <c r="AH25" s="304">
        <f t="shared" ca="1" si="28"/>
        <v>145.61592852431548</v>
      </c>
    </row>
    <row r="26" spans="1:34" x14ac:dyDescent="0.2">
      <c r="A26" s="347">
        <f t="shared" ca="1" si="6"/>
        <v>0.01</v>
      </c>
      <c r="B26" s="304">
        <f t="shared" ca="1" si="7"/>
        <v>0.22000000000000006</v>
      </c>
      <c r="D26" s="306">
        <f t="shared" ca="1" si="8"/>
        <v>23.639168358732565</v>
      </c>
      <c r="E26" s="307">
        <f t="shared" ca="1" si="9"/>
        <v>134.07142969197176</v>
      </c>
      <c r="F26" s="304">
        <f t="shared" ca="1" si="10"/>
        <v>136.1394819306355</v>
      </c>
      <c r="G26" s="306">
        <f t="shared" ca="1" si="11"/>
        <v>4.7993889802681808</v>
      </c>
      <c r="H26" s="307">
        <f t="shared" ca="1" si="12"/>
        <v>27.220123495281221</v>
      </c>
      <c r="I26" s="304">
        <f t="shared" ca="1" si="13"/>
        <v>27.639993807565887</v>
      </c>
      <c r="J26" s="306">
        <f t="shared" ca="1" si="14"/>
        <v>0.49693532559382914</v>
      </c>
      <c r="K26" s="307">
        <f t="shared" ca="1" si="15"/>
        <v>2.818409571758242</v>
      </c>
      <c r="L26" s="304">
        <f t="shared" ca="1" si="0"/>
        <v>2.8618835112564454</v>
      </c>
      <c r="M26" s="306">
        <f t="shared" ca="1" si="16"/>
        <v>1.3962634015954636</v>
      </c>
      <c r="N26" s="304">
        <f t="shared" ca="1" si="17"/>
        <v>80</v>
      </c>
      <c r="P26" s="310">
        <f t="shared" ca="1" si="18"/>
        <v>6</v>
      </c>
      <c r="Q26" s="304">
        <f t="shared" ca="1" si="19"/>
        <v>1312.89</v>
      </c>
      <c r="R26" s="306">
        <f t="shared" ca="1" si="20"/>
        <v>0.64519582679362963</v>
      </c>
      <c r="S26" s="307">
        <f t="shared" ca="1" si="21"/>
        <v>8.9855445731347281</v>
      </c>
      <c r="T26" s="304">
        <f t="shared" ca="1" si="1"/>
        <v>88.148192262451687</v>
      </c>
      <c r="U26" s="311">
        <f t="shared" ca="1" si="2"/>
        <v>15.306772951008952</v>
      </c>
      <c r="V26" s="306">
        <f t="shared" ca="1" si="3"/>
        <v>1.2246547934741283</v>
      </c>
      <c r="W26" s="304">
        <f t="shared" ca="1" si="4"/>
        <v>3.0904605359115247</v>
      </c>
      <c r="Y26" s="314" t="str">
        <f t="shared" ca="1" si="22"/>
        <v/>
      </c>
      <c r="Z26" s="315" t="str">
        <f t="shared" ca="1" si="23"/>
        <v/>
      </c>
      <c r="AA26" s="316" t="str">
        <f t="shared" ca="1" si="24"/>
        <v/>
      </c>
      <c r="AC26" s="310" t="e">
        <f t="shared" ca="1" si="25"/>
        <v>#N/A</v>
      </c>
      <c r="AD26" s="323" t="e">
        <f t="shared" ca="1" si="26"/>
        <v>#N/A</v>
      </c>
      <c r="AE26" s="324">
        <f t="shared" ca="1" si="5"/>
        <v>2.818409571758242</v>
      </c>
      <c r="AG26" s="306">
        <f t="shared" ca="1" si="27"/>
        <v>136.13948192514061</v>
      </c>
      <c r="AH26" s="304">
        <f t="shared" ca="1" si="28"/>
        <v>145.80044598219038</v>
      </c>
    </row>
    <row r="27" spans="1:34" x14ac:dyDescent="0.2">
      <c r="A27" s="347">
        <f t="shared" ca="1" si="6"/>
        <v>0.01</v>
      </c>
      <c r="B27" s="304">
        <f t="shared" ca="1" si="7"/>
        <v>0.23000000000000007</v>
      </c>
      <c r="D27" s="306">
        <f t="shared" ca="1" si="8"/>
        <v>23.670970785354569</v>
      </c>
      <c r="E27" s="307">
        <f t="shared" ca="1" si="9"/>
        <v>134.25180065028593</v>
      </c>
      <c r="F27" s="304">
        <f t="shared" ca="1" si="10"/>
        <v>136.32263508223872</v>
      </c>
      <c r="G27" s="306">
        <f t="shared" ca="1" si="11"/>
        <v>5.0360986881217267</v>
      </c>
      <c r="H27" s="307">
        <f t="shared" ca="1" si="12"/>
        <v>28.562641501784082</v>
      </c>
      <c r="I27" s="304">
        <f t="shared" ca="1" si="13"/>
        <v>29.003220158388274</v>
      </c>
      <c r="J27" s="306">
        <f t="shared" ca="1" si="14"/>
        <v>0.54611276393577868</v>
      </c>
      <c r="K27" s="307">
        <f t="shared" ca="1" si="15"/>
        <v>3.0973233967435685</v>
      </c>
      <c r="L27" s="304">
        <f t="shared" ca="1" si="0"/>
        <v>3.1450995810862161</v>
      </c>
      <c r="M27" s="306">
        <f t="shared" ca="1" si="16"/>
        <v>1.3962634015954636</v>
      </c>
      <c r="N27" s="304">
        <f t="shared" ca="1" si="17"/>
        <v>80</v>
      </c>
      <c r="P27" s="310">
        <f t="shared" ca="1" si="18"/>
        <v>6</v>
      </c>
      <c r="Q27" s="304">
        <f t="shared" ca="1" si="19"/>
        <v>1313.89</v>
      </c>
      <c r="R27" s="306">
        <f t="shared" ca="1" si="20"/>
        <v>0.64568725854099129</v>
      </c>
      <c r="S27" s="307">
        <f t="shared" ca="1" si="21"/>
        <v>8.9790877005493179</v>
      </c>
      <c r="T27" s="304">
        <f t="shared" ca="1" si="1"/>
        <v>88.084850342388819</v>
      </c>
      <c r="U27" s="311">
        <f t="shared" ca="1" si="2"/>
        <v>15.29577374202011</v>
      </c>
      <c r="V27" s="306">
        <f t="shared" ca="1" si="3"/>
        <v>1.2246206366344503</v>
      </c>
      <c r="W27" s="304">
        <f t="shared" ca="1" si="4"/>
        <v>3.4027312126210401</v>
      </c>
      <c r="Y27" s="314" t="str">
        <f t="shared" ca="1" si="22"/>
        <v/>
      </c>
      <c r="Z27" s="315" t="str">
        <f t="shared" ca="1" si="23"/>
        <v/>
      </c>
      <c r="AA27" s="316" t="str">
        <f t="shared" ca="1" si="24"/>
        <v/>
      </c>
      <c r="AC27" s="310" t="e">
        <f t="shared" ca="1" si="25"/>
        <v>#N/A</v>
      </c>
      <c r="AD27" s="323" t="e">
        <f t="shared" ca="1" si="26"/>
        <v>#N/A</v>
      </c>
      <c r="AE27" s="324">
        <f t="shared" ca="1" si="5"/>
        <v>3.0973233967435685</v>
      </c>
      <c r="AG27" s="306">
        <f t="shared" ca="1" si="27"/>
        <v>136.32263507673497</v>
      </c>
      <c r="AH27" s="304">
        <f t="shared" ca="1" si="28"/>
        <v>145.98359913378474</v>
      </c>
    </row>
    <row r="28" spans="1:34" x14ac:dyDescent="0.2">
      <c r="A28" s="347">
        <f t="shared" ca="1" si="6"/>
        <v>0.01</v>
      </c>
      <c r="B28" s="304">
        <f t="shared" ca="1" si="7"/>
        <v>0.24000000000000007</v>
      </c>
      <c r="D28" s="306">
        <f t="shared" ca="1" si="8"/>
        <v>23.702534769157271</v>
      </c>
      <c r="E28" s="307">
        <f t="shared" ca="1" si="9"/>
        <v>134.43081935106099</v>
      </c>
      <c r="F28" s="304">
        <f t="shared" ca="1" si="10"/>
        <v>136.50441511497237</v>
      </c>
      <c r="G28" s="306">
        <f t="shared" ca="1" si="11"/>
        <v>5.2731240358132991</v>
      </c>
      <c r="H28" s="307">
        <f t="shared" ca="1" si="12"/>
        <v>29.906949695294692</v>
      </c>
      <c r="I28" s="304">
        <f t="shared" ca="1" si="13"/>
        <v>30.368264309537995</v>
      </c>
      <c r="J28" s="306">
        <f t="shared" ca="1" si="14"/>
        <v>0.59765887755545377</v>
      </c>
      <c r="K28" s="307">
        <f t="shared" ca="1" si="15"/>
        <v>3.3896713527289624</v>
      </c>
      <c r="L28" s="304">
        <f t="shared" ca="1" si="0"/>
        <v>3.4419570034258475</v>
      </c>
      <c r="M28" s="306">
        <f t="shared" ca="1" si="16"/>
        <v>1.3962634015954636</v>
      </c>
      <c r="N28" s="304">
        <f t="shared" ca="1" si="17"/>
        <v>80</v>
      </c>
      <c r="P28" s="310">
        <f t="shared" ca="1" si="18"/>
        <v>6</v>
      </c>
      <c r="Q28" s="304">
        <f t="shared" ca="1" si="19"/>
        <v>1314.89</v>
      </c>
      <c r="R28" s="306">
        <f t="shared" ca="1" si="20"/>
        <v>0.64617869028835295</v>
      </c>
      <c r="S28" s="307">
        <f t="shared" ca="1" si="21"/>
        <v>8.9726259136464339</v>
      </c>
      <c r="T28" s="304">
        <f t="shared" ca="1" si="1"/>
        <v>88.021460212871517</v>
      </c>
      <c r="U28" s="311">
        <f t="shared" ca="1" si="2"/>
        <v>15.28476616154736</v>
      </c>
      <c r="V28" s="306">
        <f t="shared" ca="1" si="3"/>
        <v>1.2245848356228308</v>
      </c>
      <c r="W28" s="304">
        <f t="shared" ca="1" si="4"/>
        <v>3.7304605449862227</v>
      </c>
      <c r="Y28" s="314" t="str">
        <f t="shared" ca="1" si="22"/>
        <v/>
      </c>
      <c r="Z28" s="315" t="str">
        <f t="shared" ca="1" si="23"/>
        <v/>
      </c>
      <c r="AA28" s="316" t="str">
        <f t="shared" ca="1" si="24"/>
        <v/>
      </c>
      <c r="AC28" s="310" t="e">
        <f t="shared" ca="1" si="25"/>
        <v>#N/A</v>
      </c>
      <c r="AD28" s="323" t="e">
        <f t="shared" ca="1" si="26"/>
        <v>#N/A</v>
      </c>
      <c r="AE28" s="324">
        <f t="shared" ca="1" si="5"/>
        <v>3.3896713527289624</v>
      </c>
      <c r="AG28" s="306">
        <f t="shared" ca="1" si="27"/>
        <v>136.50441510945964</v>
      </c>
      <c r="AH28" s="304">
        <f t="shared" ca="1" si="28"/>
        <v>146.16537916650941</v>
      </c>
    </row>
    <row r="29" spans="1:34" x14ac:dyDescent="0.2">
      <c r="A29" s="347">
        <f t="shared" ca="1" si="6"/>
        <v>0.01</v>
      </c>
      <c r="B29" s="304">
        <f t="shared" ca="1" si="7"/>
        <v>0.25000000000000006</v>
      </c>
      <c r="D29" s="306">
        <f t="shared" ca="1" si="8"/>
        <v>23.733858787701717</v>
      </c>
      <c r="E29" s="307">
        <f t="shared" ca="1" si="9"/>
        <v>134.60847716017452</v>
      </c>
      <c r="F29" s="304">
        <f t="shared" ca="1" si="10"/>
        <v>136.68481326151706</v>
      </c>
      <c r="G29" s="306">
        <f t="shared" ca="1" si="11"/>
        <v>5.5104626236903167</v>
      </c>
      <c r="H29" s="307">
        <f t="shared" ca="1" si="12"/>
        <v>31.253034466896437</v>
      </c>
      <c r="I29" s="304">
        <f t="shared" ca="1" si="13"/>
        <v>31.735112442153167</v>
      </c>
      <c r="J29" s="306">
        <f t="shared" ca="1" si="14"/>
        <v>0.65157681085297181</v>
      </c>
      <c r="K29" s="307">
        <f t="shared" ca="1" si="15"/>
        <v>3.6954712735399182</v>
      </c>
      <c r="L29" s="304">
        <f t="shared" ca="1" si="0"/>
        <v>3.7524738871843031</v>
      </c>
      <c r="M29" s="306">
        <f t="shared" ca="1" si="16"/>
        <v>1.3962634015954636</v>
      </c>
      <c r="N29" s="304">
        <f t="shared" ca="1" si="17"/>
        <v>80</v>
      </c>
      <c r="P29" s="310">
        <f t="shared" ca="1" si="18"/>
        <v>6</v>
      </c>
      <c r="Q29" s="304">
        <f t="shared" ca="1" si="19"/>
        <v>1315.89</v>
      </c>
      <c r="R29" s="306">
        <f t="shared" ca="1" si="20"/>
        <v>0.64667012203571461</v>
      </c>
      <c r="S29" s="307">
        <f t="shared" ca="1" si="21"/>
        <v>8.9661592124260761</v>
      </c>
      <c r="T29" s="304">
        <f t="shared" ca="1" si="1"/>
        <v>87.95802187389981</v>
      </c>
      <c r="U29" s="311">
        <f t="shared" ca="1" si="2"/>
        <v>15.273750209590705</v>
      </c>
      <c r="V29" s="306">
        <f t="shared" ca="1" si="3"/>
        <v>1.22454738839965</v>
      </c>
      <c r="W29" s="304">
        <f t="shared" ca="1" si="4"/>
        <v>4.0737025219889498</v>
      </c>
      <c r="Y29" s="314" t="str">
        <f t="shared" ca="1" si="22"/>
        <v>Sortie de rampe</v>
      </c>
      <c r="Z29" s="315" t="str">
        <f t="shared" ca="1" si="23"/>
        <v/>
      </c>
      <c r="AA29" s="316" t="str">
        <f t="shared" ca="1" si="24"/>
        <v/>
      </c>
      <c r="AC29" s="310" t="e">
        <f t="shared" ca="1" si="25"/>
        <v>#N/A</v>
      </c>
      <c r="AD29" s="323" t="e">
        <f t="shared" ca="1" si="26"/>
        <v>#N/A</v>
      </c>
      <c r="AE29" s="324">
        <f t="shared" ca="1" si="5"/>
        <v>3.6954712735399182</v>
      </c>
      <c r="AG29" s="306">
        <f t="shared" ca="1" si="27"/>
        <v>136.68481325599527</v>
      </c>
      <c r="AH29" s="304">
        <f t="shared" ca="1" si="28"/>
        <v>146.34577731304503</v>
      </c>
    </row>
    <row r="30" spans="1:34" x14ac:dyDescent="0.2">
      <c r="A30" s="347">
        <f t="shared" ca="1" si="6"/>
        <v>0.01</v>
      </c>
      <c r="B30" s="304">
        <f t="shared" ca="1" si="7"/>
        <v>0.26000000000000006</v>
      </c>
      <c r="D30" s="306">
        <f t="shared" ca="1" si="8"/>
        <v>23.764941326578992</v>
      </c>
      <c r="E30" s="307">
        <f t="shared" ca="1" si="9"/>
        <v>134.7847654890451</v>
      </c>
      <c r="F30" s="304">
        <f t="shared" ca="1" si="10"/>
        <v>136.86382080079682</v>
      </c>
      <c r="G30" s="306">
        <f t="shared" ca="1" si="11"/>
        <v>5.7481120369561065</v>
      </c>
      <c r="H30" s="307">
        <f t="shared" ca="1" si="12"/>
        <v>32.600882121786888</v>
      </c>
      <c r="I30" s="304">
        <f t="shared" ca="1" si="13"/>
        <v>33.103750650161132</v>
      </c>
      <c r="J30" s="306">
        <f t="shared" ca="1" si="14"/>
        <v>0.70786968415620388</v>
      </c>
      <c r="K30" s="307">
        <f t="shared" ca="1" si="15"/>
        <v>4.0147408564833347</v>
      </c>
      <c r="L30" s="304">
        <f t="shared" ca="1" si="0"/>
        <v>4.076668202645874</v>
      </c>
      <c r="M30" s="306">
        <f t="shared" ca="1" si="16"/>
        <v>1.3962634015954636</v>
      </c>
      <c r="N30" s="304">
        <f t="shared" ca="1" si="17"/>
        <v>80</v>
      </c>
      <c r="P30" s="310">
        <f t="shared" ca="1" si="18"/>
        <v>6</v>
      </c>
      <c r="Q30" s="304">
        <f t="shared" ca="1" si="19"/>
        <v>1316.89</v>
      </c>
      <c r="R30" s="306">
        <f t="shared" ca="1" si="20"/>
        <v>0.64716155378307627</v>
      </c>
      <c r="S30" s="307">
        <f t="shared" ca="1" si="21"/>
        <v>8.9596875968882461</v>
      </c>
      <c r="T30" s="304">
        <f t="shared" ca="1" si="1"/>
        <v>87.894535325473697</v>
      </c>
      <c r="U30" s="311">
        <f t="shared" ca="1" si="2"/>
        <v>0</v>
      </c>
      <c r="V30" s="306">
        <f t="shared" ca="1" si="3"/>
        <v>1.2245082929489002</v>
      </c>
      <c r="W30" s="304">
        <f t="shared" ca="1" si="4"/>
        <v>4.4325104431927445</v>
      </c>
      <c r="Y30" s="314" t="str">
        <f t="shared" ca="1" si="22"/>
        <v/>
      </c>
      <c r="Z30" s="315" t="str">
        <f t="shared" ca="1" si="23"/>
        <v/>
      </c>
      <c r="AA30" s="316" t="str">
        <f t="shared" ca="1" si="24"/>
        <v/>
      </c>
      <c r="AC30" s="310" t="e">
        <f t="shared" ca="1" si="25"/>
        <v>#N/A</v>
      </c>
      <c r="AD30" s="323" t="e">
        <f t="shared" ca="1" si="26"/>
        <v>#N/A</v>
      </c>
      <c r="AE30" s="324">
        <f t="shared" ca="1" si="5"/>
        <v>4.0147408564833347</v>
      </c>
      <c r="AG30" s="306">
        <f t="shared" ca="1" si="27"/>
        <v>136.86382079526587</v>
      </c>
      <c r="AH30" s="304">
        <f t="shared" ca="1" si="28"/>
        <v>146.52478485231563</v>
      </c>
    </row>
    <row r="31" spans="1:34" x14ac:dyDescent="0.2">
      <c r="A31" s="347">
        <f t="shared" ca="1" si="6"/>
        <v>0.01</v>
      </c>
      <c r="B31" s="304">
        <f t="shared" ca="1" si="7"/>
        <v>0.27000000000000007</v>
      </c>
      <c r="D31" s="306">
        <f t="shared" ca="1" si="8"/>
        <v>25.474603223009407</v>
      </c>
      <c r="E31" s="307">
        <f t="shared" ca="1" si="9"/>
        <v>134.66365412062791</v>
      </c>
      <c r="F31" s="304">
        <f t="shared" ca="1" si="10"/>
        <v>137.05201622190702</v>
      </c>
      <c r="G31" s="306">
        <f t="shared" ca="1" si="11"/>
        <v>6.0028580691862006</v>
      </c>
      <c r="H31" s="307">
        <f t="shared" ca="1" si="12"/>
        <v>33.947518662993168</v>
      </c>
      <c r="I31" s="304">
        <f t="shared" ca="1" si="13"/>
        <v>34.474169001921759</v>
      </c>
      <c r="J31" s="306">
        <f t="shared" ca="1" si="14"/>
        <v>0.76662453468691538</v>
      </c>
      <c r="K31" s="307">
        <f t="shared" ca="1" si="15"/>
        <v>4.3474828604072346</v>
      </c>
      <c r="L31" s="304">
        <f t="shared" ca="1" si="0"/>
        <v>4.4145577806523946</v>
      </c>
      <c r="M31" s="306">
        <f t="shared" ca="1" si="16"/>
        <v>1.3957779246205122</v>
      </c>
      <c r="N31" s="304">
        <f t="shared" ca="1" si="17"/>
        <v>79.972184218284511</v>
      </c>
      <c r="P31" s="310">
        <f t="shared" ca="1" si="18"/>
        <v>6</v>
      </c>
      <c r="Q31" s="304">
        <f t="shared" ca="1" si="19"/>
        <v>1317.89</v>
      </c>
      <c r="R31" s="306">
        <f t="shared" ca="1" si="20"/>
        <v>0.64765298553043793</v>
      </c>
      <c r="S31" s="307">
        <f t="shared" ca="1" si="21"/>
        <v>8.9532110670329423</v>
      </c>
      <c r="T31" s="304">
        <f t="shared" ca="1" si="1"/>
        <v>87.831000567593165</v>
      </c>
      <c r="U31" s="311">
        <f t="shared" ca="1" si="2"/>
        <v>0</v>
      </c>
      <c r="V31" s="306">
        <f t="shared" ca="1" si="3"/>
        <v>1.2244675490906602</v>
      </c>
      <c r="W31" s="304">
        <f t="shared" ca="1" si="4"/>
        <v>4.806938050800114</v>
      </c>
      <c r="Y31" s="314" t="str">
        <f t="shared" ca="1" si="22"/>
        <v/>
      </c>
      <c r="Z31" s="315" t="str">
        <f t="shared" ca="1" si="23"/>
        <v/>
      </c>
      <c r="AA31" s="316" t="str">
        <f t="shared" ca="1" si="24"/>
        <v/>
      </c>
      <c r="AC31" s="310" t="e">
        <f t="shared" ca="1" si="25"/>
        <v>#N/A</v>
      </c>
      <c r="AD31" s="323" t="e">
        <f t="shared" ca="1" si="26"/>
        <v>#N/A</v>
      </c>
      <c r="AE31" s="324">
        <f t="shared" ca="1" si="5"/>
        <v>4.3474828604072346</v>
      </c>
      <c r="AG31" s="306">
        <f t="shared" ca="1" si="27"/>
        <v>137.04142905341243</v>
      </c>
      <c r="AH31" s="304">
        <f t="shared" ca="1" si="28"/>
        <v>146.7023931104622</v>
      </c>
    </row>
    <row r="32" spans="1:34" x14ac:dyDescent="0.2">
      <c r="A32" s="347">
        <f t="shared" ca="1" si="6"/>
        <v>0.01</v>
      </c>
      <c r="B32" s="304">
        <f t="shared" ca="1" si="7"/>
        <v>0.28000000000000008</v>
      </c>
      <c r="D32" s="306">
        <f t="shared" ca="1" si="8"/>
        <v>25.575419936566629</v>
      </c>
      <c r="E32" s="307">
        <f t="shared" ca="1" si="9"/>
        <v>134.82477823459303</v>
      </c>
      <c r="F32" s="304">
        <f t="shared" ca="1" si="10"/>
        <v>137.22908923015893</v>
      </c>
      <c r="G32" s="306">
        <f t="shared" ca="1" si="11"/>
        <v>6.2586122685518673</v>
      </c>
      <c r="H32" s="307">
        <f t="shared" ca="1" si="12"/>
        <v>35.295766445339098</v>
      </c>
      <c r="I32" s="304">
        <f t="shared" ca="1" si="13"/>
        <v>35.846357646098348</v>
      </c>
      <c r="J32" s="306">
        <f t="shared" ca="1" si="14"/>
        <v>0.82793188637560577</v>
      </c>
      <c r="K32" s="307">
        <f t="shared" ca="1" si="15"/>
        <v>4.6936992859488962</v>
      </c>
      <c r="L32" s="304">
        <f t="shared" ca="1" si="0"/>
        <v>4.7661603199425269</v>
      </c>
      <c r="M32" s="306">
        <f t="shared" ca="1" si="16"/>
        <v>1.3953013968016745</v>
      </c>
      <c r="N32" s="304">
        <f t="shared" ca="1" si="17"/>
        <v>79.94488118544453</v>
      </c>
      <c r="P32" s="310">
        <f t="shared" ca="1" si="18"/>
        <v>6</v>
      </c>
      <c r="Q32" s="304">
        <f t="shared" ca="1" si="19"/>
        <v>1318.89</v>
      </c>
      <c r="R32" s="306">
        <f t="shared" ca="1" si="20"/>
        <v>0.64814441727779959</v>
      </c>
      <c r="S32" s="307">
        <f t="shared" ca="1" si="21"/>
        <v>8.9467296228601647</v>
      </c>
      <c r="T32" s="304">
        <f t="shared" ca="1" si="1"/>
        <v>87.767417600258227</v>
      </c>
      <c r="U32" s="311">
        <f t="shared" ca="1" si="2"/>
        <v>0</v>
      </c>
      <c r="V32" s="306">
        <f t="shared" ca="1" si="3"/>
        <v>1.2244251567445403</v>
      </c>
      <c r="W32" s="304">
        <f t="shared" ca="1" si="4"/>
        <v>5.1970386135149074</v>
      </c>
      <c r="Y32" s="314" t="str">
        <f t="shared" ca="1" si="22"/>
        <v/>
      </c>
      <c r="Z32" s="315" t="str">
        <f t="shared" ca="1" si="23"/>
        <v/>
      </c>
      <c r="AA32" s="316" t="str">
        <f t="shared" ca="1" si="24"/>
        <v/>
      </c>
      <c r="AC32" s="310" t="e">
        <f t="shared" ca="1" si="25"/>
        <v>#N/A</v>
      </c>
      <c r="AD32" s="323" t="e">
        <f t="shared" ca="1" si="26"/>
        <v>#N/A</v>
      </c>
      <c r="AE32" s="324">
        <f t="shared" ca="1" si="5"/>
        <v>4.6936992859488962</v>
      </c>
      <c r="AG32" s="306">
        <f t="shared" ca="1" si="27"/>
        <v>137.21845742034</v>
      </c>
      <c r="AH32" s="304">
        <f t="shared" ca="1" si="28"/>
        <v>146.87859333443262</v>
      </c>
    </row>
    <row r="33" spans="1:34" x14ac:dyDescent="0.2">
      <c r="A33" s="347">
        <f t="shared" ca="1" si="6"/>
        <v>0.01</v>
      </c>
      <c r="B33" s="304">
        <f t="shared" ca="1" si="7"/>
        <v>0.29000000000000009</v>
      </c>
      <c r="D33" s="306">
        <f t="shared" ca="1" si="8"/>
        <v>25.674855928795782</v>
      </c>
      <c r="E33" s="307">
        <f t="shared" ca="1" si="9"/>
        <v>134.98467324314493</v>
      </c>
      <c r="F33" s="304">
        <f t="shared" ca="1" si="10"/>
        <v>137.40473149612799</v>
      </c>
      <c r="G33" s="306">
        <f t="shared" ca="1" si="11"/>
        <v>6.5153608278398254</v>
      </c>
      <c r="H33" s="307">
        <f t="shared" ca="1" si="12"/>
        <v>36.645613177770549</v>
      </c>
      <c r="I33" s="304">
        <f t="shared" ca="1" si="13"/>
        <v>37.220302146701336</v>
      </c>
      <c r="J33" s="306">
        <f t="shared" ca="1" si="14"/>
        <v>0.89180175185756427</v>
      </c>
      <c r="K33" s="307">
        <f t="shared" ca="1" si="15"/>
        <v>5.0534061840644444</v>
      </c>
      <c r="L33" s="304">
        <f t="shared" ca="1" si="0"/>
        <v>5.131493391378088</v>
      </c>
      <c r="M33" s="306">
        <f t="shared" ca="1" si="16"/>
        <v>1.3948412227330536</v>
      </c>
      <c r="N33" s="304">
        <f t="shared" ca="1" si="17"/>
        <v>79.918515153471191</v>
      </c>
      <c r="P33" s="310">
        <f t="shared" ca="1" si="18"/>
        <v>6</v>
      </c>
      <c r="Q33" s="304">
        <f t="shared" ca="1" si="19"/>
        <v>1319.89</v>
      </c>
      <c r="R33" s="306">
        <f t="shared" ca="1" si="20"/>
        <v>0.64863584902516114</v>
      </c>
      <c r="S33" s="307">
        <f t="shared" ca="1" si="21"/>
        <v>8.9402432643699132</v>
      </c>
      <c r="T33" s="304">
        <f t="shared" ca="1" si="1"/>
        <v>87.703786423468856</v>
      </c>
      <c r="U33" s="311">
        <f t="shared" ca="1" si="2"/>
        <v>0</v>
      </c>
      <c r="V33" s="306">
        <f t="shared" ca="1" si="3"/>
        <v>1.2243811141165395</v>
      </c>
      <c r="W33" s="304">
        <f t="shared" ca="1" si="4"/>
        <v>5.6028635162666225</v>
      </c>
      <c r="Y33" s="314" t="str">
        <f t="shared" ca="1" si="22"/>
        <v/>
      </c>
      <c r="Z33" s="315" t="str">
        <f t="shared" ca="1" si="23"/>
        <v/>
      </c>
      <c r="AA33" s="316" t="str">
        <f t="shared" ca="1" si="24"/>
        <v/>
      </c>
      <c r="AC33" s="310" t="e">
        <f t="shared" ca="1" si="25"/>
        <v>#N/A</v>
      </c>
      <c r="AD33" s="323" t="e">
        <f t="shared" ca="1" si="26"/>
        <v>#N/A</v>
      </c>
      <c r="AE33" s="324">
        <f t="shared" ca="1" si="5"/>
        <v>5.0534061840644444</v>
      </c>
      <c r="AG33" s="306">
        <f t="shared" ca="1" si="27"/>
        <v>137.39405597142405</v>
      </c>
      <c r="AH33" s="304">
        <f t="shared" ca="1" si="28"/>
        <v>147.05337679412034</v>
      </c>
    </row>
    <row r="34" spans="1:34" x14ac:dyDescent="0.2">
      <c r="A34" s="347">
        <f t="shared" ca="1" si="6"/>
        <v>0.01</v>
      </c>
      <c r="B34" s="304">
        <f t="shared" ca="1" si="7"/>
        <v>0.3000000000000001</v>
      </c>
      <c r="D34" s="306">
        <f t="shared" ca="1" si="8"/>
        <v>25.771830058223493</v>
      </c>
      <c r="E34" s="307">
        <f t="shared" ca="1" si="9"/>
        <v>135.14352447118767</v>
      </c>
      <c r="F34" s="304">
        <f t="shared" ca="1" si="10"/>
        <v>137.57892073658832</v>
      </c>
      <c r="G34" s="306">
        <f t="shared" ca="1" si="11"/>
        <v>6.7730791284220606</v>
      </c>
      <c r="H34" s="307">
        <f t="shared" ca="1" si="12"/>
        <v>37.997048422482429</v>
      </c>
      <c r="I34" s="304">
        <f t="shared" ca="1" si="13"/>
        <v>38.595988000054369</v>
      </c>
      <c r="J34" s="306">
        <f t="shared" ca="1" si="14"/>
        <v>0.95824395163887366</v>
      </c>
      <c r="K34" s="307">
        <f t="shared" ca="1" si="15"/>
        <v>5.4266194920657096</v>
      </c>
      <c r="L34" s="304">
        <f t="shared" ca="1" si="0"/>
        <v>5.5105744330804551</v>
      </c>
      <c r="M34" s="306">
        <f t="shared" ca="1" si="16"/>
        <v>1.3943962991386438</v>
      </c>
      <c r="N34" s="304">
        <f t="shared" ca="1" si="17"/>
        <v>79.893022909305714</v>
      </c>
      <c r="P34" s="310">
        <f t="shared" ca="1" si="18"/>
        <v>6</v>
      </c>
      <c r="Q34" s="304">
        <f t="shared" ca="1" si="19"/>
        <v>1320.89</v>
      </c>
      <c r="R34" s="306">
        <f t="shared" ca="1" si="20"/>
        <v>0.6491272807725228</v>
      </c>
      <c r="S34" s="307">
        <f t="shared" ca="1" si="21"/>
        <v>8.9337519915621879</v>
      </c>
      <c r="T34" s="304">
        <f t="shared" ca="1" si="1"/>
        <v>87.640107037225064</v>
      </c>
      <c r="U34" s="311">
        <f t="shared" ca="1" si="2"/>
        <v>0</v>
      </c>
      <c r="V34" s="306">
        <f t="shared" ca="1" si="3"/>
        <v>1.2243354194335145</v>
      </c>
      <c r="W34" s="304">
        <f t="shared" ca="1" si="4"/>
        <v>6.0244634189814228</v>
      </c>
      <c r="Y34" s="314" t="str">
        <f t="shared" ca="1" si="22"/>
        <v/>
      </c>
      <c r="Z34" s="315" t="str">
        <f t="shared" ca="1" si="23"/>
        <v/>
      </c>
      <c r="AA34" s="316" t="str">
        <f t="shared" ca="1" si="24"/>
        <v/>
      </c>
      <c r="AC34" s="310" t="e">
        <f t="shared" ca="1" si="25"/>
        <v>#N/A</v>
      </c>
      <c r="AD34" s="323" t="e">
        <f t="shared" ca="1" si="26"/>
        <v>#N/A</v>
      </c>
      <c r="AE34" s="324">
        <f t="shared" ca="1" si="5"/>
        <v>5.4266194920657096</v>
      </c>
      <c r="AG34" s="306">
        <f t="shared" ca="1" si="27"/>
        <v>137.56820331800012</v>
      </c>
      <c r="AH34" s="304">
        <f t="shared" ca="1" si="28"/>
        <v>147.22673494025858</v>
      </c>
    </row>
    <row r="35" spans="1:34" x14ac:dyDescent="0.2">
      <c r="A35" s="347">
        <f t="shared" ca="1" si="6"/>
        <v>0.01</v>
      </c>
      <c r="B35" s="304">
        <f t="shared" ca="1" si="7"/>
        <v>0.31000000000000011</v>
      </c>
      <c r="D35" s="306">
        <f t="shared" ca="1" si="8"/>
        <v>25.866491167243669</v>
      </c>
      <c r="E35" s="307">
        <f t="shared" ca="1" si="9"/>
        <v>135.3013000108192</v>
      </c>
      <c r="F35" s="304">
        <f t="shared" ca="1" si="10"/>
        <v>137.75165026206693</v>
      </c>
      <c r="G35" s="306">
        <f t="shared" ca="1" si="11"/>
        <v>7.0317440400944973</v>
      </c>
      <c r="H35" s="307">
        <f t="shared" ca="1" si="12"/>
        <v>39.35006142259062</v>
      </c>
      <c r="I35" s="304">
        <f t="shared" ca="1" si="13"/>
        <v>39.973400633509513</v>
      </c>
      <c r="J35" s="306">
        <f t="shared" ca="1" si="14"/>
        <v>1.0272680674814565</v>
      </c>
      <c r="K35" s="307">
        <f t="shared" ca="1" si="15"/>
        <v>5.8133550412910751</v>
      </c>
      <c r="L35" s="304">
        <f t="shared" ca="1" si="0"/>
        <v>5.9034207472084725</v>
      </c>
      <c r="M35" s="306">
        <f t="shared" ca="1" si="16"/>
        <v>1.3939656318251676</v>
      </c>
      <c r="N35" s="304">
        <f t="shared" ca="1" si="17"/>
        <v>79.868347489869294</v>
      </c>
      <c r="P35" s="310">
        <f t="shared" ca="1" si="18"/>
        <v>6</v>
      </c>
      <c r="Q35" s="304">
        <f t="shared" ca="1" si="19"/>
        <v>1321.89</v>
      </c>
      <c r="R35" s="306">
        <f t="shared" ca="1" si="20"/>
        <v>0.64961871251988446</v>
      </c>
      <c r="S35" s="307">
        <f t="shared" ca="1" si="21"/>
        <v>8.9272558044369887</v>
      </c>
      <c r="T35" s="304">
        <f t="shared" ca="1" si="1"/>
        <v>87.576379441526868</v>
      </c>
      <c r="U35" s="311">
        <f t="shared" ca="1" si="2"/>
        <v>0</v>
      </c>
      <c r="V35" s="306">
        <f t="shared" ca="1" si="3"/>
        <v>1.224288070942261</v>
      </c>
      <c r="W35" s="304">
        <f t="shared" ca="1" si="4"/>
        <v>6.4618882495330698</v>
      </c>
      <c r="Y35" s="314" t="str">
        <f t="shared" ca="1" si="22"/>
        <v/>
      </c>
      <c r="Z35" s="315" t="str">
        <f t="shared" ca="1" si="23"/>
        <v/>
      </c>
      <c r="AA35" s="316" t="str">
        <f t="shared" ca="1" si="24"/>
        <v/>
      </c>
      <c r="AC35" s="310" t="e">
        <f t="shared" ca="1" si="25"/>
        <v>#N/A</v>
      </c>
      <c r="AD35" s="323" t="e">
        <f t="shared" ca="1" si="26"/>
        <v>#N/A</v>
      </c>
      <c r="AE35" s="324">
        <f t="shared" ca="1" si="5"/>
        <v>5.8133550412910751</v>
      </c>
      <c r="AG35" s="306">
        <f t="shared" ca="1" si="27"/>
        <v>137.7408926435256</v>
      </c>
      <c r="AH35" s="304">
        <f t="shared" ca="1" si="28"/>
        <v>147.39865927522908</v>
      </c>
    </row>
    <row r="36" spans="1:34" x14ac:dyDescent="0.2">
      <c r="A36" s="347">
        <f t="shared" ca="1" si="6"/>
        <v>0.01</v>
      </c>
      <c r="B36" s="304">
        <f t="shared" ca="1" si="7"/>
        <v>0.32000000000000012</v>
      </c>
      <c r="D36" s="306">
        <f t="shared" ca="1" si="8"/>
        <v>25.958973061399508</v>
      </c>
      <c r="E36" s="307">
        <f t="shared" ca="1" si="9"/>
        <v>135.45797030850377</v>
      </c>
      <c r="F36" s="304">
        <f t="shared" ca="1" si="10"/>
        <v>137.92291326136478</v>
      </c>
      <c r="G36" s="306">
        <f t="shared" ca="1" si="11"/>
        <v>7.2913337707084924</v>
      </c>
      <c r="H36" s="307">
        <f t="shared" ca="1" si="12"/>
        <v>40.704641125675657</v>
      </c>
      <c r="I36" s="304">
        <f t="shared" ca="1" si="13"/>
        <v>41.352525404452869</v>
      </c>
      <c r="J36" s="306">
        <f t="shared" ca="1" si="14"/>
        <v>1.0988834565354715</v>
      </c>
      <c r="K36" s="307">
        <f t="shared" ca="1" si="15"/>
        <v>6.2136285540324065</v>
      </c>
      <c r="L36" s="304">
        <f t="shared" ca="1" si="0"/>
        <v>6.3100494973125372</v>
      </c>
      <c r="M36" s="306">
        <f t="shared" ca="1" si="16"/>
        <v>1.393548321682496</v>
      </c>
      <c r="N36" s="304">
        <f t="shared" ca="1" si="17"/>
        <v>79.844437379946214</v>
      </c>
      <c r="P36" s="310">
        <f t="shared" ca="1" si="18"/>
        <v>6</v>
      </c>
      <c r="Q36" s="304">
        <f t="shared" ca="1" si="19"/>
        <v>1322.89</v>
      </c>
      <c r="R36" s="306">
        <f t="shared" ca="1" si="20"/>
        <v>0.65011014426724612</v>
      </c>
      <c r="S36" s="307">
        <f t="shared" ca="1" si="21"/>
        <v>8.9207547029943157</v>
      </c>
      <c r="T36" s="304">
        <f t="shared" ca="1" si="1"/>
        <v>87.512603636374237</v>
      </c>
      <c r="U36" s="311">
        <f t="shared" ca="1" si="2"/>
        <v>0</v>
      </c>
      <c r="V36" s="306">
        <f t="shared" ca="1" si="3"/>
        <v>1.2242390669099099</v>
      </c>
      <c r="W36" s="304">
        <f t="shared" ca="1" si="4"/>
        <v>6.9151871967290814</v>
      </c>
      <c r="Y36" s="314" t="str">
        <f t="shared" ca="1" si="22"/>
        <v/>
      </c>
      <c r="Z36" s="315" t="str">
        <f t="shared" ca="1" si="23"/>
        <v/>
      </c>
      <c r="AA36" s="316" t="str">
        <f t="shared" ca="1" si="24"/>
        <v/>
      </c>
      <c r="AC36" s="310" t="e">
        <f t="shared" ca="1" si="25"/>
        <v>#N/A</v>
      </c>
      <c r="AD36" s="323" t="e">
        <f t="shared" ca="1" si="26"/>
        <v>#N/A</v>
      </c>
      <c r="AE36" s="324">
        <f t="shared" ca="1" si="5"/>
        <v>6.2136285540324065</v>
      </c>
      <c r="AG36" s="306">
        <f t="shared" ca="1" si="27"/>
        <v>137.91211702186732</v>
      </c>
      <c r="AH36" s="304">
        <f t="shared" ca="1" si="28"/>
        <v>147.5691413539931</v>
      </c>
    </row>
    <row r="37" spans="1:34" x14ac:dyDescent="0.2">
      <c r="A37" s="347">
        <f t="shared" ca="1" si="6"/>
        <v>0.01</v>
      </c>
      <c r="B37" s="304">
        <f t="shared" ca="1" si="7"/>
        <v>0.33000000000000013</v>
      </c>
      <c r="D37" s="306">
        <f t="shared" ca="1" si="8"/>
        <v>26.049396449538577</v>
      </c>
      <c r="E37" s="307">
        <f t="shared" ca="1" si="9"/>
        <v>135.61350787431942</v>
      </c>
      <c r="F37" s="304">
        <f t="shared" ca="1" si="10"/>
        <v>138.09270282445533</v>
      </c>
      <c r="G37" s="306">
        <f t="shared" ca="1" si="11"/>
        <v>7.5518277352038785</v>
      </c>
      <c r="H37" s="307">
        <f t="shared" ca="1" si="12"/>
        <v>42.06077620441885</v>
      </c>
      <c r="I37" s="304">
        <f t="shared" ca="1" si="13"/>
        <v>42.733347599508292</v>
      </c>
      <c r="J37" s="306">
        <f t="shared" ca="1" si="14"/>
        <v>1.1730992640650333</v>
      </c>
      <c r="K37" s="307">
        <f t="shared" ca="1" si="15"/>
        <v>6.6274556406828786</v>
      </c>
      <c r="L37" s="304">
        <f t="shared" ca="1" si="0"/>
        <v>6.7304777061193235</v>
      </c>
      <c r="M37" s="306">
        <f t="shared" ca="1" si="16"/>
        <v>1.3931435528670932</v>
      </c>
      <c r="N37" s="304">
        <f t="shared" ca="1" si="17"/>
        <v>79.82124583514512</v>
      </c>
      <c r="P37" s="310">
        <f t="shared" ca="1" si="18"/>
        <v>6</v>
      </c>
      <c r="Q37" s="304">
        <f t="shared" ca="1" si="19"/>
        <v>1323.89</v>
      </c>
      <c r="R37" s="306">
        <f t="shared" ca="1" si="20"/>
        <v>0.65060157601460777</v>
      </c>
      <c r="S37" s="307">
        <f t="shared" ca="1" si="21"/>
        <v>8.9142486872341689</v>
      </c>
      <c r="T37" s="304">
        <f t="shared" ca="1" si="1"/>
        <v>87.448779621767201</v>
      </c>
      <c r="U37" s="311">
        <f t="shared" ca="1" si="2"/>
        <v>0</v>
      </c>
      <c r="V37" s="306">
        <f t="shared" ca="1" si="3"/>
        <v>1.2241884056243026</v>
      </c>
      <c r="W37" s="304">
        <f t="shared" ca="1" si="4"/>
        <v>7.3844087033182415</v>
      </c>
      <c r="Y37" s="314" t="str">
        <f t="shared" ca="1" si="22"/>
        <v/>
      </c>
      <c r="Z37" s="315" t="str">
        <f t="shared" ca="1" si="23"/>
        <v/>
      </c>
      <c r="AA37" s="316" t="str">
        <f t="shared" ca="1" si="24"/>
        <v/>
      </c>
      <c r="AC37" s="310" t="e">
        <f t="shared" ca="1" si="25"/>
        <v>#N/A</v>
      </c>
      <c r="AD37" s="323" t="e">
        <f t="shared" ca="1" si="26"/>
        <v>#N/A</v>
      </c>
      <c r="AE37" s="324">
        <f t="shared" ca="1" si="5"/>
        <v>6.6274556406828786</v>
      </c>
      <c r="AG37" s="306">
        <f t="shared" ca="1" si="27"/>
        <v>138.0818694386775</v>
      </c>
      <c r="AH37" s="304">
        <f t="shared" ca="1" si="28"/>
        <v>147.73817278502355</v>
      </c>
    </row>
    <row r="38" spans="1:34" x14ac:dyDescent="0.2">
      <c r="A38" s="347">
        <f t="shared" ca="1" si="6"/>
        <v>0.01</v>
      </c>
      <c r="B38" s="304">
        <f t="shared" ca="1" si="7"/>
        <v>0.34000000000000014</v>
      </c>
      <c r="D38" s="306">
        <f t="shared" ca="1" si="8"/>
        <v>26.137870580635699</v>
      </c>
      <c r="E38" s="307">
        <f t="shared" ca="1" si="9"/>
        <v>135.76788703617734</v>
      </c>
      <c r="F38" s="304">
        <f t="shared" ca="1" si="10"/>
        <v>138.2610119620071</v>
      </c>
      <c r="G38" s="306">
        <f t="shared" ca="1" si="11"/>
        <v>7.8132064410102355</v>
      </c>
      <c r="H38" s="307">
        <f t="shared" ca="1" si="12"/>
        <v>43.418455074780624</v>
      </c>
      <c r="I38" s="304">
        <f t="shared" ca="1" si="13"/>
        <v>44.115852433910732</v>
      </c>
      <c r="J38" s="306">
        <f t="shared" ca="1" si="14"/>
        <v>1.2499244349461038</v>
      </c>
      <c r="K38" s="307">
        <f t="shared" ca="1" si="15"/>
        <v>7.054851797078876</v>
      </c>
      <c r="L38" s="304">
        <f t="shared" ca="1" si="0"/>
        <v>7.1647222536412656</v>
      </c>
      <c r="M38" s="306">
        <f t="shared" ca="1" si="16"/>
        <v>1.3927505827715358</v>
      </c>
      <c r="N38" s="304">
        <f t="shared" ca="1" si="17"/>
        <v>79.79873030719483</v>
      </c>
      <c r="P38" s="310">
        <f t="shared" ca="1" si="18"/>
        <v>6</v>
      </c>
      <c r="Q38" s="304">
        <f t="shared" ca="1" si="19"/>
        <v>1324.89</v>
      </c>
      <c r="R38" s="306">
        <f t="shared" ca="1" si="20"/>
        <v>0.65109300776196943</v>
      </c>
      <c r="S38" s="307">
        <f t="shared" ca="1" si="21"/>
        <v>8.9077377571565499</v>
      </c>
      <c r="T38" s="304">
        <f t="shared" ca="1" si="1"/>
        <v>87.38490739770576</v>
      </c>
      <c r="U38" s="311">
        <f t="shared" ca="1" si="2"/>
        <v>0</v>
      </c>
      <c r="V38" s="306">
        <f t="shared" ca="1" si="3"/>
        <v>1.2241360853943335</v>
      </c>
      <c r="W38" s="304">
        <f t="shared" ca="1" si="4"/>
        <v>7.8696004590250386</v>
      </c>
      <c r="Y38" s="314" t="str">
        <f t="shared" ca="1" si="22"/>
        <v/>
      </c>
      <c r="Z38" s="315" t="str">
        <f t="shared" ca="1" si="23"/>
        <v/>
      </c>
      <c r="AA38" s="316" t="str">
        <f t="shared" ca="1" si="24"/>
        <v/>
      </c>
      <c r="AC38" s="310" t="e">
        <f t="shared" ca="1" si="25"/>
        <v>#N/A</v>
      </c>
      <c r="AD38" s="323" t="e">
        <f t="shared" ca="1" si="26"/>
        <v>#N/A</v>
      </c>
      <c r="AE38" s="324">
        <f t="shared" ca="1" si="5"/>
        <v>7.054851797078876</v>
      </c>
      <c r="AG38" s="306">
        <f t="shared" ca="1" si="27"/>
        <v>138.25014280962785</v>
      </c>
      <c r="AH38" s="304">
        <f t="shared" ca="1" si="28"/>
        <v>147.90574523123865</v>
      </c>
    </row>
    <row r="39" spans="1:34" x14ac:dyDescent="0.2">
      <c r="A39" s="347">
        <f t="shared" ca="1" si="6"/>
        <v>0.01</v>
      </c>
      <c r="B39" s="304">
        <f t="shared" ca="1" si="7"/>
        <v>0.35000000000000014</v>
      </c>
      <c r="D39" s="306">
        <f t="shared" ca="1" si="8"/>
        <v>26.22449463254053</v>
      </c>
      <c r="E39" s="307">
        <f t="shared" ca="1" si="9"/>
        <v>135.92108373091497</v>
      </c>
      <c r="F39" s="304">
        <f t="shared" ca="1" si="10"/>
        <v>138.42783362213882</v>
      </c>
      <c r="G39" s="306">
        <f t="shared" ca="1" si="11"/>
        <v>8.0754513873356402</v>
      </c>
      <c r="H39" s="307">
        <f t="shared" ca="1" si="12"/>
        <v>44.777665912089773</v>
      </c>
      <c r="I39" s="304">
        <f t="shared" ca="1" si="13"/>
        <v>45.500025051025496</v>
      </c>
      <c r="J39" s="306">
        <f t="shared" ca="1" si="14"/>
        <v>1.3293677240878332</v>
      </c>
      <c r="K39" s="307">
        <f t="shared" ca="1" si="15"/>
        <v>7.4958324020132281</v>
      </c>
      <c r="L39" s="304">
        <f t="shared" ca="1" si="0"/>
        <v>7.6127998755331712</v>
      </c>
      <c r="M39" s="306">
        <f t="shared" ca="1" si="16"/>
        <v>1.3923687334650001</v>
      </c>
      <c r="N39" s="304">
        <f t="shared" ca="1" si="17"/>
        <v>79.776851953520335</v>
      </c>
      <c r="P39" s="310">
        <f t="shared" ca="1" si="18"/>
        <v>6</v>
      </c>
      <c r="Q39" s="304">
        <f t="shared" ca="1" si="19"/>
        <v>1325.89</v>
      </c>
      <c r="R39" s="306">
        <f t="shared" ca="1" si="20"/>
        <v>0.65158443950933109</v>
      </c>
      <c r="S39" s="307">
        <f t="shared" ca="1" si="21"/>
        <v>8.9012219127614571</v>
      </c>
      <c r="T39" s="304">
        <f t="shared" ca="1" si="1"/>
        <v>87.320986964189899</v>
      </c>
      <c r="U39" s="311">
        <f t="shared" ca="1" si="2"/>
        <v>0</v>
      </c>
      <c r="V39" s="306">
        <f t="shared" ca="1" si="3"/>
        <v>1.2240821045502763</v>
      </c>
      <c r="W39" s="304">
        <f t="shared" ca="1" si="4"/>
        <v>8.3708093936160317</v>
      </c>
      <c r="Y39" s="314" t="str">
        <f t="shared" ca="1" si="22"/>
        <v/>
      </c>
      <c r="Z39" s="315" t="str">
        <f t="shared" ca="1" si="23"/>
        <v/>
      </c>
      <c r="AA39" s="316" t="str">
        <f t="shared" ca="1" si="24"/>
        <v/>
      </c>
      <c r="AC39" s="310" t="e">
        <f t="shared" ca="1" si="25"/>
        <v>#N/A</v>
      </c>
      <c r="AD39" s="323" t="e">
        <f t="shared" ca="1" si="26"/>
        <v>#N/A</v>
      </c>
      <c r="AE39" s="324">
        <f t="shared" ca="1" si="5"/>
        <v>7.4958324020132281</v>
      </c>
      <c r="AG39" s="306">
        <f t="shared" ca="1" si="27"/>
        <v>138.41692999606673</v>
      </c>
      <c r="AH39" s="304">
        <f t="shared" ca="1" si="28"/>
        <v>148.07185041093766</v>
      </c>
    </row>
    <row r="40" spans="1:34" x14ac:dyDescent="0.2">
      <c r="A40" s="347">
        <f t="shared" ca="1" si="6"/>
        <v>0.01</v>
      </c>
      <c r="B40" s="304">
        <f t="shared" ca="1" si="7"/>
        <v>0.36000000000000015</v>
      </c>
      <c r="D40" s="306">
        <f t="shared" ca="1" si="8"/>
        <v>26.309358896498463</v>
      </c>
      <c r="E40" s="307">
        <f t="shared" ca="1" si="9"/>
        <v>136.07307532581899</v>
      </c>
      <c r="F40" s="304">
        <f t="shared" ca="1" si="10"/>
        <v>138.59316070488751</v>
      </c>
      <c r="G40" s="306">
        <f t="shared" ca="1" si="11"/>
        <v>8.338544976300625</v>
      </c>
      <c r="H40" s="307">
        <f t="shared" ca="1" si="12"/>
        <v>46.138396665347962</v>
      </c>
      <c r="I40" s="304">
        <f t="shared" ca="1" si="13"/>
        <v>46.885850521994165</v>
      </c>
      <c r="J40" s="306">
        <f t="shared" ca="1" si="14"/>
        <v>1.4114377059060146</v>
      </c>
      <c r="K40" s="307">
        <f t="shared" ca="1" si="15"/>
        <v>7.9504127149004171</v>
      </c>
      <c r="L40" s="304">
        <f t="shared" ca="1" si="0"/>
        <v>8.0747271616385561</v>
      </c>
      <c r="M40" s="306">
        <f t="shared" ca="1" si="16"/>
        <v>1.3919973843527138</v>
      </c>
      <c r="N40" s="304">
        <f t="shared" ca="1" si="17"/>
        <v>79.755575216660404</v>
      </c>
      <c r="P40" s="310">
        <f t="shared" ca="1" si="18"/>
        <v>6</v>
      </c>
      <c r="Q40" s="304">
        <f t="shared" ca="1" si="19"/>
        <v>1326.89</v>
      </c>
      <c r="R40" s="306">
        <f t="shared" ca="1" si="20"/>
        <v>0.65207587125669264</v>
      </c>
      <c r="S40" s="307">
        <f t="shared" ca="1" si="21"/>
        <v>8.8947011540488905</v>
      </c>
      <c r="T40" s="304">
        <f t="shared" ca="1" si="1"/>
        <v>87.257018321219618</v>
      </c>
      <c r="U40" s="311">
        <f t="shared" ca="1" si="2"/>
        <v>0</v>
      </c>
      <c r="V40" s="306">
        <f t="shared" ca="1" si="3"/>
        <v>1.2240264614440906</v>
      </c>
      <c r="W40" s="304">
        <f t="shared" ca="1" si="4"/>
        <v>8.8880816700026237</v>
      </c>
      <c r="Y40" s="314" t="str">
        <f t="shared" ca="1" si="22"/>
        <v/>
      </c>
      <c r="Z40" s="315" t="str">
        <f t="shared" ca="1" si="23"/>
        <v/>
      </c>
      <c r="AA40" s="316" t="str">
        <f t="shared" ca="1" si="24"/>
        <v/>
      </c>
      <c r="AC40" s="310" t="e">
        <f t="shared" ca="1" si="25"/>
        <v>#N/A</v>
      </c>
      <c r="AD40" s="323" t="e">
        <f t="shared" ca="1" si="26"/>
        <v>#N/A</v>
      </c>
      <c r="AE40" s="324">
        <f t="shared" ca="1" si="5"/>
        <v>7.9504127149004171</v>
      </c>
      <c r="AG40" s="306">
        <f t="shared" ca="1" si="27"/>
        <v>138.58222381854873</v>
      </c>
      <c r="AH40" s="304">
        <f t="shared" ca="1" si="28"/>
        <v>148.2364800987373</v>
      </c>
    </row>
    <row r="41" spans="1:34" x14ac:dyDescent="0.2">
      <c r="A41" s="347">
        <f t="shared" ca="1" si="6"/>
        <v>0.01</v>
      </c>
      <c r="B41" s="304">
        <f t="shared" ca="1" si="7"/>
        <v>0.37000000000000016</v>
      </c>
      <c r="D41" s="306">
        <f t="shared" ca="1" si="8"/>
        <v>26.392545792501011</v>
      </c>
      <c r="E41" s="307">
        <f t="shared" ca="1" si="9"/>
        <v>136.22384046541492</v>
      </c>
      <c r="F41" s="304">
        <f t="shared" ca="1" si="10"/>
        <v>138.75698607477781</v>
      </c>
      <c r="G41" s="306">
        <f t="shared" ca="1" si="11"/>
        <v>8.6024704342256353</v>
      </c>
      <c r="H41" s="307">
        <f t="shared" ca="1" si="12"/>
        <v>47.500635070002112</v>
      </c>
      <c r="I41" s="304">
        <f t="shared" ca="1" si="13"/>
        <v>48.273313845490662</v>
      </c>
      <c r="J41" s="306">
        <f t="shared" ca="1" si="14"/>
        <v>1.4961427829586458</v>
      </c>
      <c r="K41" s="307">
        <f t="shared" ca="1" si="15"/>
        <v>8.4186078735771677</v>
      </c>
      <c r="L41" s="304">
        <f t="shared" ca="1" si="0"/>
        <v>8.5505205546828975</v>
      </c>
      <c r="M41" s="306">
        <f t="shared" ca="1" si="16"/>
        <v>1.3916359658514001</v>
      </c>
      <c r="N41" s="304">
        <f t="shared" ca="1" si="17"/>
        <v>79.734867461897181</v>
      </c>
      <c r="P41" s="310">
        <f t="shared" ca="1" si="18"/>
        <v>6</v>
      </c>
      <c r="Q41" s="304">
        <f t="shared" ca="1" si="19"/>
        <v>1327.89</v>
      </c>
      <c r="R41" s="306">
        <f t="shared" ca="1" si="20"/>
        <v>0.6525673030040543</v>
      </c>
      <c r="S41" s="307">
        <f t="shared" ca="1" si="21"/>
        <v>8.88817548101885</v>
      </c>
      <c r="T41" s="304">
        <f t="shared" ca="1" si="1"/>
        <v>87.193001468794918</v>
      </c>
      <c r="U41" s="311">
        <f t="shared" ca="1" si="2"/>
        <v>0</v>
      </c>
      <c r="V41" s="306">
        <f t="shared" ca="1" si="3"/>
        <v>1.2239691544497104</v>
      </c>
      <c r="W41" s="304">
        <f t="shared" ca="1" si="4"/>
        <v>9.421462677384234</v>
      </c>
      <c r="Y41" s="314" t="str">
        <f t="shared" ca="1" si="22"/>
        <v/>
      </c>
      <c r="Z41" s="315" t="str">
        <f t="shared" ca="1" si="23"/>
        <v/>
      </c>
      <c r="AA41" s="316" t="str">
        <f t="shared" ca="1" si="24"/>
        <v/>
      </c>
      <c r="AC41" s="310" t="e">
        <f t="shared" ca="1" si="25"/>
        <v>#N/A</v>
      </c>
      <c r="AD41" s="323" t="e">
        <f t="shared" ca="1" si="26"/>
        <v>#N/A</v>
      </c>
      <c r="AE41" s="324">
        <f t="shared" ca="1" si="5"/>
        <v>8.4186078735771677</v>
      </c>
      <c r="AG41" s="306">
        <f t="shared" ca="1" si="27"/>
        <v>138.74601706859585</v>
      </c>
      <c r="AH41" s="304">
        <f t="shared" ca="1" si="28"/>
        <v>148.39962612650854</v>
      </c>
    </row>
    <row r="42" spans="1:34" x14ac:dyDescent="0.2">
      <c r="A42" s="347">
        <f t="shared" ca="1" si="6"/>
        <v>0.01</v>
      </c>
      <c r="B42" s="304">
        <f t="shared" ca="1" si="7"/>
        <v>0.38000000000000017</v>
      </c>
      <c r="D42" s="306">
        <f t="shared" ca="1" si="8"/>
        <v>26.474130743691308</v>
      </c>
      <c r="E42" s="307">
        <f t="shared" ca="1" si="9"/>
        <v>136.37335893935611</v>
      </c>
      <c r="F42" s="304">
        <f t="shared" ca="1" si="10"/>
        <v>138.91930257180434</v>
      </c>
      <c r="G42" s="306">
        <f t="shared" ca="1" si="11"/>
        <v>8.8672117416625476</v>
      </c>
      <c r="H42" s="307">
        <f t="shared" ca="1" si="12"/>
        <v>48.864368659395673</v>
      </c>
      <c r="I42" s="304">
        <f t="shared" ca="1" si="13"/>
        <v>49.662399947574109</v>
      </c>
      <c r="J42" s="306">
        <f t="shared" ca="1" si="14"/>
        <v>1.5834911938380867</v>
      </c>
      <c r="K42" s="307">
        <f t="shared" ca="1" si="15"/>
        <v>8.9004328922241562</v>
      </c>
      <c r="L42" s="304">
        <f t="shared" ca="1" si="0"/>
        <v>9.040196349081608</v>
      </c>
      <c r="M42" s="306">
        <f t="shared" ca="1" si="16"/>
        <v>1.3912839539161719</v>
      </c>
      <c r="N42" s="304">
        <f t="shared" ca="1" si="17"/>
        <v>79.714698663670376</v>
      </c>
      <c r="P42" s="310">
        <f t="shared" ca="1" si="18"/>
        <v>6</v>
      </c>
      <c r="Q42" s="304">
        <f t="shared" ca="1" si="19"/>
        <v>1328.89</v>
      </c>
      <c r="R42" s="306">
        <f t="shared" ca="1" si="20"/>
        <v>0.65305873475141596</v>
      </c>
      <c r="S42" s="307">
        <f t="shared" ca="1" si="21"/>
        <v>8.8816448936713357</v>
      </c>
      <c r="T42" s="304">
        <f t="shared" ca="1" si="1"/>
        <v>87.128936406915813</v>
      </c>
      <c r="U42" s="311">
        <f t="shared" ca="1" si="2"/>
        <v>0</v>
      </c>
      <c r="V42" s="306">
        <f t="shared" ca="1" si="3"/>
        <v>1.2239101819633178</v>
      </c>
      <c r="W42" s="304">
        <f t="shared" ca="1" si="4"/>
        <v>9.9709970244356079</v>
      </c>
      <c r="Y42" s="314" t="str">
        <f t="shared" ca="1" si="22"/>
        <v/>
      </c>
      <c r="Z42" s="315" t="str">
        <f t="shared" ca="1" si="23"/>
        <v/>
      </c>
      <c r="AA42" s="316" t="str">
        <f t="shared" ca="1" si="24"/>
        <v/>
      </c>
      <c r="AC42" s="310" t="e">
        <f t="shared" ca="1" si="25"/>
        <v>#N/A</v>
      </c>
      <c r="AD42" s="323" t="e">
        <f t="shared" ca="1" si="26"/>
        <v>#N/A</v>
      </c>
      <c r="AE42" s="324">
        <f t="shared" ca="1" si="5"/>
        <v>8.9004328922241562</v>
      </c>
      <c r="AG42" s="306">
        <f t="shared" ca="1" si="27"/>
        <v>138.90830251898228</v>
      </c>
      <c r="AH42" s="304">
        <f t="shared" ca="1" si="28"/>
        <v>148.56128038431376</v>
      </c>
    </row>
    <row r="43" spans="1:34" x14ac:dyDescent="0.2">
      <c r="A43" s="347">
        <f t="shared" ca="1" si="6"/>
        <v>0.01</v>
      </c>
      <c r="B43" s="304">
        <f t="shared" ca="1" si="7"/>
        <v>0.39000000000000018</v>
      </c>
      <c r="D43" s="306">
        <f t="shared" ca="1" si="8"/>
        <v>26.554182932698474</v>
      </c>
      <c r="E43" s="307">
        <f t="shared" ca="1" si="9"/>
        <v>136.5216115680268</v>
      </c>
      <c r="F43" s="304">
        <f t="shared" ca="1" si="10"/>
        <v>139.08010302108065</v>
      </c>
      <c r="G43" s="306">
        <f t="shared" ca="1" si="11"/>
        <v>9.1327535709895322</v>
      </c>
      <c r="H43" s="307">
        <f t="shared" ca="1" si="12"/>
        <v>50.229584775075942</v>
      </c>
      <c r="I43" s="304">
        <f t="shared" ca="1" si="13"/>
        <v>51.053093681626805</v>
      </c>
      <c r="J43" s="306">
        <f t="shared" ca="1" si="14"/>
        <v>1.6734910204013471</v>
      </c>
      <c r="K43" s="307">
        <f t="shared" ca="1" si="15"/>
        <v>9.3959026593965138</v>
      </c>
      <c r="L43" s="304">
        <f t="shared" ca="1" si="0"/>
        <v>9.5437706898383947</v>
      </c>
      <c r="M43" s="306">
        <f t="shared" ca="1" si="16"/>
        <v>1.390940865284642</v>
      </c>
      <c r="N43" s="304">
        <f t="shared" ca="1" si="17"/>
        <v>79.695041133084786</v>
      </c>
      <c r="P43" s="310">
        <f t="shared" ca="1" si="18"/>
        <v>6</v>
      </c>
      <c r="Q43" s="304">
        <f t="shared" ca="1" si="19"/>
        <v>1329.89</v>
      </c>
      <c r="R43" s="306">
        <f t="shared" ca="1" si="20"/>
        <v>0.65355016649877762</v>
      </c>
      <c r="S43" s="307">
        <f t="shared" ca="1" si="21"/>
        <v>8.8751093920063475</v>
      </c>
      <c r="T43" s="304">
        <f t="shared" ca="1" si="1"/>
        <v>87.064823135582273</v>
      </c>
      <c r="U43" s="311">
        <f t="shared" ca="1" si="2"/>
        <v>0</v>
      </c>
      <c r="V43" s="306">
        <f t="shared" ca="1" si="3"/>
        <v>1.2238495424036038</v>
      </c>
      <c r="W43" s="304">
        <f t="shared" ca="1" si="4"/>
        <v>10.53672853254163</v>
      </c>
      <c r="Y43" s="314" t="str">
        <f t="shared" ca="1" si="22"/>
        <v/>
      </c>
      <c r="Z43" s="315" t="str">
        <f t="shared" ca="1" si="23"/>
        <v/>
      </c>
      <c r="AA43" s="316" t="str">
        <f t="shared" ca="1" si="24"/>
        <v/>
      </c>
      <c r="AC43" s="310" t="e">
        <f t="shared" ca="1" si="25"/>
        <v>#N/A</v>
      </c>
      <c r="AD43" s="323" t="e">
        <f t="shared" ca="1" si="26"/>
        <v>#N/A</v>
      </c>
      <c r="AE43" s="324">
        <f t="shared" ca="1" si="5"/>
        <v>9.3959026593965138</v>
      </c>
      <c r="AG43" s="306">
        <f t="shared" ca="1" si="27"/>
        <v>139.06907293277769</v>
      </c>
      <c r="AH43" s="304">
        <f t="shared" ca="1" si="28"/>
        <v>148.72143482134339</v>
      </c>
    </row>
    <row r="44" spans="1:34" x14ac:dyDescent="0.2">
      <c r="A44" s="347">
        <f t="shared" ca="1" si="6"/>
        <v>0.01</v>
      </c>
      <c r="B44" s="304">
        <f t="shared" ca="1" si="7"/>
        <v>0.40000000000000019</v>
      </c>
      <c r="D44" s="306">
        <f t="shared" ca="1" si="8"/>
        <v>26.632765958554941</v>
      </c>
      <c r="E44" s="307">
        <f t="shared" ca="1" si="9"/>
        <v>136.66858010309232</v>
      </c>
      <c r="F44" s="304">
        <f t="shared" ca="1" si="10"/>
        <v>139.23938024136177</v>
      </c>
      <c r="G44" s="306">
        <f t="shared" ca="1" si="11"/>
        <v>9.3990812305750815</v>
      </c>
      <c r="H44" s="307">
        <f t="shared" ca="1" si="12"/>
        <v>51.596270576106868</v>
      </c>
      <c r="I44" s="304">
        <f t="shared" ca="1" si="13"/>
        <v>52.445379828367912</v>
      </c>
      <c r="J44" s="306">
        <f t="shared" ca="1" si="14"/>
        <v>1.7661501944091702</v>
      </c>
      <c r="K44" s="307">
        <f t="shared" ca="1" si="15"/>
        <v>9.9050319361524277</v>
      </c>
      <c r="L44" s="304">
        <f t="shared" ca="1" si="0"/>
        <v>10.061259571515441</v>
      </c>
      <c r="M44" s="306">
        <f t="shared" ca="1" si="16"/>
        <v>1.3906062533281138</v>
      </c>
      <c r="N44" s="304">
        <f t="shared" ca="1" si="17"/>
        <v>79.675869280201113</v>
      </c>
      <c r="P44" s="310">
        <f t="shared" ca="1" si="18"/>
        <v>6</v>
      </c>
      <c r="Q44" s="304">
        <f t="shared" ca="1" si="19"/>
        <v>1330.89</v>
      </c>
      <c r="R44" s="306">
        <f t="shared" ca="1" si="20"/>
        <v>0.65404159824613928</v>
      </c>
      <c r="S44" s="307">
        <f t="shared" ca="1" si="21"/>
        <v>8.8685689760238855</v>
      </c>
      <c r="T44" s="304">
        <f t="shared" ca="1" si="1"/>
        <v>87.000661654794328</v>
      </c>
      <c r="U44" s="311">
        <f t="shared" ca="1" si="2"/>
        <v>0</v>
      </c>
      <c r="V44" s="306">
        <f t="shared" ca="1" si="3"/>
        <v>1.2237872342120144</v>
      </c>
      <c r="W44" s="304">
        <f t="shared" ca="1" si="4"/>
        <v>11.118700229082819</v>
      </c>
      <c r="Y44" s="314" t="str">
        <f t="shared" ca="1" si="22"/>
        <v/>
      </c>
      <c r="Z44" s="315" t="str">
        <f t="shared" ca="1" si="23"/>
        <v/>
      </c>
      <c r="AA44" s="316" t="str">
        <f t="shared" ca="1" si="24"/>
        <v/>
      </c>
      <c r="AC44" s="310" t="e">
        <f t="shared" ca="1" si="25"/>
        <v>#N/A</v>
      </c>
      <c r="AD44" s="323" t="e">
        <f t="shared" ca="1" si="26"/>
        <v>#N/A</v>
      </c>
      <c r="AE44" s="324">
        <f t="shared" ca="1" si="5"/>
        <v>9.9050319361524277</v>
      </c>
      <c r="AG44" s="306">
        <f t="shared" ca="1" si="27"/>
        <v>139.22832107134229</v>
      </c>
      <c r="AH44" s="304">
        <f t="shared" ca="1" si="28"/>
        <v>148.8800814468517</v>
      </c>
    </row>
    <row r="45" spans="1:34" x14ac:dyDescent="0.2">
      <c r="A45" s="347">
        <f t="shared" ca="1" si="6"/>
        <v>0.01</v>
      </c>
      <c r="B45" s="304">
        <f t="shared" ca="1" si="7"/>
        <v>0.4100000000000002</v>
      </c>
      <c r="D45" s="306">
        <f t="shared" ca="1" si="8"/>
        <v>26.692910841148841</v>
      </c>
      <c r="E45" s="307">
        <f t="shared" ca="1" si="9"/>
        <v>136.72077427862004</v>
      </c>
      <c r="F45" s="304">
        <f t="shared" ca="1" si="10"/>
        <v>139.30212348890771</v>
      </c>
      <c r="G45" s="306">
        <f t="shared" ca="1" si="11"/>
        <v>9.6660103389865704</v>
      </c>
      <c r="H45" s="307">
        <f t="shared" ca="1" si="12"/>
        <v>52.963478318893067</v>
      </c>
      <c r="I45" s="304">
        <f t="shared" ca="1" si="13"/>
        <v>53.838292984726507</v>
      </c>
      <c r="J45" s="306">
        <f t="shared" ca="1" si="14"/>
        <v>1.8614756522569784</v>
      </c>
      <c r="K45" s="307">
        <f t="shared" ca="1" si="15"/>
        <v>10.427830680627427</v>
      </c>
      <c r="L45" s="304">
        <f t="shared" ca="1" si="0"/>
        <v>10.592674086734672</v>
      </c>
      <c r="M45" s="306">
        <f t="shared" ca="1" si="16"/>
        <v>1.3902796986562114</v>
      </c>
      <c r="N45" s="304">
        <f t="shared" ca="1" si="17"/>
        <v>79.657159075720827</v>
      </c>
      <c r="P45" s="310">
        <f t="shared" ca="1" si="18"/>
        <v>7</v>
      </c>
      <c r="Q45" s="304">
        <f t="shared" ca="1" si="19"/>
        <v>1331.0486250000001</v>
      </c>
      <c r="R45" s="306">
        <f t="shared" ca="1" si="20"/>
        <v>0.65411955160706448</v>
      </c>
      <c r="S45" s="307">
        <f t="shared" ca="1" si="21"/>
        <v>8.8620277805078143</v>
      </c>
      <c r="T45" s="304">
        <f t="shared" ca="1" si="1"/>
        <v>86.936492526781663</v>
      </c>
      <c r="U45" s="311">
        <f t="shared" ca="1" si="2"/>
        <v>0</v>
      </c>
      <c r="V45" s="306">
        <f t="shared" ca="1" si="3"/>
        <v>1.2237232564249145</v>
      </c>
      <c r="W45" s="304">
        <f t="shared" ca="1" si="4"/>
        <v>11.7165408073232</v>
      </c>
      <c r="Y45" s="314" t="str">
        <f t="shared" ca="1" si="22"/>
        <v/>
      </c>
      <c r="Z45" s="315" t="str">
        <f t="shared" ca="1" si="23"/>
        <v/>
      </c>
      <c r="AA45" s="316" t="str">
        <f t="shared" ca="1" si="24"/>
        <v/>
      </c>
      <c r="AC45" s="310" t="e">
        <f t="shared" ca="1" si="25"/>
        <v>#N/A</v>
      </c>
      <c r="AD45" s="323" t="e">
        <f t="shared" ca="1" si="26"/>
        <v>#N/A</v>
      </c>
      <c r="AE45" s="324">
        <f t="shared" ca="1" si="5"/>
        <v>10.427830680627427</v>
      </c>
      <c r="AG45" s="306">
        <f t="shared" ca="1" si="27"/>
        <v>139.29102857559195</v>
      </c>
      <c r="AH45" s="304">
        <f t="shared" ca="1" si="28"/>
        <v>148.94220120525083</v>
      </c>
    </row>
    <row r="46" spans="1:34" x14ac:dyDescent="0.2">
      <c r="A46" s="347">
        <f t="shared" ca="1" si="6"/>
        <v>0.01</v>
      </c>
      <c r="B46" s="304">
        <f t="shared" ca="1" si="7"/>
        <v>0.42000000000000021</v>
      </c>
      <c r="D46" s="306">
        <f t="shared" ca="1" si="8"/>
        <v>26.73453899292786</v>
      </c>
      <c r="E46" s="307">
        <f t="shared" ca="1" si="9"/>
        <v>136.67796418171341</v>
      </c>
      <c r="F46" s="304">
        <f t="shared" ca="1" si="10"/>
        <v>139.26809206714262</v>
      </c>
      <c r="G46" s="306">
        <f t="shared" ca="1" si="11"/>
        <v>9.9333557289158492</v>
      </c>
      <c r="H46" s="307">
        <f t="shared" ca="1" si="12"/>
        <v>54.330257960710199</v>
      </c>
      <c r="I46" s="304">
        <f t="shared" ca="1" si="13"/>
        <v>55.230865339178777</v>
      </c>
      <c r="J46" s="306">
        <f t="shared" ca="1" si="14"/>
        <v>1.9594724825964904</v>
      </c>
      <c r="K46" s="307">
        <f t="shared" ca="1" si="15"/>
        <v>10.964299362025443</v>
      </c>
      <c r="L46" s="304">
        <f t="shared" ca="1" si="0"/>
        <v>11.138015663041797</v>
      </c>
      <c r="M46" s="306">
        <f t="shared" ca="1" si="16"/>
        <v>1.3899608070111782</v>
      </c>
      <c r="N46" s="304">
        <f t="shared" ca="1" si="17"/>
        <v>79.638887930338441</v>
      </c>
      <c r="P46" s="310">
        <f t="shared" ca="1" si="18"/>
        <v>7</v>
      </c>
      <c r="Q46" s="304">
        <f t="shared" ca="1" si="19"/>
        <v>1330.3658750000002</v>
      </c>
      <c r="R46" s="306">
        <f t="shared" ca="1" si="20"/>
        <v>0.65378402658155343</v>
      </c>
      <c r="S46" s="307">
        <f t="shared" ca="1" si="21"/>
        <v>8.8554899402419984</v>
      </c>
      <c r="T46" s="304">
        <f t="shared" ca="1" si="1"/>
        <v>86.872356313774006</v>
      </c>
      <c r="U46" s="311">
        <f t="shared" ca="1" si="2"/>
        <v>0</v>
      </c>
      <c r="V46" s="306">
        <f t="shared" ca="1" si="3"/>
        <v>1.2236576092468558</v>
      </c>
      <c r="W46" s="304">
        <f t="shared" ca="1" si="4"/>
        <v>12.329834384391882</v>
      </c>
      <c r="Y46" s="314" t="str">
        <f t="shared" ca="1" si="22"/>
        <v/>
      </c>
      <c r="Z46" s="315" t="str">
        <f t="shared" ca="1" si="23"/>
        <v/>
      </c>
      <c r="AA46" s="316" t="str">
        <f t="shared" ca="1" si="24"/>
        <v/>
      </c>
      <c r="AC46" s="310" t="e">
        <f t="shared" ca="1" si="25"/>
        <v>#N/A</v>
      </c>
      <c r="AD46" s="323" t="e">
        <f t="shared" ca="1" si="26"/>
        <v>#N/A</v>
      </c>
      <c r="AE46" s="324">
        <f t="shared" ca="1" si="5"/>
        <v>10.964299362025443</v>
      </c>
      <c r="AG46" s="306">
        <f t="shared" ca="1" si="27"/>
        <v>139.25695461869941</v>
      </c>
      <c r="AH46" s="304">
        <f t="shared" ca="1" si="28"/>
        <v>148.90755261324838</v>
      </c>
    </row>
    <row r="47" spans="1:34" x14ac:dyDescent="0.2">
      <c r="A47" s="347">
        <f t="shared" ca="1" si="6"/>
        <v>0.01</v>
      </c>
      <c r="B47" s="304">
        <f t="shared" ca="1" si="7"/>
        <v>0.43000000000000022</v>
      </c>
      <c r="D47" s="306">
        <f t="shared" ca="1" si="8"/>
        <v>26.774686381813524</v>
      </c>
      <c r="E47" s="307">
        <f t="shared" ca="1" si="9"/>
        <v>136.63352398520306</v>
      </c>
      <c r="F47" s="304">
        <f t="shared" ca="1" si="10"/>
        <v>139.23219350229144</v>
      </c>
      <c r="G47" s="306">
        <f t="shared" ca="1" si="11"/>
        <v>10.201102592733985</v>
      </c>
      <c r="H47" s="307">
        <f t="shared" ca="1" si="12"/>
        <v>55.696593200562226</v>
      </c>
      <c r="I47" s="304">
        <f t="shared" ca="1" si="13"/>
        <v>56.623078230138617</v>
      </c>
      <c r="J47" s="306">
        <f t="shared" ca="1" si="14"/>
        <v>2.0601447742047396</v>
      </c>
      <c r="K47" s="307">
        <f t="shared" ca="1" si="15"/>
        <v>11.514433617831806</v>
      </c>
      <c r="L47" s="304">
        <f t="shared" ca="1" si="0"/>
        <v>11.697280796413256</v>
      </c>
      <c r="M47" s="306">
        <f t="shared" ca="1" si="16"/>
        <v>1.3896492125854119</v>
      </c>
      <c r="N47" s="304">
        <f t="shared" ca="1" si="17"/>
        <v>79.621034884822222</v>
      </c>
      <c r="P47" s="310">
        <f t="shared" ca="1" si="18"/>
        <v>7</v>
      </c>
      <c r="Q47" s="304">
        <f t="shared" ca="1" si="19"/>
        <v>1329.683125</v>
      </c>
      <c r="R47" s="306">
        <f t="shared" ca="1" si="20"/>
        <v>0.65344850155604217</v>
      </c>
      <c r="S47" s="307">
        <f t="shared" ca="1" si="21"/>
        <v>8.848955455226438</v>
      </c>
      <c r="T47" s="304">
        <f t="shared" ca="1" si="1"/>
        <v>86.808253015771356</v>
      </c>
      <c r="U47" s="311">
        <f t="shared" ca="1" si="2"/>
        <v>0</v>
      </c>
      <c r="V47" s="306">
        <f t="shared" ca="1" si="3"/>
        <v>1.2235902934804228</v>
      </c>
      <c r="W47" s="304">
        <f t="shared" ca="1" si="4"/>
        <v>12.958555905546049</v>
      </c>
      <c r="Y47" s="314" t="str">
        <f t="shared" ca="1" si="22"/>
        <v/>
      </c>
      <c r="Z47" s="315" t="str">
        <f t="shared" ca="1" si="23"/>
        <v/>
      </c>
      <c r="AA47" s="316" t="str">
        <f t="shared" ca="1" si="24"/>
        <v/>
      </c>
      <c r="AC47" s="310" t="e">
        <f t="shared" ca="1" si="25"/>
        <v>#N/A</v>
      </c>
      <c r="AD47" s="323" t="e">
        <f t="shared" ca="1" si="26"/>
        <v>#N/A</v>
      </c>
      <c r="AE47" s="324">
        <f t="shared" ca="1" si="5"/>
        <v>11.514433617831806</v>
      </c>
      <c r="AG47" s="306">
        <f t="shared" ca="1" si="27"/>
        <v>139.22101421617904</v>
      </c>
      <c r="AH47" s="304">
        <f t="shared" ca="1" si="28"/>
        <v>148.87105006699326</v>
      </c>
    </row>
    <row r="48" spans="1:34" x14ac:dyDescent="0.2">
      <c r="A48" s="347">
        <f t="shared" ca="1" si="6"/>
        <v>0.01</v>
      </c>
      <c r="B48" s="304">
        <f t="shared" ca="1" si="7"/>
        <v>0.44000000000000022</v>
      </c>
      <c r="D48" s="306">
        <f t="shared" ca="1" si="8"/>
        <v>26.813405612706944</v>
      </c>
      <c r="E48" s="307">
        <f t="shared" ca="1" si="9"/>
        <v>136.58744391908544</v>
      </c>
      <c r="F48" s="304">
        <f t="shared" ca="1" si="10"/>
        <v>139.19442717616556</v>
      </c>
      <c r="G48" s="306">
        <f t="shared" ca="1" si="11"/>
        <v>10.469236648861054</v>
      </c>
      <c r="H48" s="307">
        <f t="shared" ca="1" si="12"/>
        <v>57.062467639753081</v>
      </c>
      <c r="I48" s="304">
        <f t="shared" ca="1" si="13"/>
        <v>58.014912989228236</v>
      </c>
      <c r="J48" s="306">
        <f t="shared" ca="1" si="14"/>
        <v>2.1634964704127149</v>
      </c>
      <c r="K48" s="307">
        <f t="shared" ca="1" si="15"/>
        <v>12.078228922033382</v>
      </c>
      <c r="L48" s="304">
        <f t="shared" ca="1" si="0"/>
        <v>12.270465796803801</v>
      </c>
      <c r="M48" s="306">
        <f t="shared" ca="1" si="16"/>
        <v>1.3893445753337075</v>
      </c>
      <c r="N48" s="304">
        <f t="shared" ca="1" si="17"/>
        <v>79.603580456017099</v>
      </c>
      <c r="P48" s="310">
        <f t="shared" ca="1" si="18"/>
        <v>7</v>
      </c>
      <c r="Q48" s="304">
        <f t="shared" ca="1" si="19"/>
        <v>1329.0003750000001</v>
      </c>
      <c r="R48" s="306">
        <f t="shared" ca="1" si="20"/>
        <v>0.65311297653053102</v>
      </c>
      <c r="S48" s="307">
        <f t="shared" ca="1" si="21"/>
        <v>8.842424325461133</v>
      </c>
      <c r="T48" s="304">
        <f t="shared" ca="1" si="1"/>
        <v>86.744182632773715</v>
      </c>
      <c r="U48" s="311">
        <f t="shared" ca="1" si="2"/>
        <v>0</v>
      </c>
      <c r="V48" s="306">
        <f t="shared" ca="1" si="3"/>
        <v>1.2235213099548945</v>
      </c>
      <c r="W48" s="304">
        <f t="shared" ca="1" si="4"/>
        <v>13.602679355235402</v>
      </c>
      <c r="Y48" s="314" t="str">
        <f t="shared" ca="1" si="22"/>
        <v/>
      </c>
      <c r="Z48" s="315" t="str">
        <f t="shared" ca="1" si="23"/>
        <v/>
      </c>
      <c r="AA48" s="316" t="str">
        <f t="shared" ca="1" si="24"/>
        <v/>
      </c>
      <c r="AC48" s="310" t="e">
        <f t="shared" ca="1" si="25"/>
        <v>#N/A</v>
      </c>
      <c r="AD48" s="323" t="e">
        <f t="shared" ca="1" si="26"/>
        <v>#N/A</v>
      </c>
      <c r="AE48" s="324">
        <f t="shared" ca="1" si="5"/>
        <v>12.078228922033382</v>
      </c>
      <c r="AG48" s="306">
        <f t="shared" ca="1" si="27"/>
        <v>139.18320670858427</v>
      </c>
      <c r="AH48" s="304">
        <f t="shared" ca="1" si="28"/>
        <v>148.83269233133328</v>
      </c>
    </row>
    <row r="49" spans="1:34" x14ac:dyDescent="0.2">
      <c r="A49" s="347">
        <f t="shared" ca="1" si="6"/>
        <v>0.01</v>
      </c>
      <c r="B49" s="304">
        <f t="shared" ca="1" si="7"/>
        <v>0.45000000000000023</v>
      </c>
      <c r="D49" s="306">
        <f t="shared" ca="1" si="8"/>
        <v>26.850745548434464</v>
      </c>
      <c r="E49" s="307">
        <f t="shared" ca="1" si="9"/>
        <v>136.53971491713003</v>
      </c>
      <c r="F49" s="304">
        <f t="shared" ca="1" si="10"/>
        <v>139.15479253751167</v>
      </c>
      <c r="G49" s="306">
        <f t="shared" ca="1" si="11"/>
        <v>10.737744104345399</v>
      </c>
      <c r="H49" s="307">
        <f t="shared" ca="1" si="12"/>
        <v>58.427864788924381</v>
      </c>
      <c r="I49" s="304">
        <f t="shared" ca="1" si="13"/>
        <v>59.406350941993011</v>
      </c>
      <c r="J49" s="306">
        <f t="shared" ca="1" si="14"/>
        <v>2.2695313741787473</v>
      </c>
      <c r="K49" s="307">
        <f t="shared" ca="1" si="15"/>
        <v>12.655680584176769</v>
      </c>
      <c r="L49" s="304">
        <f t="shared" ca="1" si="0"/>
        <v>12.857566787969274</v>
      </c>
      <c r="M49" s="306">
        <f t="shared" ca="1" si="16"/>
        <v>1.3890465785965556</v>
      </c>
      <c r="N49" s="304">
        <f t="shared" ca="1" si="17"/>
        <v>79.586506500669628</v>
      </c>
      <c r="P49" s="310">
        <f t="shared" ca="1" si="18"/>
        <v>7</v>
      </c>
      <c r="Q49" s="304">
        <f t="shared" ca="1" si="19"/>
        <v>1328.3176250000001</v>
      </c>
      <c r="R49" s="306">
        <f t="shared" ca="1" si="20"/>
        <v>0.65277745150501987</v>
      </c>
      <c r="S49" s="307">
        <f t="shared" ca="1" si="21"/>
        <v>8.8358965509460834</v>
      </c>
      <c r="T49" s="304">
        <f t="shared" ca="1" si="1"/>
        <v>86.680145164781081</v>
      </c>
      <c r="U49" s="311">
        <f t="shared" ca="1" si="2"/>
        <v>0</v>
      </c>
      <c r="V49" s="306">
        <f t="shared" ca="1" si="3"/>
        <v>1.2234506595263461</v>
      </c>
      <c r="W49" s="304">
        <f t="shared" ca="1" si="4"/>
        <v>14.262177758310573</v>
      </c>
      <c r="Y49" s="314" t="str">
        <f t="shared" ca="1" si="22"/>
        <v/>
      </c>
      <c r="Z49" s="315" t="str">
        <f t="shared" ca="1" si="23"/>
        <v/>
      </c>
      <c r="AA49" s="316" t="str">
        <f t="shared" ca="1" si="24"/>
        <v/>
      </c>
      <c r="AC49" s="310" t="e">
        <f t="shared" ca="1" si="25"/>
        <v>#N/A</v>
      </c>
      <c r="AD49" s="323" t="e">
        <f t="shared" ca="1" si="26"/>
        <v>#N/A</v>
      </c>
      <c r="AE49" s="324">
        <f t="shared" ca="1" si="5"/>
        <v>12.655680584176769</v>
      </c>
      <c r="AG49" s="306">
        <f t="shared" ca="1" si="27"/>
        <v>139.14353150617632</v>
      </c>
      <c r="AH49" s="304">
        <f t="shared" ca="1" si="28"/>
        <v>148.79247828042924</v>
      </c>
    </row>
    <row r="50" spans="1:34" x14ac:dyDescent="0.2">
      <c r="A50" s="347">
        <f t="shared" ca="1" si="6"/>
        <v>0.01</v>
      </c>
      <c r="B50" s="304">
        <f t="shared" ca="1" si="7"/>
        <v>0.46000000000000024</v>
      </c>
      <c r="D50" s="306">
        <f t="shared" ca="1" si="8"/>
        <v>26.886751658048915</v>
      </c>
      <c r="E50" s="307">
        <f t="shared" ca="1" si="9"/>
        <v>136.49032856288099</v>
      </c>
      <c r="F50" s="304">
        <f t="shared" ca="1" si="10"/>
        <v>139.11328910612673</v>
      </c>
      <c r="G50" s="306">
        <f t="shared" ca="1" si="11"/>
        <v>11.006611620925888</v>
      </c>
      <c r="H50" s="307">
        <f t="shared" ca="1" si="12"/>
        <v>59.792768074553194</v>
      </c>
      <c r="I50" s="304">
        <f t="shared" ca="1" si="13"/>
        <v>60.797373408653179</v>
      </c>
      <c r="J50" s="306">
        <f t="shared" ca="1" si="14"/>
        <v>2.3782531528051036</v>
      </c>
      <c r="K50" s="307">
        <f t="shared" ca="1" si="15"/>
        <v>13.246783748494158</v>
      </c>
      <c r="L50" s="304">
        <f t="shared" ca="1" si="0"/>
        <v>13.45857970731668</v>
      </c>
      <c r="M50" s="306">
        <f t="shared" ca="1" si="16"/>
        <v>1.3887549269921826</v>
      </c>
      <c r="N50" s="304">
        <f t="shared" ca="1" si="17"/>
        <v>79.56979609465084</v>
      </c>
      <c r="P50" s="310">
        <f t="shared" ca="1" si="18"/>
        <v>7</v>
      </c>
      <c r="Q50" s="304">
        <f t="shared" ca="1" si="19"/>
        <v>1327.634875</v>
      </c>
      <c r="R50" s="306">
        <f t="shared" ca="1" si="20"/>
        <v>0.6524419264795086</v>
      </c>
      <c r="S50" s="307">
        <f t="shared" ca="1" si="21"/>
        <v>8.8293721316812874</v>
      </c>
      <c r="T50" s="304">
        <f t="shared" ca="1" si="1"/>
        <v>86.61614061179344</v>
      </c>
      <c r="U50" s="311">
        <f t="shared" ca="1" si="2"/>
        <v>0</v>
      </c>
      <c r="V50" s="306">
        <f t="shared" ca="1" si="3"/>
        <v>1.2233783430777376</v>
      </c>
      <c r="W50" s="304">
        <f t="shared" ca="1" si="4"/>
        <v>14.937023181348328</v>
      </c>
      <c r="Y50" s="314" t="str">
        <f t="shared" ca="1" si="22"/>
        <v/>
      </c>
      <c r="Z50" s="315" t="str">
        <f t="shared" ca="1" si="23"/>
        <v/>
      </c>
      <c r="AA50" s="316" t="str">
        <f t="shared" ca="1" si="24"/>
        <v/>
      </c>
      <c r="AC50" s="310" t="e">
        <f t="shared" ca="1" si="25"/>
        <v>#N/A</v>
      </c>
      <c r="AD50" s="323" t="e">
        <f t="shared" ca="1" si="26"/>
        <v>#N/A</v>
      </c>
      <c r="AE50" s="324">
        <f t="shared" ca="1" si="5"/>
        <v>13.246783748494158</v>
      </c>
      <c r="AG50" s="306">
        <f t="shared" ca="1" si="27"/>
        <v>139.10198809278785</v>
      </c>
      <c r="AH50" s="304">
        <f t="shared" ca="1" si="28"/>
        <v>148.75040689802677</v>
      </c>
    </row>
    <row r="51" spans="1:34" x14ac:dyDescent="0.2">
      <c r="A51" s="347">
        <f t="shared" ca="1" si="6"/>
        <v>0.01</v>
      </c>
      <c r="B51" s="304">
        <f t="shared" ca="1" si="7"/>
        <v>0.47000000000000025</v>
      </c>
      <c r="D51" s="306">
        <f t="shared" ca="1" si="8"/>
        <v>26.921466325696532</v>
      </c>
      <c r="E51" s="307">
        <f t="shared" ca="1" si="9"/>
        <v>136.4392770417073</v>
      </c>
      <c r="F51" s="304">
        <f t="shared" ca="1" si="10"/>
        <v>139.0699164765312</v>
      </c>
      <c r="G51" s="306">
        <f t="shared" ca="1" si="11"/>
        <v>11.275826284182854</v>
      </c>
      <c r="H51" s="307">
        <f t="shared" ca="1" si="12"/>
        <v>61.157160844970271</v>
      </c>
      <c r="I51" s="304">
        <f t="shared" ca="1" si="13"/>
        <v>62.187961704888139</v>
      </c>
      <c r="J51" s="306">
        <f t="shared" ca="1" si="14"/>
        <v>2.4896653423306474</v>
      </c>
      <c r="K51" s="307">
        <f t="shared" ca="1" si="15"/>
        <v>13.851533393091776</v>
      </c>
      <c r="L51" s="304">
        <f t="shared" ca="1" si="0"/>
        <v>14.073500305778195</v>
      </c>
      <c r="M51" s="306">
        <f t="shared" ca="1" si="16"/>
        <v>1.3884693445416063</v>
      </c>
      <c r="N51" s="304">
        <f t="shared" ca="1" si="17"/>
        <v>79.553433425529803</v>
      </c>
      <c r="P51" s="310">
        <f t="shared" ca="1" si="18"/>
        <v>7</v>
      </c>
      <c r="Q51" s="304">
        <f t="shared" ca="1" si="19"/>
        <v>1326.952125</v>
      </c>
      <c r="R51" s="306">
        <f t="shared" ca="1" si="20"/>
        <v>0.65210640145399745</v>
      </c>
      <c r="S51" s="307">
        <f t="shared" ca="1" si="21"/>
        <v>8.8228510676667469</v>
      </c>
      <c r="T51" s="304">
        <f t="shared" ca="1" si="1"/>
        <v>86.552168973810794</v>
      </c>
      <c r="U51" s="311">
        <f t="shared" ca="1" si="2"/>
        <v>0</v>
      </c>
      <c r="V51" s="306">
        <f t="shared" ca="1" si="3"/>
        <v>1.2233043615189985</v>
      </c>
      <c r="W51" s="304">
        <f t="shared" ca="1" si="4"/>
        <v>15.627186734094263</v>
      </c>
      <c r="Y51" s="314" t="str">
        <f t="shared" ca="1" si="22"/>
        <v/>
      </c>
      <c r="Z51" s="315" t="str">
        <f t="shared" ca="1" si="23"/>
        <v/>
      </c>
      <c r="AA51" s="316" t="str">
        <f t="shared" ca="1" si="24"/>
        <v/>
      </c>
      <c r="AC51" s="310" t="e">
        <f t="shared" ca="1" si="25"/>
        <v>#N/A</v>
      </c>
      <c r="AD51" s="323" t="e">
        <f t="shared" ca="1" si="26"/>
        <v>#N/A</v>
      </c>
      <c r="AE51" s="324">
        <f t="shared" ca="1" si="5"/>
        <v>13.851533393091776</v>
      </c>
      <c r="AG51" s="306">
        <f t="shared" ca="1" si="27"/>
        <v>139.0585760292729</v>
      </c>
      <c r="AH51" s="304">
        <f t="shared" ca="1" si="28"/>
        <v>148.70647727771535</v>
      </c>
    </row>
    <row r="52" spans="1:34" x14ac:dyDescent="0.2">
      <c r="A52" s="347">
        <f t="shared" ca="1" si="6"/>
        <v>0.01</v>
      </c>
      <c r="B52" s="304">
        <f t="shared" ca="1" si="7"/>
        <v>0.48000000000000026</v>
      </c>
      <c r="D52" s="306">
        <f t="shared" ca="1" si="8"/>
        <v>26.954929125296548</v>
      </c>
      <c r="E52" s="307">
        <f t="shared" ca="1" si="9"/>
        <v>136.38655309810389</v>
      </c>
      <c r="F52" s="304">
        <f t="shared" ca="1" si="10"/>
        <v>139.02467432125735</v>
      </c>
      <c r="G52" s="306">
        <f t="shared" ca="1" si="11"/>
        <v>11.54537557543582</v>
      </c>
      <c r="H52" s="307">
        <f t="shared" ca="1" si="12"/>
        <v>62.521026375951308</v>
      </c>
      <c r="I52" s="304">
        <f t="shared" ca="1" si="13"/>
        <v>63.578097142650229</v>
      </c>
      <c r="J52" s="306">
        <f t="shared" ca="1" si="14"/>
        <v>2.6037713516287408</v>
      </c>
      <c r="K52" s="307">
        <f t="shared" ca="1" si="15"/>
        <v>14.469924329196385</v>
      </c>
      <c r="L52" s="304">
        <f t="shared" ca="1" si="0"/>
        <v>14.702324147706443</v>
      </c>
      <c r="M52" s="306">
        <f t="shared" ca="1" si="16"/>
        <v>1.3881895729964</v>
      </c>
      <c r="N52" s="304">
        <f t="shared" ca="1" si="17"/>
        <v>79.537403696761629</v>
      </c>
      <c r="P52" s="310">
        <f t="shared" ca="1" si="18"/>
        <v>7</v>
      </c>
      <c r="Q52" s="304">
        <f t="shared" ca="1" si="19"/>
        <v>1326.2693750000001</v>
      </c>
      <c r="R52" s="306">
        <f t="shared" ca="1" si="20"/>
        <v>0.65177087642848641</v>
      </c>
      <c r="S52" s="307">
        <f t="shared" ca="1" si="21"/>
        <v>8.8163333589024617</v>
      </c>
      <c r="T52" s="304">
        <f t="shared" ca="1" si="1"/>
        <v>86.488230250833155</v>
      </c>
      <c r="U52" s="311">
        <f t="shared" ca="1" si="2"/>
        <v>0</v>
      </c>
      <c r="V52" s="306">
        <f t="shared" ca="1" si="3"/>
        <v>1.2232287157870998</v>
      </c>
      <c r="W52" s="304">
        <f t="shared" ca="1" si="4"/>
        <v>16.33263857102374</v>
      </c>
      <c r="Y52" s="314" t="str">
        <f t="shared" ca="1" si="22"/>
        <v/>
      </c>
      <c r="Z52" s="315" t="str">
        <f t="shared" ca="1" si="23"/>
        <v/>
      </c>
      <c r="AA52" s="316" t="str">
        <f t="shared" ca="1" si="24"/>
        <v/>
      </c>
      <c r="AC52" s="310" t="e">
        <f t="shared" ca="1" si="25"/>
        <v>#N/A</v>
      </c>
      <c r="AD52" s="323" t="e">
        <f t="shared" ca="1" si="26"/>
        <v>#N/A</v>
      </c>
      <c r="AE52" s="324">
        <f t="shared" ca="1" si="5"/>
        <v>14.469924329196385</v>
      </c>
      <c r="AG52" s="306">
        <f t="shared" ca="1" si="27"/>
        <v>139.01329495659618</v>
      </c>
      <c r="AH52" s="304">
        <f t="shared" ca="1" si="28"/>
        <v>148.66068862317459</v>
      </c>
    </row>
    <row r="53" spans="1:34" x14ac:dyDescent="0.2">
      <c r="A53" s="347">
        <f t="shared" ca="1" si="6"/>
        <v>0.01</v>
      </c>
      <c r="B53" s="304">
        <f t="shared" ca="1" si="7"/>
        <v>0.49000000000000027</v>
      </c>
      <c r="D53" s="306">
        <f t="shared" ca="1" si="8"/>
        <v>26.987177065483682</v>
      </c>
      <c r="E53" s="307">
        <f t="shared" ca="1" si="9"/>
        <v>136.33214999756578</v>
      </c>
      <c r="F53" s="304">
        <f t="shared" ca="1" si="10"/>
        <v>138.9775623937999</v>
      </c>
      <c r="G53" s="306">
        <f t="shared" ca="1" si="11"/>
        <v>11.815247346090656</v>
      </c>
      <c r="H53" s="307">
        <f t="shared" ca="1" si="12"/>
        <v>63.884347875926963</v>
      </c>
      <c r="I53" s="304">
        <f t="shared" ca="1" si="13"/>
        <v>64.967761031004883</v>
      </c>
      <c r="J53" s="306">
        <f t="shared" ca="1" si="14"/>
        <v>2.7205744662363731</v>
      </c>
      <c r="K53" s="307">
        <f t="shared" ca="1" si="15"/>
        <v>15.101951200455776</v>
      </c>
      <c r="L53" s="304">
        <f t="shared" ca="1" si="0"/>
        <v>15.345046610788934</v>
      </c>
      <c r="M53" s="306">
        <f t="shared" ca="1" si="16"/>
        <v>1.3879153703433729</v>
      </c>
      <c r="N53" s="304">
        <f t="shared" ca="1" si="17"/>
        <v>79.52169304201189</v>
      </c>
      <c r="P53" s="310">
        <f t="shared" ca="1" si="18"/>
        <v>7</v>
      </c>
      <c r="Q53" s="304">
        <f t="shared" ca="1" si="19"/>
        <v>1325.5866250000001</v>
      </c>
      <c r="R53" s="306">
        <f t="shared" ca="1" si="20"/>
        <v>0.65143535140297526</v>
      </c>
      <c r="S53" s="307">
        <f t="shared" ca="1" si="21"/>
        <v>8.809819005388432</v>
      </c>
      <c r="T53" s="304">
        <f t="shared" ca="1" si="1"/>
        <v>86.424324442860524</v>
      </c>
      <c r="U53" s="311">
        <f t="shared" ca="1" si="2"/>
        <v>0</v>
      </c>
      <c r="V53" s="306">
        <f t="shared" ca="1" si="3"/>
        <v>1.223151406846124</v>
      </c>
      <c r="W53" s="304">
        <f t="shared" ca="1" si="4"/>
        <v>17.053347893021741</v>
      </c>
      <c r="Y53" s="314" t="str">
        <f t="shared" ca="1" si="22"/>
        <v/>
      </c>
      <c r="Z53" s="315" t="str">
        <f t="shared" ca="1" si="23"/>
        <v/>
      </c>
      <c r="AA53" s="316" t="str">
        <f t="shared" ca="1" si="24"/>
        <v/>
      </c>
      <c r="AC53" s="310" t="e">
        <f t="shared" ca="1" si="25"/>
        <v>#N/A</v>
      </c>
      <c r="AD53" s="323" t="e">
        <f t="shared" ca="1" si="26"/>
        <v>#N/A</v>
      </c>
      <c r="AE53" s="324">
        <f t="shared" ca="1" si="5"/>
        <v>15.101951200455776</v>
      </c>
      <c r="AG53" s="306">
        <f t="shared" ca="1" si="27"/>
        <v>138.96614459860609</v>
      </c>
      <c r="AH53" s="304">
        <f t="shared" ca="1" si="28"/>
        <v>148.61304024840749</v>
      </c>
    </row>
    <row r="54" spans="1:34" x14ac:dyDescent="0.2">
      <c r="A54" s="347">
        <f t="shared" ca="1" si="6"/>
        <v>0.01</v>
      </c>
      <c r="B54" s="304">
        <f t="shared" ca="1" si="7"/>
        <v>0.50000000000000022</v>
      </c>
      <c r="D54" s="306">
        <f t="shared" ca="1" si="8"/>
        <v>27.018244808600652</v>
      </c>
      <c r="E54" s="307">
        <f t="shared" ca="1" si="9"/>
        <v>136.27606149245807</v>
      </c>
      <c r="F54" s="304">
        <f t="shared" ca="1" si="10"/>
        <v>138.92858053127043</v>
      </c>
      <c r="G54" s="306">
        <f t="shared" ca="1" si="11"/>
        <v>12.085429794176662</v>
      </c>
      <c r="H54" s="307">
        <f t="shared" ca="1" si="12"/>
        <v>65.247108490851545</v>
      </c>
      <c r="I54" s="304">
        <f t="shared" ca="1" si="13"/>
        <v>66.35693467699457</v>
      </c>
      <c r="J54" s="306">
        <f t="shared" ca="1" si="14"/>
        <v>2.8400778519377097</v>
      </c>
      <c r="K54" s="307">
        <f t="shared" ca="1" si="15"/>
        <v>15.747608482289669</v>
      </c>
      <c r="L54" s="304">
        <f t="shared" ca="1" si="0"/>
        <v>16.001662885979965</v>
      </c>
      <c r="M54" s="306">
        <f t="shared" ca="1" si="16"/>
        <v>1.3876465094641257</v>
      </c>
      <c r="N54" s="304">
        <f t="shared" ca="1" si="17"/>
        <v>79.506288448354852</v>
      </c>
      <c r="P54" s="310">
        <f t="shared" ca="1" si="18"/>
        <v>7</v>
      </c>
      <c r="Q54" s="304">
        <f t="shared" ca="1" si="19"/>
        <v>1324.903875</v>
      </c>
      <c r="R54" s="306">
        <f t="shared" ca="1" si="20"/>
        <v>0.651099826377464</v>
      </c>
      <c r="S54" s="307">
        <f t="shared" ca="1" si="21"/>
        <v>8.8033080071246577</v>
      </c>
      <c r="T54" s="304">
        <f t="shared" ca="1" si="1"/>
        <v>86.3604515498929</v>
      </c>
      <c r="U54" s="311">
        <f t="shared" ca="1" si="2"/>
        <v>0</v>
      </c>
      <c r="V54" s="306">
        <f t="shared" ca="1" si="3"/>
        <v>1.2230724356873257</v>
      </c>
      <c r="W54" s="304">
        <f t="shared" ca="1" si="4"/>
        <v>17.789282949182038</v>
      </c>
      <c r="Y54" s="314" t="str">
        <f t="shared" ca="1" si="22"/>
        <v/>
      </c>
      <c r="Z54" s="315" t="str">
        <f t="shared" ca="1" si="23"/>
        <v/>
      </c>
      <c r="AA54" s="316" t="str">
        <f t="shared" ca="1" si="24"/>
        <v/>
      </c>
      <c r="AC54" s="310" t="e">
        <f t="shared" ca="1" si="25"/>
        <v>#N/A</v>
      </c>
      <c r="AD54" s="323" t="e">
        <f t="shared" ca="1" si="26"/>
        <v>#N/A</v>
      </c>
      <c r="AE54" s="324">
        <f t="shared" ca="1" si="5"/>
        <v>15.747608482289669</v>
      </c>
      <c r="AG54" s="306">
        <f t="shared" ca="1" si="27"/>
        <v>138.91712476452966</v>
      </c>
      <c r="AH54" s="304">
        <f t="shared" ca="1" si="28"/>
        <v>148.56353157796067</v>
      </c>
    </row>
    <row r="55" spans="1:34" x14ac:dyDescent="0.2">
      <c r="A55" s="347">
        <f t="shared" ca="1" si="6"/>
        <v>0.01</v>
      </c>
      <c r="B55" s="304">
        <f t="shared" ca="1" si="7"/>
        <v>0.51000000000000023</v>
      </c>
      <c r="D55" s="306">
        <f t="shared" ca="1" si="8"/>
        <v>27.04816486697646</v>
      </c>
      <c r="E55" s="307">
        <f t="shared" ca="1" si="9"/>
        <v>136.21828179138694</v>
      </c>
      <c r="F55" s="304">
        <f t="shared" ca="1" si="10"/>
        <v>138.87772865678946</v>
      </c>
      <c r="G55" s="306">
        <f t="shared" ca="1" si="11"/>
        <v>12.355911442846427</v>
      </c>
      <c r="H55" s="307">
        <f t="shared" ca="1" si="12"/>
        <v>66.609291308765421</v>
      </c>
      <c r="I55" s="304">
        <f t="shared" ca="1" si="13"/>
        <v>67.745599386524262</v>
      </c>
      <c r="J55" s="306">
        <f t="shared" ca="1" si="14"/>
        <v>2.9622845581228252</v>
      </c>
      <c r="K55" s="307">
        <f t="shared" ca="1" si="15"/>
        <v>16.406890481287753</v>
      </c>
      <c r="L55" s="304">
        <f t="shared" ca="1" si="0"/>
        <v>16.67216797744863</v>
      </c>
      <c r="M55" s="306">
        <f t="shared" ca="1" si="16"/>
        <v>1.3873827769305822</v>
      </c>
      <c r="N55" s="304">
        <f t="shared" ca="1" si="17"/>
        <v>79.491177687262521</v>
      </c>
      <c r="P55" s="310">
        <f t="shared" ca="1" si="18"/>
        <v>7</v>
      </c>
      <c r="Q55" s="304">
        <f t="shared" ca="1" si="19"/>
        <v>1324.221125</v>
      </c>
      <c r="R55" s="306">
        <f t="shared" ca="1" si="20"/>
        <v>0.65076430135195285</v>
      </c>
      <c r="S55" s="307">
        <f t="shared" ca="1" si="21"/>
        <v>8.7968003641111387</v>
      </c>
      <c r="T55" s="304">
        <f t="shared" ca="1" si="1"/>
        <v>86.296611571930271</v>
      </c>
      <c r="U55" s="311">
        <f t="shared" ca="1" si="2"/>
        <v>0</v>
      </c>
      <c r="V55" s="306">
        <f t="shared" ca="1" si="3"/>
        <v>1.2229918033291842</v>
      </c>
      <c r="W55" s="304">
        <f t="shared" ca="1" si="4"/>
        <v>18.540411038726202</v>
      </c>
      <c r="Y55" s="314" t="str">
        <f t="shared" ca="1" si="22"/>
        <v/>
      </c>
      <c r="Z55" s="315" t="str">
        <f t="shared" ca="1" si="23"/>
        <v/>
      </c>
      <c r="AA55" s="316" t="str">
        <f t="shared" ca="1" si="24"/>
        <v/>
      </c>
      <c r="AC55" s="310" t="e">
        <f t="shared" ca="1" si="25"/>
        <v>#N/A</v>
      </c>
      <c r="AD55" s="323" t="e">
        <f t="shared" ca="1" si="26"/>
        <v>#N/A</v>
      </c>
      <c r="AE55" s="324">
        <f t="shared" ca="1" si="5"/>
        <v>16.406890481287753</v>
      </c>
      <c r="AG55" s="306">
        <f t="shared" ca="1" si="27"/>
        <v>138.86623535122166</v>
      </c>
      <c r="AH55" s="304">
        <f t="shared" ca="1" si="28"/>
        <v>148.51216214713139</v>
      </c>
    </row>
    <row r="56" spans="1:34" x14ac:dyDescent="0.2">
      <c r="A56" s="347">
        <f t="shared" ca="1" si="6"/>
        <v>0.01</v>
      </c>
      <c r="B56" s="304">
        <f t="shared" ca="1" si="7"/>
        <v>0.52000000000000024</v>
      </c>
      <c r="D56" s="306">
        <f t="shared" ca="1" si="8"/>
        <v>27.076967779264777</v>
      </c>
      <c r="E56" s="307">
        <f t="shared" ca="1" si="9"/>
        <v>136.15880553164706</v>
      </c>
      <c r="F56" s="304">
        <f t="shared" ca="1" si="10"/>
        <v>138.82500678164661</v>
      </c>
      <c r="G56" s="306">
        <f t="shared" ca="1" si="11"/>
        <v>12.626681120639075</v>
      </c>
      <c r="H56" s="307">
        <f t="shared" ca="1" si="12"/>
        <v>67.970879364081895</v>
      </c>
      <c r="I56" s="304">
        <f t="shared" ca="1" si="13"/>
        <v>69.133736465266196</v>
      </c>
      <c r="J56" s="306">
        <f t="shared" ca="1" si="14"/>
        <v>3.0871975209402529</v>
      </c>
      <c r="K56" s="307">
        <f t="shared" ca="1" si="15"/>
        <v>17.07979133465199</v>
      </c>
      <c r="L56" s="304">
        <f t="shared" ca="1" si="0"/>
        <v>17.356556702541919</v>
      </c>
      <c r="M56" s="306">
        <f t="shared" ca="1" si="16"/>
        <v>1.3871239719202426</v>
      </c>
      <c r="N56" s="304">
        <f t="shared" ca="1" si="17"/>
        <v>79.476349252453218</v>
      </c>
      <c r="P56" s="310">
        <f t="shared" ca="1" si="18"/>
        <v>7</v>
      </c>
      <c r="Q56" s="304">
        <f t="shared" ca="1" si="19"/>
        <v>1323.5383750000001</v>
      </c>
      <c r="R56" s="306">
        <f t="shared" ca="1" si="20"/>
        <v>0.65042877632644169</v>
      </c>
      <c r="S56" s="307">
        <f t="shared" ca="1" si="21"/>
        <v>8.7902960763478735</v>
      </c>
      <c r="T56" s="304">
        <f t="shared" ca="1" si="1"/>
        <v>86.232804508972649</v>
      </c>
      <c r="U56" s="311">
        <f t="shared" ca="1" si="2"/>
        <v>0</v>
      </c>
      <c r="V56" s="306">
        <f t="shared" ca="1" si="3"/>
        <v>1.2229095108174566</v>
      </c>
      <c r="W56" s="304">
        <f t="shared" ca="1" si="4"/>
        <v>19.306698513042758</v>
      </c>
      <c r="Y56" s="314" t="str">
        <f t="shared" ca="1" si="22"/>
        <v/>
      </c>
      <c r="Z56" s="315" t="str">
        <f t="shared" ca="1" si="23"/>
        <v/>
      </c>
      <c r="AA56" s="316" t="str">
        <f t="shared" ca="1" si="24"/>
        <v/>
      </c>
      <c r="AC56" s="310" t="e">
        <f t="shared" ca="1" si="25"/>
        <v>#N/A</v>
      </c>
      <c r="AD56" s="323" t="e">
        <f t="shared" ca="1" si="26"/>
        <v>#N/A</v>
      </c>
      <c r="AE56" s="324">
        <f t="shared" ca="1" si="5"/>
        <v>17.07979133465199</v>
      </c>
      <c r="AG56" s="306">
        <f t="shared" ca="1" si="27"/>
        <v>138.81347634519616</v>
      </c>
      <c r="AH56" s="304">
        <f t="shared" ca="1" si="28"/>
        <v>148.45893160216107</v>
      </c>
    </row>
    <row r="57" spans="1:34" x14ac:dyDescent="0.2">
      <c r="A57" s="347">
        <f t="shared" ca="1" si="6"/>
        <v>0.01</v>
      </c>
      <c r="B57" s="304">
        <f t="shared" ca="1" si="7"/>
        <v>0.53000000000000025</v>
      </c>
      <c r="D57" s="306">
        <f t="shared" ca="1" si="8"/>
        <v>27.104682269228022</v>
      </c>
      <c r="E57" s="307">
        <f t="shared" ca="1" si="9"/>
        <v>136.09762775438034</v>
      </c>
      <c r="F57" s="304">
        <f t="shared" ca="1" si="10"/>
        <v>138.77041500725466</v>
      </c>
      <c r="G57" s="306">
        <f t="shared" ca="1" si="11"/>
        <v>12.897727943331356</v>
      </c>
      <c r="H57" s="307">
        <f t="shared" ca="1" si="12"/>
        <v>69.331855641625694</v>
      </c>
      <c r="I57" s="304">
        <f t="shared" ca="1" si="13"/>
        <v>70.521327219582403</v>
      </c>
      <c r="J57" s="306">
        <f t="shared" ca="1" si="14"/>
        <v>3.2148195662601049</v>
      </c>
      <c r="K57" s="307">
        <f t="shared" ca="1" si="15"/>
        <v>17.766305009680529</v>
      </c>
      <c r="L57" s="304">
        <f t="shared" ca="1" si="0"/>
        <v>18.054823691761939</v>
      </c>
      <c r="M57" s="306">
        <f t="shared" ca="1" si="16"/>
        <v>1.3868699052371249</v>
      </c>
      <c r="N57" s="304">
        <f t="shared" ca="1" si="17"/>
        <v>79.46179230379569</v>
      </c>
      <c r="P57" s="310">
        <f t="shared" ca="1" si="18"/>
        <v>7</v>
      </c>
      <c r="Q57" s="304">
        <f t="shared" ca="1" si="19"/>
        <v>1322.8556249999999</v>
      </c>
      <c r="R57" s="306">
        <f t="shared" ca="1" si="20"/>
        <v>0.65009325130093043</v>
      </c>
      <c r="S57" s="307">
        <f t="shared" ca="1" si="21"/>
        <v>8.7837951438348636</v>
      </c>
      <c r="T57" s="304">
        <f t="shared" ca="1" si="1"/>
        <v>86.16903036102002</v>
      </c>
      <c r="U57" s="311">
        <f t="shared" ca="1" si="2"/>
        <v>0</v>
      </c>
      <c r="V57" s="306">
        <f t="shared" ca="1" si="3"/>
        <v>1.2228255592252157</v>
      </c>
      <c r="W57" s="304">
        <f t="shared" ca="1" si="4"/>
        <v>20.088110777846776</v>
      </c>
      <c r="Y57" s="314" t="str">
        <f t="shared" ca="1" si="22"/>
        <v/>
      </c>
      <c r="Z57" s="315" t="str">
        <f t="shared" ca="1" si="23"/>
        <v/>
      </c>
      <c r="AA57" s="316" t="str">
        <f t="shared" ca="1" si="24"/>
        <v/>
      </c>
      <c r="AC57" s="310" t="e">
        <f t="shared" ca="1" si="25"/>
        <v>#N/A</v>
      </c>
      <c r="AD57" s="323" t="e">
        <f t="shared" ca="1" si="26"/>
        <v>#N/A</v>
      </c>
      <c r="AE57" s="324">
        <f t="shared" ca="1" si="5"/>
        <v>17.766305009680529</v>
      </c>
      <c r="AG57" s="306">
        <f t="shared" ca="1" si="27"/>
        <v>138.75884782446431</v>
      </c>
      <c r="AH57" s="304">
        <f t="shared" ca="1" si="28"/>
        <v>148.40383970041552</v>
      </c>
    </row>
    <row r="58" spans="1:34" x14ac:dyDescent="0.2">
      <c r="A58" s="347">
        <f t="shared" ca="1" si="6"/>
        <v>0.01</v>
      </c>
      <c r="B58" s="304">
        <f t="shared" ca="1" si="7"/>
        <v>0.54000000000000026</v>
      </c>
      <c r="D58" s="306">
        <f t="shared" ca="1" si="8"/>
        <v>27.13133538902688</v>
      </c>
      <c r="E58" s="307">
        <f t="shared" ca="1" si="9"/>
        <v>136.03474388212911</v>
      </c>
      <c r="F58" s="304">
        <f t="shared" ca="1" si="10"/>
        <v>138.71395352691928</v>
      </c>
      <c r="G58" s="306">
        <f t="shared" ca="1" si="11"/>
        <v>13.169041297221625</v>
      </c>
      <c r="H58" s="307">
        <f t="shared" ca="1" si="12"/>
        <v>70.692203080446987</v>
      </c>
      <c r="I58" s="304">
        <f t="shared" ca="1" si="13"/>
        <v>71.908352957463066</v>
      </c>
      <c r="J58" s="306">
        <f t="shared" ca="1" si="14"/>
        <v>3.3451534124628699</v>
      </c>
      <c r="K58" s="307">
        <f t="shared" ca="1" si="15"/>
        <v>18.466425303290894</v>
      </c>
      <c r="L58" s="304">
        <f t="shared" ca="1" si="0"/>
        <v>18.766963388756697</v>
      </c>
      <c r="M58" s="306">
        <f t="shared" ca="1" si="16"/>
        <v>1.3866203984262522</v>
      </c>
      <c r="N58" s="304">
        <f t="shared" ca="1" si="17"/>
        <v>79.447496616572906</v>
      </c>
      <c r="P58" s="310">
        <f t="shared" ca="1" si="18"/>
        <v>7</v>
      </c>
      <c r="Q58" s="304">
        <f t="shared" ca="1" si="19"/>
        <v>1322.172875</v>
      </c>
      <c r="R58" s="306">
        <f t="shared" ca="1" si="20"/>
        <v>0.64975772627541928</v>
      </c>
      <c r="S58" s="307">
        <f t="shared" ca="1" si="21"/>
        <v>8.7772975665721091</v>
      </c>
      <c r="T58" s="304">
        <f t="shared" ca="1" si="1"/>
        <v>86.1052891280724</v>
      </c>
      <c r="U58" s="311">
        <f t="shared" ca="1" si="2"/>
        <v>0</v>
      </c>
      <c r="V58" s="306">
        <f t="shared" ca="1" si="3"/>
        <v>1.222739949652893</v>
      </c>
      <c r="W58" s="304">
        <f t="shared" ca="1" si="4"/>
        <v>20.884612295460126</v>
      </c>
      <c r="Y58" s="314" t="str">
        <f t="shared" ca="1" si="22"/>
        <v/>
      </c>
      <c r="Z58" s="315" t="str">
        <f t="shared" ca="1" si="23"/>
        <v/>
      </c>
      <c r="AA58" s="316" t="str">
        <f t="shared" ca="1" si="24"/>
        <v/>
      </c>
      <c r="AC58" s="310" t="e">
        <f t="shared" ca="1" si="25"/>
        <v>#N/A</v>
      </c>
      <c r="AD58" s="323" t="e">
        <f t="shared" ca="1" si="26"/>
        <v>#N/A</v>
      </c>
      <c r="AE58" s="324">
        <f t="shared" ca="1" si="5"/>
        <v>18.466425303290894</v>
      </c>
      <c r="AG58" s="306">
        <f t="shared" ca="1" si="27"/>
        <v>138.70234996019929</v>
      </c>
      <c r="AH58" s="304">
        <f t="shared" ca="1" si="28"/>
        <v>148.34688631055153</v>
      </c>
    </row>
    <row r="59" spans="1:34" x14ac:dyDescent="0.2">
      <c r="A59" s="347">
        <f t="shared" ca="1" si="6"/>
        <v>0.01</v>
      </c>
      <c r="B59" s="304">
        <f t="shared" ca="1" si="7"/>
        <v>0.55000000000000027</v>
      </c>
      <c r="D59" s="306">
        <f t="shared" ca="1" si="8"/>
        <v>27.156952648796928</v>
      </c>
      <c r="E59" s="307">
        <f t="shared" ca="1" si="9"/>
        <v>135.97014969851043</v>
      </c>
      <c r="F59" s="304">
        <f t="shared" ca="1" si="10"/>
        <v>138.65562262744464</v>
      </c>
      <c r="G59" s="306">
        <f t="shared" ca="1" si="11"/>
        <v>13.440610823709594</v>
      </c>
      <c r="H59" s="307">
        <f t="shared" ca="1" si="12"/>
        <v>72.051904577432097</v>
      </c>
      <c r="I59" s="304">
        <f t="shared" ca="1" si="13"/>
        <v>73.2947949894793</v>
      </c>
      <c r="J59" s="306">
        <f t="shared" ca="1" si="14"/>
        <v>3.478201673067526</v>
      </c>
      <c r="K59" s="307">
        <f t="shared" ca="1" si="15"/>
        <v>19.180145841580288</v>
      </c>
      <c r="L59" s="304">
        <f t="shared" ca="1" si="0"/>
        <v>19.492970050323766</v>
      </c>
      <c r="M59" s="306">
        <f t="shared" ca="1" si="16"/>
        <v>1.3863752829711342</v>
      </c>
      <c r="N59" s="304">
        <f t="shared" ca="1" si="17"/>
        <v>79.433452535501218</v>
      </c>
      <c r="P59" s="310">
        <f t="shared" ca="1" si="18"/>
        <v>7</v>
      </c>
      <c r="Q59" s="304">
        <f t="shared" ca="1" si="19"/>
        <v>1321.490125</v>
      </c>
      <c r="R59" s="306">
        <f t="shared" ca="1" si="20"/>
        <v>0.64942220124990824</v>
      </c>
      <c r="S59" s="307">
        <f t="shared" ca="1" si="21"/>
        <v>8.7708033445596101</v>
      </c>
      <c r="T59" s="304">
        <f t="shared" ca="1" si="1"/>
        <v>86.041580810129773</v>
      </c>
      <c r="U59" s="311">
        <f t="shared" ca="1" si="2"/>
        <v>0</v>
      </c>
      <c r="V59" s="306">
        <f t="shared" ca="1" si="3"/>
        <v>1.2226526832283073</v>
      </c>
      <c r="W59" s="304">
        <f t="shared" ca="1" si="4"/>
        <v>21.696166587212446</v>
      </c>
      <c r="Y59" s="314" t="str">
        <f t="shared" ca="1" si="22"/>
        <v/>
      </c>
      <c r="Z59" s="315" t="str">
        <f t="shared" ca="1" si="23"/>
        <v/>
      </c>
      <c r="AA59" s="316" t="str">
        <f t="shared" ca="1" si="24"/>
        <v/>
      </c>
      <c r="AC59" s="310" t="e">
        <f t="shared" ca="1" si="25"/>
        <v>#N/A</v>
      </c>
      <c r="AD59" s="323" t="e">
        <f t="shared" ca="1" si="26"/>
        <v>#N/A</v>
      </c>
      <c r="AE59" s="324">
        <f t="shared" ca="1" si="5"/>
        <v>19.180145841580288</v>
      </c>
      <c r="AG59" s="306">
        <f t="shared" ca="1" si="27"/>
        <v>138.64398301824636</v>
      </c>
      <c r="AH59" s="304">
        <f t="shared" ca="1" si="28"/>
        <v>148.28807141266995</v>
      </c>
    </row>
    <row r="60" spans="1:34" x14ac:dyDescent="0.2">
      <c r="A60" s="347">
        <f t="shared" ca="1" si="6"/>
        <v>0.01</v>
      </c>
      <c r="B60" s="304">
        <f t="shared" ca="1" si="7"/>
        <v>0.56000000000000028</v>
      </c>
      <c r="D60" s="306">
        <f t="shared" ca="1" si="8"/>
        <v>27.181558134060388</v>
      </c>
      <c r="E60" s="307">
        <f t="shared" ca="1" si="9"/>
        <v>135.90384132977249</v>
      </c>
      <c r="F60" s="304">
        <f t="shared" ca="1" si="10"/>
        <v>138.59542269058991</v>
      </c>
      <c r="G60" s="306">
        <f t="shared" ca="1" si="11"/>
        <v>13.712426405050198</v>
      </c>
      <c r="H60" s="307">
        <f t="shared" ca="1" si="12"/>
        <v>73.410942990729822</v>
      </c>
      <c r="I60" s="304">
        <f t="shared" ca="1" si="13"/>
        <v>74.68063462974925</v>
      </c>
      <c r="J60" s="306">
        <f t="shared" ca="1" si="14"/>
        <v>3.6139668592113248</v>
      </c>
      <c r="K60" s="307">
        <f t="shared" ca="1" si="15"/>
        <v>19.907460079421096</v>
      </c>
      <c r="L60" s="304">
        <f t="shared" ca="1" si="0"/>
        <v>20.232837746426533</v>
      </c>
      <c r="M60" s="306">
        <f t="shared" ca="1" si="16"/>
        <v>1.3861343995650663</v>
      </c>
      <c r="N60" s="304">
        <f t="shared" ca="1" si="17"/>
        <v>79.419650932978797</v>
      </c>
      <c r="P60" s="310">
        <f t="shared" ca="1" si="18"/>
        <v>7</v>
      </c>
      <c r="Q60" s="304">
        <f t="shared" ca="1" si="19"/>
        <v>1320.8073750000001</v>
      </c>
      <c r="R60" s="306">
        <f t="shared" ca="1" si="20"/>
        <v>0.64908667622439709</v>
      </c>
      <c r="S60" s="307">
        <f t="shared" ca="1" si="21"/>
        <v>8.7643124777973664</v>
      </c>
      <c r="T60" s="304">
        <f t="shared" ca="1" si="1"/>
        <v>85.977905407192168</v>
      </c>
      <c r="U60" s="311">
        <f t="shared" ca="1" si="2"/>
        <v>0</v>
      </c>
      <c r="V60" s="306">
        <f t="shared" ca="1" si="3"/>
        <v>1.2225637611066964</v>
      </c>
      <c r="W60" s="304">
        <f t="shared" ca="1" si="4"/>
        <v>22.522736235963123</v>
      </c>
      <c r="Y60" s="314" t="str">
        <f t="shared" ca="1" si="22"/>
        <v/>
      </c>
      <c r="Z60" s="315" t="str">
        <f t="shared" ca="1" si="23"/>
        <v/>
      </c>
      <c r="AA60" s="316" t="str">
        <f t="shared" ca="1" si="24"/>
        <v/>
      </c>
      <c r="AC60" s="310" t="e">
        <f t="shared" ca="1" si="25"/>
        <v>#N/A</v>
      </c>
      <c r="AD60" s="323" t="e">
        <f t="shared" ca="1" si="26"/>
        <v>#N/A</v>
      </c>
      <c r="AE60" s="324">
        <f t="shared" ca="1" si="5"/>
        <v>19.907460079421096</v>
      </c>
      <c r="AG60" s="306">
        <f t="shared" ca="1" si="27"/>
        <v>138.58374736049376</v>
      </c>
      <c r="AH60" s="304">
        <f t="shared" ca="1" si="28"/>
        <v>148.22739509845479</v>
      </c>
    </row>
    <row r="61" spans="1:34" x14ac:dyDescent="0.2">
      <c r="A61" s="347">
        <f t="shared" ca="1" si="6"/>
        <v>0.01</v>
      </c>
      <c r="B61" s="304">
        <f t="shared" ca="1" si="7"/>
        <v>0.57000000000000028</v>
      </c>
      <c r="D61" s="306">
        <f t="shared" ca="1" si="8"/>
        <v>27.205174612319709</v>
      </c>
      <c r="E61" s="307">
        <f t="shared" ca="1" si="9"/>
        <v>135.83581522802643</v>
      </c>
      <c r="F61" s="304">
        <f t="shared" ca="1" si="10"/>
        <v>138.53335419439372</v>
      </c>
      <c r="G61" s="306">
        <f t="shared" ca="1" si="11"/>
        <v>13.984478151173395</v>
      </c>
      <c r="H61" s="307">
        <f t="shared" ca="1" si="12"/>
        <v>74.769301143010082</v>
      </c>
      <c r="I61" s="304">
        <f t="shared" ca="1" si="13"/>
        <v>76.065853196915995</v>
      </c>
      <c r="J61" s="306">
        <f t="shared" ca="1" si="14"/>
        <v>3.7524513819924428</v>
      </c>
      <c r="K61" s="307">
        <f t="shared" ca="1" si="15"/>
        <v>20.648361300089796</v>
      </c>
      <c r="L61" s="304">
        <f t="shared" ca="1" si="0"/>
        <v>20.986560360222516</v>
      </c>
      <c r="M61" s="306">
        <f t="shared" ca="1" si="16"/>
        <v>1.3858975974482259</v>
      </c>
      <c r="N61" s="304">
        <f t="shared" ca="1" si="17"/>
        <v>79.406083171104072</v>
      </c>
      <c r="P61" s="310">
        <f t="shared" ca="1" si="18"/>
        <v>7</v>
      </c>
      <c r="Q61" s="304">
        <f t="shared" ca="1" si="19"/>
        <v>1320.1246249999999</v>
      </c>
      <c r="R61" s="306">
        <f t="shared" ca="1" si="20"/>
        <v>0.64875115119888582</v>
      </c>
      <c r="S61" s="307">
        <f t="shared" ca="1" si="21"/>
        <v>8.7578249662853782</v>
      </c>
      <c r="T61" s="304">
        <f t="shared" ca="1" si="1"/>
        <v>85.914262919259571</v>
      </c>
      <c r="U61" s="311">
        <f t="shared" ca="1" si="2"/>
        <v>0</v>
      </c>
      <c r="V61" s="306">
        <f t="shared" ca="1" si="3"/>
        <v>1.2224731844707384</v>
      </c>
      <c r="W61" s="304">
        <f t="shared" ca="1" si="4"/>
        <v>23.364282888744043</v>
      </c>
      <c r="Y61" s="314" t="str">
        <f t="shared" ca="1" si="22"/>
        <v/>
      </c>
      <c r="Z61" s="315" t="str">
        <f t="shared" ca="1" si="23"/>
        <v/>
      </c>
      <c r="AA61" s="316" t="str">
        <f t="shared" ca="1" si="24"/>
        <v/>
      </c>
      <c r="AC61" s="310" t="e">
        <f t="shared" ca="1" si="25"/>
        <v>#N/A</v>
      </c>
      <c r="AD61" s="323" t="e">
        <f t="shared" ca="1" si="26"/>
        <v>#N/A</v>
      </c>
      <c r="AE61" s="324">
        <f t="shared" ca="1" si="5"/>
        <v>20.648361300089796</v>
      </c>
      <c r="AG61" s="306">
        <f t="shared" ca="1" si="27"/>
        <v>138.52164344611793</v>
      </c>
      <c r="AH61" s="304">
        <f t="shared" ca="1" si="28"/>
        <v>148.16485757129868</v>
      </c>
    </row>
    <row r="62" spans="1:34" x14ac:dyDescent="0.2">
      <c r="A62" s="347">
        <f t="shared" ca="1" si="6"/>
        <v>0.01</v>
      </c>
      <c r="B62" s="304">
        <f t="shared" ca="1" si="7"/>
        <v>0.58000000000000029</v>
      </c>
      <c r="D62" s="306">
        <f t="shared" ca="1" si="8"/>
        <v>27.227823630008956</v>
      </c>
      <c r="E62" s="307">
        <f t="shared" ca="1" si="9"/>
        <v>135.76606815597091</v>
      </c>
      <c r="F62" s="304">
        <f t="shared" ca="1" si="10"/>
        <v>138.46941771437696</v>
      </c>
      <c r="G62" s="306">
        <f t="shared" ca="1" si="11"/>
        <v>14.256756387473484</v>
      </c>
      <c r="H62" s="307">
        <f t="shared" ca="1" si="12"/>
        <v>76.12696182456979</v>
      </c>
      <c r="I62" s="304">
        <f t="shared" ca="1" si="13"/>
        <v>77.450432015136442</v>
      </c>
      <c r="J62" s="306">
        <f t="shared" ca="1" si="14"/>
        <v>3.8936575546856771</v>
      </c>
      <c r="K62" s="307">
        <f t="shared" ca="1" si="15"/>
        <v>21.402842614927696</v>
      </c>
      <c r="L62" s="304">
        <f t="shared" ca="1" si="0"/>
        <v>21.754131588103576</v>
      </c>
      <c r="M62" s="306">
        <f t="shared" ca="1" si="16"/>
        <v>1.3856647338035486</v>
      </c>
      <c r="N62" s="304">
        <f t="shared" ca="1" si="17"/>
        <v>79.392741067062033</v>
      </c>
      <c r="P62" s="310">
        <f t="shared" ca="1" si="18"/>
        <v>7</v>
      </c>
      <c r="Q62" s="304">
        <f t="shared" ca="1" si="19"/>
        <v>1319.441875</v>
      </c>
      <c r="R62" s="306">
        <f t="shared" ca="1" si="20"/>
        <v>0.64841562617337467</v>
      </c>
      <c r="S62" s="307">
        <f t="shared" ca="1" si="21"/>
        <v>8.7513408100236436</v>
      </c>
      <c r="T62" s="304">
        <f t="shared" ca="1" si="1"/>
        <v>85.850653346331953</v>
      </c>
      <c r="U62" s="311">
        <f t="shared" ca="1" si="2"/>
        <v>0</v>
      </c>
      <c r="V62" s="306">
        <f t="shared" ca="1" si="3"/>
        <v>1.2223809545305708</v>
      </c>
      <c r="W62" s="304">
        <f t="shared" ca="1" si="4"/>
        <v>24.220767259523292</v>
      </c>
      <c r="Y62" s="314" t="str">
        <f t="shared" ca="1" si="22"/>
        <v/>
      </c>
      <c r="Z62" s="315" t="str">
        <f t="shared" ca="1" si="23"/>
        <v/>
      </c>
      <c r="AA62" s="316" t="str">
        <f t="shared" ca="1" si="24"/>
        <v/>
      </c>
      <c r="AC62" s="310" t="e">
        <f t="shared" ca="1" si="25"/>
        <v>#N/A</v>
      </c>
      <c r="AD62" s="323" t="e">
        <f t="shared" ca="1" si="26"/>
        <v>#N/A</v>
      </c>
      <c r="AE62" s="324">
        <f t="shared" ca="1" si="5"/>
        <v>21.402842614927696</v>
      </c>
      <c r="AG62" s="306">
        <f t="shared" ca="1" si="27"/>
        <v>138.45767183271519</v>
      </c>
      <c r="AH62" s="304">
        <f t="shared" ca="1" si="28"/>
        <v>148.10045914641441</v>
      </c>
    </row>
    <row r="63" spans="1:34" x14ac:dyDescent="0.2">
      <c r="A63" s="347">
        <f t="shared" ca="1" si="6"/>
        <v>0.01</v>
      </c>
      <c r="B63" s="304">
        <f t="shared" ca="1" si="7"/>
        <v>0.5900000000000003</v>
      </c>
      <c r="D63" s="306">
        <f t="shared" ca="1" si="8"/>
        <v>27.249525600832648</v>
      </c>
      <c r="E63" s="307">
        <f t="shared" ca="1" si="9"/>
        <v>135.69459717295089</v>
      </c>
      <c r="F63" s="304">
        <f t="shared" ca="1" si="10"/>
        <v>138.40361392463655</v>
      </c>
      <c r="G63" s="306">
        <f t="shared" ca="1" si="11"/>
        <v>14.52925164348181</v>
      </c>
      <c r="H63" s="307">
        <f t="shared" ca="1" si="12"/>
        <v>77.483907796299292</v>
      </c>
      <c r="I63" s="304">
        <f t="shared" ca="1" si="13"/>
        <v>78.834352415080005</v>
      </c>
      <c r="J63" s="306">
        <f t="shared" ca="1" si="14"/>
        <v>4.0375875948404536</v>
      </c>
      <c r="K63" s="307">
        <f t="shared" ca="1" si="15"/>
        <v>22.170896963032042</v>
      </c>
      <c r="L63" s="304">
        <f t="shared" ca="1" si="0"/>
        <v>22.535544939747805</v>
      </c>
      <c r="M63" s="306">
        <f t="shared" ca="1" si="16"/>
        <v>1.3854356732052258</v>
      </c>
      <c r="N63" s="304">
        <f t="shared" ca="1" si="17"/>
        <v>79.379616861525392</v>
      </c>
      <c r="P63" s="310">
        <f t="shared" ca="1" si="18"/>
        <v>7</v>
      </c>
      <c r="Q63" s="304">
        <f t="shared" ca="1" si="19"/>
        <v>1318.759125</v>
      </c>
      <c r="R63" s="306">
        <f t="shared" ca="1" si="20"/>
        <v>0.64808010114786352</v>
      </c>
      <c r="S63" s="307">
        <f t="shared" ca="1" si="21"/>
        <v>8.7448600090121644</v>
      </c>
      <c r="T63" s="304">
        <f t="shared" ca="1" si="1"/>
        <v>85.787076688409343</v>
      </c>
      <c r="U63" s="311">
        <f t="shared" ca="1" si="2"/>
        <v>0</v>
      </c>
      <c r="V63" s="306">
        <f t="shared" ca="1" si="3"/>
        <v>1.222287072523806</v>
      </c>
      <c r="W63" s="304">
        <f t="shared" ca="1" si="4"/>
        <v>25.092149132089691</v>
      </c>
      <c r="Y63" s="314" t="str">
        <f t="shared" ca="1" si="22"/>
        <v/>
      </c>
      <c r="Z63" s="315" t="str">
        <f t="shared" ca="1" si="23"/>
        <v/>
      </c>
      <c r="AA63" s="316" t="str">
        <f t="shared" ca="1" si="24"/>
        <v/>
      </c>
      <c r="AC63" s="310" t="e">
        <f t="shared" ca="1" si="25"/>
        <v>#N/A</v>
      </c>
      <c r="AD63" s="323" t="e">
        <f t="shared" ca="1" si="26"/>
        <v>#N/A</v>
      </c>
      <c r="AE63" s="324">
        <f t="shared" ca="1" si="5"/>
        <v>22.170896963032042</v>
      </c>
      <c r="AG63" s="306">
        <f t="shared" ca="1" si="27"/>
        <v>138.39183317732997</v>
      </c>
      <c r="AH63" s="304">
        <f t="shared" ca="1" si="28"/>
        <v>148.03420025093234</v>
      </c>
    </row>
    <row r="64" spans="1:34" x14ac:dyDescent="0.2">
      <c r="A64" s="347">
        <f t="shared" ca="1" si="6"/>
        <v>0.01</v>
      </c>
      <c r="B64" s="304">
        <f t="shared" ca="1" si="7"/>
        <v>0.60000000000000031</v>
      </c>
      <c r="D64" s="306">
        <f t="shared" ca="1" si="8"/>
        <v>27.270299886395037</v>
      </c>
      <c r="E64" s="307">
        <f t="shared" ca="1" si="9"/>
        <v>135.62139962221067</v>
      </c>
      <c r="F64" s="304">
        <f t="shared" ca="1" si="10"/>
        <v>138.33594359883944</v>
      </c>
      <c r="G64" s="306">
        <f t="shared" ca="1" si="11"/>
        <v>14.801954642345761</v>
      </c>
      <c r="H64" s="307">
        <f t="shared" ca="1" si="12"/>
        <v>78.840121792521401</v>
      </c>
      <c r="I64" s="304">
        <f t="shared" ca="1" si="13"/>
        <v>80.217595734936296</v>
      </c>
      <c r="J64" s="306">
        <f t="shared" ca="1" si="14"/>
        <v>4.1842436262695912</v>
      </c>
      <c r="K64" s="307">
        <f t="shared" ca="1" si="15"/>
        <v>22.952517110976146</v>
      </c>
      <c r="L64" s="304">
        <f t="shared" ca="1" si="0"/>
        <v>23.330793738182816</v>
      </c>
      <c r="M64" s="306">
        <f t="shared" ca="1" si="16"/>
        <v>1.3852102871144074</v>
      </c>
      <c r="N64" s="304">
        <f t="shared" ca="1" si="17"/>
        <v>79.366703189760543</v>
      </c>
      <c r="P64" s="310">
        <f t="shared" ca="1" si="18"/>
        <v>7</v>
      </c>
      <c r="Q64" s="304">
        <f t="shared" ca="1" si="19"/>
        <v>1318.0763750000001</v>
      </c>
      <c r="R64" s="306">
        <f t="shared" ca="1" si="20"/>
        <v>0.64774457612235237</v>
      </c>
      <c r="S64" s="307">
        <f t="shared" ca="1" si="21"/>
        <v>8.7383825632509406</v>
      </c>
      <c r="T64" s="304">
        <f t="shared" ca="1" si="1"/>
        <v>85.723532945491726</v>
      </c>
      <c r="U64" s="311">
        <f t="shared" ca="1" si="2"/>
        <v>0</v>
      </c>
      <c r="V64" s="306">
        <f t="shared" ca="1" si="3"/>
        <v>1.2221915397155425</v>
      </c>
      <c r="W64" s="304">
        <f t="shared" ca="1" si="4"/>
        <v>25.978387363057969</v>
      </c>
      <c r="Y64" s="314" t="str">
        <f t="shared" ca="1" si="22"/>
        <v/>
      </c>
      <c r="Z64" s="315" t="str">
        <f t="shared" ca="1" si="23"/>
        <v/>
      </c>
      <c r="AA64" s="316" t="str">
        <f t="shared" ca="1" si="24"/>
        <v/>
      </c>
      <c r="AC64" s="310" t="e">
        <f t="shared" ca="1" si="25"/>
        <v>#N/A</v>
      </c>
      <c r="AD64" s="323" t="e">
        <f t="shared" ca="1" si="26"/>
        <v>#N/A</v>
      </c>
      <c r="AE64" s="324">
        <f t="shared" ca="1" si="5"/>
        <v>22.952517110976146</v>
      </c>
      <c r="AG64" s="306">
        <f t="shared" ca="1" si="27"/>
        <v>138.32412823738946</v>
      </c>
      <c r="AH64" s="304">
        <f t="shared" ca="1" si="28"/>
        <v>147.96608142398398</v>
      </c>
    </row>
    <row r="65" spans="1:34" x14ac:dyDescent="0.2">
      <c r="A65" s="347">
        <f t="shared" ca="1" si="6"/>
        <v>0.01</v>
      </c>
      <c r="B65" s="304">
        <f t="shared" ca="1" si="7"/>
        <v>0.61000000000000032</v>
      </c>
      <c r="D65" s="306">
        <f t="shared" ca="1" si="8"/>
        <v>27.290164869914133</v>
      </c>
      <c r="E65" s="307">
        <f t="shared" ca="1" si="9"/>
        <v>135.54647311921823</v>
      </c>
      <c r="F65" s="304">
        <f t="shared" ca="1" si="10"/>
        <v>138.266407611126</v>
      </c>
      <c r="G65" s="306">
        <f t="shared" ca="1" si="11"/>
        <v>15.074856291044902</v>
      </c>
      <c r="H65" s="307">
        <f t="shared" ca="1" si="12"/>
        <v>80.195586523713587</v>
      </c>
      <c r="I65" s="304">
        <f t="shared" ca="1" si="13"/>
        <v>81.600143321431048</v>
      </c>
      <c r="J65" s="306">
        <f t="shared" ca="1" si="14"/>
        <v>4.3336276809365444</v>
      </c>
      <c r="K65" s="307">
        <f t="shared" ca="1" si="15"/>
        <v>23.747695652557322</v>
      </c>
      <c r="L65" s="304">
        <f t="shared" ca="1" si="0"/>
        <v>24.139871119860384</v>
      </c>
      <c r="M65" s="306">
        <f t="shared" ca="1" si="16"/>
        <v>1.3849884534173318</v>
      </c>
      <c r="N65" s="304">
        <f t="shared" ca="1" si="17"/>
        <v>79.353993055164324</v>
      </c>
      <c r="P65" s="310">
        <f t="shared" ca="1" si="18"/>
        <v>7</v>
      </c>
      <c r="Q65" s="304">
        <f t="shared" ca="1" si="19"/>
        <v>1317.3936249999999</v>
      </c>
      <c r="R65" s="306">
        <f t="shared" ca="1" si="20"/>
        <v>0.64740905109684121</v>
      </c>
      <c r="S65" s="307">
        <f t="shared" ca="1" si="21"/>
        <v>8.7319084727399723</v>
      </c>
      <c r="T65" s="304">
        <f t="shared" ca="1" si="1"/>
        <v>85.660022117579132</v>
      </c>
      <c r="U65" s="311">
        <f t="shared" ca="1" si="2"/>
        <v>0</v>
      </c>
      <c r="V65" s="306">
        <f t="shared" ca="1" si="3"/>
        <v>1.2220943573983707</v>
      </c>
      <c r="W65" s="304">
        <f t="shared" ca="1" si="4"/>
        <v>26.879439884994515</v>
      </c>
      <c r="Y65" s="314" t="str">
        <f t="shared" ca="1" si="22"/>
        <v/>
      </c>
      <c r="Z65" s="315" t="str">
        <f t="shared" ca="1" si="23"/>
        <v/>
      </c>
      <c r="AA65" s="316" t="str">
        <f t="shared" ca="1" si="24"/>
        <v/>
      </c>
      <c r="AC65" s="310" t="e">
        <f t="shared" ca="1" si="25"/>
        <v>#N/A</v>
      </c>
      <c r="AD65" s="323" t="e">
        <f t="shared" ca="1" si="26"/>
        <v>#N/A</v>
      </c>
      <c r="AE65" s="324">
        <f t="shared" ca="1" si="5"/>
        <v>23.747695652557322</v>
      </c>
      <c r="AG65" s="306">
        <f t="shared" ca="1" si="27"/>
        <v>138.25455787155184</v>
      </c>
      <c r="AH65" s="304">
        <f t="shared" ca="1" si="28"/>
        <v>147.89610331677136</v>
      </c>
    </row>
    <row r="66" spans="1:34" x14ac:dyDescent="0.2">
      <c r="A66" s="347">
        <f t="shared" ca="1" si="6"/>
        <v>0.01</v>
      </c>
      <c r="B66" s="304">
        <f t="shared" ca="1" si="7"/>
        <v>0.62000000000000033</v>
      </c>
      <c r="D66" s="306">
        <f t="shared" ca="1" si="8"/>
        <v>27.309138023721029</v>
      </c>
      <c r="E66" s="307">
        <f t="shared" ca="1" si="9"/>
        <v>135.46981554095152</v>
      </c>
      <c r="F66" s="304">
        <f t="shared" ca="1" si="10"/>
        <v>138.19500693692981</v>
      </c>
      <c r="G66" s="306">
        <f t="shared" ca="1" si="11"/>
        <v>15.347947671282112</v>
      </c>
      <c r="H66" s="307">
        <f t="shared" ca="1" si="12"/>
        <v>81.550284679123095</v>
      </c>
      <c r="I66" s="304">
        <f t="shared" ca="1" si="13"/>
        <v>82.981976530849352</v>
      </c>
      <c r="J66" s="306">
        <f t="shared" ca="1" si="14"/>
        <v>4.4857417007481795</v>
      </c>
      <c r="K66" s="307">
        <f t="shared" ca="1" si="15"/>
        <v>24.556425008571505</v>
      </c>
      <c r="L66" s="304">
        <f t="shared" ca="1" si="0"/>
        <v>24.962770034742285</v>
      </c>
      <c r="M66" s="306">
        <f t="shared" ca="1" si="16"/>
        <v>1.3847700560016605</v>
      </c>
      <c r="N66" s="304">
        <f t="shared" ca="1" si="17"/>
        <v>79.341479804989802</v>
      </c>
      <c r="P66" s="310">
        <f t="shared" ca="1" si="18"/>
        <v>7</v>
      </c>
      <c r="Q66" s="304">
        <f t="shared" ca="1" si="19"/>
        <v>1316.710875</v>
      </c>
      <c r="R66" s="306">
        <f t="shared" ca="1" si="20"/>
        <v>0.64707352607133006</v>
      </c>
      <c r="S66" s="307">
        <f t="shared" ca="1" si="21"/>
        <v>8.7254377374792593</v>
      </c>
      <c r="T66" s="304">
        <f t="shared" ca="1" si="1"/>
        <v>85.596544204671545</v>
      </c>
      <c r="U66" s="311">
        <f t="shared" ca="1" si="2"/>
        <v>0</v>
      </c>
      <c r="V66" s="306">
        <f t="shared" ca="1" si="3"/>
        <v>1.2219955268923781</v>
      </c>
      <c r="W66" s="304">
        <f t="shared" ca="1" si="4"/>
        <v>27.795263709663416</v>
      </c>
      <c r="Y66" s="314" t="str">
        <f t="shared" ca="1" si="22"/>
        <v/>
      </c>
      <c r="Z66" s="315" t="str">
        <f t="shared" ca="1" si="23"/>
        <v/>
      </c>
      <c r="AA66" s="316" t="str">
        <f t="shared" ca="1" si="24"/>
        <v/>
      </c>
      <c r="AC66" s="310" t="e">
        <f t="shared" ca="1" si="25"/>
        <v>#N/A</v>
      </c>
      <c r="AD66" s="323" t="e">
        <f t="shared" ca="1" si="26"/>
        <v>#N/A</v>
      </c>
      <c r="AE66" s="324">
        <f t="shared" ca="1" si="5"/>
        <v>24.556425008571505</v>
      </c>
      <c r="AG66" s="306">
        <f t="shared" ca="1" si="27"/>
        <v>138.1831230404762</v>
      </c>
      <c r="AH66" s="304">
        <f t="shared" ca="1" si="28"/>
        <v>147.82426669262236</v>
      </c>
    </row>
    <row r="67" spans="1:34" x14ac:dyDescent="0.2">
      <c r="A67" s="347">
        <f t="shared" ca="1" si="6"/>
        <v>0.01</v>
      </c>
      <c r="B67" s="304">
        <f t="shared" ca="1" si="7"/>
        <v>0.63000000000000034</v>
      </c>
      <c r="D67" s="306">
        <f t="shared" ca="1" si="8"/>
        <v>27.327235971163347</v>
      </c>
      <c r="E67" s="307">
        <f t="shared" ca="1" si="9"/>
        <v>135.39142501605104</v>
      </c>
      <c r="F67" s="304">
        <f t="shared" ca="1" si="10"/>
        <v>138.12174265372059</v>
      </c>
      <c r="G67" s="306">
        <f t="shared" ca="1" si="11"/>
        <v>15.621220030993745</v>
      </c>
      <c r="H67" s="307">
        <f t="shared" ca="1" si="12"/>
        <v>82.904198929283609</v>
      </c>
      <c r="I67" s="304">
        <f t="shared" ca="1" si="13"/>
        <v>84.363076730065671</v>
      </c>
      <c r="J67" s="306">
        <f t="shared" ca="1" si="14"/>
        <v>4.6405875392595588</v>
      </c>
      <c r="K67" s="307">
        <f t="shared" ca="1" si="15"/>
        <v>25.378697426613538</v>
      </c>
      <c r="L67" s="304">
        <f t="shared" ca="1" si="0"/>
        <v>25.799483246397237</v>
      </c>
      <c r="M67" s="306">
        <f t="shared" ca="1" si="16"/>
        <v>1.3845549843672804</v>
      </c>
      <c r="N67" s="304">
        <f t="shared" ca="1" si="17"/>
        <v>79.329157108046843</v>
      </c>
      <c r="P67" s="310">
        <f t="shared" ca="1" si="18"/>
        <v>7</v>
      </c>
      <c r="Q67" s="304">
        <f t="shared" ca="1" si="19"/>
        <v>1316.028125</v>
      </c>
      <c r="R67" s="306">
        <f t="shared" ca="1" si="20"/>
        <v>0.64673800104581891</v>
      </c>
      <c r="S67" s="307">
        <f t="shared" ca="1" si="21"/>
        <v>8.7189703574688018</v>
      </c>
      <c r="T67" s="304">
        <f t="shared" ca="1" si="1"/>
        <v>85.533099206768952</v>
      </c>
      <c r="U67" s="311">
        <f t="shared" ca="1" si="2"/>
        <v>0</v>
      </c>
      <c r="V67" s="306">
        <f t="shared" ca="1" si="3"/>
        <v>1.2218950495451457</v>
      </c>
      <c r="W67" s="304">
        <f t="shared" ca="1" si="4"/>
        <v>28.725814931392538</v>
      </c>
      <c r="Y67" s="314" t="str">
        <f t="shared" ca="1" si="22"/>
        <v/>
      </c>
      <c r="Z67" s="315" t="str">
        <f t="shared" ca="1" si="23"/>
        <v/>
      </c>
      <c r="AA67" s="316" t="str">
        <f t="shared" ca="1" si="24"/>
        <v/>
      </c>
      <c r="AC67" s="310" t="e">
        <f t="shared" ca="1" si="25"/>
        <v>#N/A</v>
      </c>
      <c r="AD67" s="323" t="e">
        <f t="shared" ca="1" si="26"/>
        <v>#N/A</v>
      </c>
      <c r="AE67" s="324">
        <f t="shared" ca="1" si="5"/>
        <v>25.378697426613538</v>
      </c>
      <c r="AG67" s="306">
        <f t="shared" ca="1" si="27"/>
        <v>138.10982480751957</v>
      </c>
      <c r="AH67" s="304">
        <f t="shared" ca="1" si="28"/>
        <v>147.7505724270317</v>
      </c>
    </row>
    <row r="68" spans="1:34" x14ac:dyDescent="0.2">
      <c r="A68" s="347">
        <f t="shared" ca="1" si="6"/>
        <v>0.01</v>
      </c>
      <c r="B68" s="304">
        <f t="shared" ca="1" si="7"/>
        <v>0.64000000000000035</v>
      </c>
      <c r="D68" s="306">
        <f t="shared" ca="1" si="8"/>
        <v>27.344474543460947</v>
      </c>
      <c r="E68" s="307">
        <f t="shared" ca="1" si="9"/>
        <v>135.31129991575335</v>
      </c>
      <c r="F68" s="304">
        <f t="shared" ca="1" si="10"/>
        <v>138.04661594167723</v>
      </c>
      <c r="G68" s="306">
        <f t="shared" ca="1" si="11"/>
        <v>15.894664776428355</v>
      </c>
      <c r="H68" s="307">
        <f t="shared" ca="1" si="12"/>
        <v>84.25731192844114</v>
      </c>
      <c r="I68" s="304">
        <f t="shared" ca="1" si="13"/>
        <v>85.74342529757989</v>
      </c>
      <c r="J68" s="306">
        <f t="shared" ca="1" si="14"/>
        <v>4.7981669632966693</v>
      </c>
      <c r="K68" s="307">
        <f t="shared" ca="1" si="15"/>
        <v>26.214504980902163</v>
      </c>
      <c r="L68" s="304">
        <f t="shared" ref="L68:L131" ca="1" si="29">SQRT(pos_x^2+pos_z^2)</f>
        <v>26.650003332108906</v>
      </c>
      <c r="M68" s="306">
        <f t="shared" ca="1" si="16"/>
        <v>1.384343133268257</v>
      </c>
      <c r="N68" s="304">
        <f t="shared" ca="1" si="17"/>
        <v>79.317018934187587</v>
      </c>
      <c r="P68" s="310">
        <f t="shared" ca="1" si="18"/>
        <v>7</v>
      </c>
      <c r="Q68" s="304">
        <f t="shared" ca="1" si="19"/>
        <v>1315.3453749999999</v>
      </c>
      <c r="R68" s="306">
        <f t="shared" ca="1" si="20"/>
        <v>0.64640247602030765</v>
      </c>
      <c r="S68" s="307">
        <f t="shared" ca="1" si="21"/>
        <v>8.7125063327085979</v>
      </c>
      <c r="T68" s="304">
        <f t="shared" ref="T68:T131" ca="1" si="30">m*g</f>
        <v>85.469687123871353</v>
      </c>
      <c r="U68" s="311">
        <f t="shared" ref="U68:U131" ca="1" si="31">IF(pos_xz&lt;L_rampe,Poids*COS(Beta),0)</f>
        <v>0</v>
      </c>
      <c r="V68" s="306">
        <f t="shared" ref="V68:V131" ca="1" si="32">Rho_moyen*(20000-Alt_rampe-pos_z)/(20000+Alt_rampe+pos_z)</f>
        <v>1.221792926731748</v>
      </c>
      <c r="W68" s="304">
        <f t="shared" ref="W68:W131" ca="1" si="33">1/2*Rho*Sref*Cx*vit_xz^2</f>
        <v>29.671048730559498</v>
      </c>
      <c r="Y68" s="314" t="str">
        <f t="shared" ca="1" si="22"/>
        <v/>
      </c>
      <c r="Z68" s="315" t="str">
        <f t="shared" ca="1" si="23"/>
        <v/>
      </c>
      <c r="AA68" s="316" t="str">
        <f t="shared" ca="1" si="24"/>
        <v/>
      </c>
      <c r="AC68" s="310" t="e">
        <f t="shared" ca="1" si="25"/>
        <v>#N/A</v>
      </c>
      <c r="AD68" s="323" t="e">
        <f t="shared" ca="1" si="26"/>
        <v>#N/A</v>
      </c>
      <c r="AE68" s="324">
        <f t="shared" ref="AE68:AE131" ca="1" si="34">IF(t&lt;T_para, pos_z, NA())</f>
        <v>26.214504980902163</v>
      </c>
      <c r="AG68" s="306">
        <f t="shared" ca="1" si="27"/>
        <v>138.03466433936705</v>
      </c>
      <c r="AH68" s="304">
        <f t="shared" ca="1" si="28"/>
        <v>147.67502150768769</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27.360868831999827</v>
      </c>
      <c r="E69" s="307">
        <f t="shared" ref="E69:E132" ca="1" si="38">IF(AND(L68&lt;L_rampe,Poussee&lt;Poids*SIN(M68)),0,(-W68+Poussee)/m*SIN(M68)+U68/m*COS(M68)-Poids/m)</f>
        <v>135.22943884552944</v>
      </c>
      <c r="F69" s="304">
        <f t="shared" ref="F69:F132" ca="1" si="39">SQRT(acc_x^2+acc_z^2)</f>
        <v>137.96962808429501</v>
      </c>
      <c r="G69" s="306">
        <f t="shared" ref="G69:G132" ca="1" si="40">G68+acc_x*pas</f>
        <v>16.168273464748353</v>
      </c>
      <c r="H69" s="307">
        <f t="shared" ref="H69:H132" ca="1" si="41">H68+acc_z*pas</f>
        <v>85.609606316896432</v>
      </c>
      <c r="I69" s="304">
        <f t="shared" ref="I69:I132" ca="1" si="42">SQRT(vit_x^2+vit_z^2)</f>
        <v>87.123003624558763</v>
      </c>
      <c r="J69" s="306">
        <f t="shared" ref="J69:J132" ca="1" si="43">J68+0.5*(vit_x+G68)*pas*(K68&gt;=0)</f>
        <v>4.9584816545025525</v>
      </c>
      <c r="K69" s="307">
        <f t="shared" ref="K69:K132" ca="1" si="44">K68+0.5*(vit_z+H68)*pas</f>
        <v>27.063839572128849</v>
      </c>
      <c r="L69" s="304">
        <f t="shared" ca="1" si="29"/>
        <v>27.514322682994866</v>
      </c>
      <c r="M69" s="306">
        <f t="shared" ref="M69:M132" ca="1" si="45">IF(AND(L68&gt;L_rampe,G69&gt;0),ATAN2(G69,H69),$M$4)</f>
        <v>1.3841344023829825</v>
      </c>
      <c r="N69" s="304">
        <f t="shared" ref="N69:N132" ca="1" si="46">DEGREES(Beta)</f>
        <v>79.305059535407338</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8.7060456631986494</v>
      </c>
      <c r="T69" s="304">
        <f t="shared" ca="1" si="30"/>
        <v>85.406307955978761</v>
      </c>
      <c r="U69" s="311">
        <f t="shared" ca="1" si="31"/>
        <v>0</v>
      </c>
      <c r="V69" s="306">
        <f t="shared" ca="1" si="32"/>
        <v>1.2216891598547412</v>
      </c>
      <c r="W69" s="304">
        <f t="shared" ca="1" si="33"/>
        <v>30.630919377196808</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27.063839572128849</v>
      </c>
      <c r="AG69" s="306">
        <f t="shared" ref="AG69:AG132" ca="1" si="56">IF(AND(L68&lt;L_rampe,Poussee&lt;Poids*SIN(M68)),0,(-W68+Poussee)/m-Poids*SIN(M68)/m)</f>
        <v>137.95764290660043</v>
      </c>
      <c r="AH69" s="304">
        <f t="shared" ref="AH69:AH132" ca="1" si="57">IF(AND(L68&lt;L_rampe,Poussee&lt;Poids*SIN(M68)), g*SIN(M68), (-W68+Poussee)/m)</f>
        <v>147.59761503448482</v>
      </c>
    </row>
    <row r="70" spans="1:34" x14ac:dyDescent="0.2">
      <c r="A70" s="347">
        <f t="shared" ca="1" si="35"/>
        <v>0.01</v>
      </c>
      <c r="B70" s="304">
        <f t="shared" ca="1" si="36"/>
        <v>0.66000000000000036</v>
      </c>
      <c r="D70" s="306">
        <f t="shared" ca="1" si="37"/>
        <v>27.376433236497299</v>
      </c>
      <c r="E70" s="307">
        <f t="shared" ca="1" si="38"/>
        <v>135.14584063736086</v>
      </c>
      <c r="F70" s="304">
        <f t="shared" ca="1" si="39"/>
        <v>137.89078046893249</v>
      </c>
      <c r="G70" s="306">
        <f t="shared" ca="1" si="40"/>
        <v>16.442037797113326</v>
      </c>
      <c r="H70" s="307">
        <f t="shared" ca="1" si="41"/>
        <v>86.961064723270042</v>
      </c>
      <c r="I70" s="304">
        <f t="shared" ca="1" si="42"/>
        <v>88.501793115882492</v>
      </c>
      <c r="J70" s="306">
        <f t="shared" ca="1" si="43"/>
        <v>5.1215332108118607</v>
      </c>
      <c r="K70" s="307">
        <f t="shared" ca="1" si="44"/>
        <v>27.926692927329682</v>
      </c>
      <c r="L70" s="304">
        <f t="shared" ca="1" si="29"/>
        <v>28.39243350413653</v>
      </c>
      <c r="M70" s="306">
        <f t="shared" ca="1" si="45"/>
        <v>1.3839286960098958</v>
      </c>
      <c r="N70" s="304">
        <f t="shared" ca="1" si="46"/>
        <v>79.293273428410515</v>
      </c>
      <c r="P70" s="310">
        <f t="shared" ca="1" si="47"/>
        <v>7</v>
      </c>
      <c r="Q70" s="304">
        <f t="shared" ca="1" si="48"/>
        <v>1313.979875</v>
      </c>
      <c r="R70" s="306">
        <f t="shared" ca="1" si="49"/>
        <v>0.64573142596928534</v>
      </c>
      <c r="S70" s="307">
        <f t="shared" ca="1" si="50"/>
        <v>8.6995883489389563</v>
      </c>
      <c r="T70" s="304">
        <f t="shared" ca="1" si="30"/>
        <v>85.342961703091163</v>
      </c>
      <c r="U70" s="311">
        <f t="shared" ca="1" si="31"/>
        <v>0</v>
      </c>
      <c r="V70" s="306">
        <f t="shared" ca="1" si="32"/>
        <v>1.2215837503441573</v>
      </c>
      <c r="W70" s="304">
        <f t="shared" ca="1" si="33"/>
        <v>31.605380234716485</v>
      </c>
      <c r="Y70" s="314" t="str">
        <f t="shared" ca="1" si="51"/>
        <v/>
      </c>
      <c r="Z70" s="315" t="str">
        <f t="shared" ca="1" si="52"/>
        <v/>
      </c>
      <c r="AA70" s="316" t="str">
        <f t="shared" ca="1" si="53"/>
        <v/>
      </c>
      <c r="AC70" s="310" t="e">
        <f t="shared" ca="1" si="54"/>
        <v>#N/A</v>
      </c>
      <c r="AD70" s="323" t="e">
        <f t="shared" ca="1" si="55"/>
        <v>#N/A</v>
      </c>
      <c r="AE70" s="324">
        <f t="shared" ca="1" si="34"/>
        <v>27.926692927329682</v>
      </c>
      <c r="AG70" s="306">
        <f t="shared" ca="1" si="56"/>
        <v>137.87876188420884</v>
      </c>
      <c r="AH70" s="304">
        <f t="shared" ca="1" si="57"/>
        <v>147.51835421952197</v>
      </c>
    </row>
    <row r="71" spans="1:34" x14ac:dyDescent="0.2">
      <c r="A71" s="347">
        <f t="shared" ca="1" si="35"/>
        <v>0.01</v>
      </c>
      <c r="B71" s="304">
        <f t="shared" ca="1" si="36"/>
        <v>0.67000000000000037</v>
      </c>
      <c r="D71" s="306">
        <f t="shared" ca="1" si="37"/>
        <v>27.391181509423149</v>
      </c>
      <c r="E71" s="307">
        <f t="shared" ca="1" si="38"/>
        <v>135.06050434259299</v>
      </c>
      <c r="F71" s="304">
        <f t="shared" ca="1" si="39"/>
        <v>137.81007458730201</v>
      </c>
      <c r="G71" s="306">
        <f t="shared" ca="1" si="40"/>
        <v>16.715949612207556</v>
      </c>
      <c r="H71" s="307">
        <f t="shared" ca="1" si="41"/>
        <v>88.311669766695971</v>
      </c>
      <c r="I71" s="304">
        <f t="shared" ca="1" si="42"/>
        <v>89.879775191195407</v>
      </c>
      <c r="J71" s="306">
        <f t="shared" ca="1" si="43"/>
        <v>5.2873231478584648</v>
      </c>
      <c r="K71" s="307">
        <f t="shared" ca="1" si="44"/>
        <v>28.803056599779513</v>
      </c>
      <c r="L71" s="304">
        <f t="shared" ca="1" si="29"/>
        <v>29.28432781471998</v>
      </c>
      <c r="M71" s="306">
        <f t="shared" ca="1" si="45"/>
        <v>1.3837259227864234</v>
      </c>
      <c r="N71" s="304">
        <f t="shared" ca="1" si="46"/>
        <v>79.281655378507281</v>
      </c>
      <c r="P71" s="310">
        <f t="shared" ca="1" si="47"/>
        <v>7</v>
      </c>
      <c r="Q71" s="304">
        <f t="shared" ca="1" si="48"/>
        <v>1313.2971250000001</v>
      </c>
      <c r="R71" s="306">
        <f t="shared" ca="1" si="49"/>
        <v>0.6453959009437743</v>
      </c>
      <c r="S71" s="307">
        <f t="shared" ca="1" si="50"/>
        <v>8.6931343899295186</v>
      </c>
      <c r="T71" s="304">
        <f t="shared" ca="1" si="30"/>
        <v>85.279648365208587</v>
      </c>
      <c r="U71" s="311">
        <f t="shared" ca="1" si="31"/>
        <v>0</v>
      </c>
      <c r="V71" s="306">
        <f t="shared" ca="1" si="32"/>
        <v>1.2214766996574864</v>
      </c>
      <c r="W71" s="304">
        <f t="shared" ca="1" si="33"/>
        <v>32.594383763752894</v>
      </c>
      <c r="Y71" s="314" t="str">
        <f t="shared" ca="1" si="51"/>
        <v/>
      </c>
      <c r="Z71" s="315" t="str">
        <f t="shared" ca="1" si="52"/>
        <v/>
      </c>
      <c r="AA71" s="316" t="str">
        <f t="shared" ca="1" si="53"/>
        <v/>
      </c>
      <c r="AC71" s="310" t="e">
        <f t="shared" ca="1" si="54"/>
        <v>#N/A</v>
      </c>
      <c r="AD71" s="323" t="e">
        <f t="shared" ca="1" si="55"/>
        <v>#N/A</v>
      </c>
      <c r="AE71" s="324">
        <f t="shared" ca="1" si="34"/>
        <v>28.803056599779513</v>
      </c>
      <c r="AG71" s="306">
        <f t="shared" ca="1" si="56"/>
        <v>137.79802275204608</v>
      </c>
      <c r="AH71" s="304">
        <f t="shared" ca="1" si="57"/>
        <v>147.43724038708612</v>
      </c>
    </row>
    <row r="72" spans="1:34" x14ac:dyDescent="0.2">
      <c r="A72" s="347">
        <f t="shared" ca="1" si="35"/>
        <v>0.01</v>
      </c>
      <c r="B72" s="304">
        <f t="shared" ca="1" si="36"/>
        <v>0.68000000000000038</v>
      </c>
      <c r="D72" s="306">
        <f t="shared" ca="1" si="37"/>
        <v>27.405126797020877</v>
      </c>
      <c r="E72" s="307">
        <f t="shared" ca="1" si="38"/>
        <v>134.9734292253122</v>
      </c>
      <c r="F72" s="304">
        <f t="shared" ca="1" si="39"/>
        <v>137.72751203590789</v>
      </c>
      <c r="G72" s="306">
        <f t="shared" ca="1" si="40"/>
        <v>16.990000880177764</v>
      </c>
      <c r="H72" s="307">
        <f t="shared" ca="1" si="41"/>
        <v>89.661404058949088</v>
      </c>
      <c r="I72" s="304">
        <f t="shared" ca="1" si="42"/>
        <v>91.256931285960817</v>
      </c>
      <c r="J72" s="306">
        <f t="shared" ca="1" si="43"/>
        <v>5.4558529003203917</v>
      </c>
      <c r="K72" s="307">
        <f t="shared" ca="1" si="44"/>
        <v>29.69292196890774</v>
      </c>
      <c r="L72" s="304">
        <f t="shared" ca="1" si="29"/>
        <v>30.189997448187675</v>
      </c>
      <c r="M72" s="306">
        <f t="shared" ca="1" si="45"/>
        <v>1.3835259954290431</v>
      </c>
      <c r="N72" s="304">
        <f t="shared" ca="1" si="46"/>
        <v>79.270200384720198</v>
      </c>
      <c r="P72" s="310">
        <f t="shared" ca="1" si="47"/>
        <v>7</v>
      </c>
      <c r="Q72" s="304">
        <f t="shared" ca="1" si="48"/>
        <v>1312.6143749999999</v>
      </c>
      <c r="R72" s="306">
        <f t="shared" ca="1" si="49"/>
        <v>0.64506037591826304</v>
      </c>
      <c r="S72" s="307">
        <f t="shared" ca="1" si="50"/>
        <v>8.6866837861703363</v>
      </c>
      <c r="T72" s="304">
        <f t="shared" ca="1" si="30"/>
        <v>85.216367942331004</v>
      </c>
      <c r="U72" s="311">
        <f t="shared" ca="1" si="31"/>
        <v>0</v>
      </c>
      <c r="V72" s="306">
        <f t="shared" ca="1" si="32"/>
        <v>1.2213680092796615</v>
      </c>
      <c r="W72" s="304">
        <f t="shared" ca="1" si="33"/>
        <v>33.597881526124127</v>
      </c>
      <c r="Y72" s="314" t="str">
        <f t="shared" ca="1" si="51"/>
        <v/>
      </c>
      <c r="Z72" s="315" t="str">
        <f t="shared" ca="1" si="52"/>
        <v/>
      </c>
      <c r="AA72" s="316" t="str">
        <f t="shared" ca="1" si="53"/>
        <v/>
      </c>
      <c r="AC72" s="310" t="e">
        <f t="shared" ca="1" si="54"/>
        <v>#N/A</v>
      </c>
      <c r="AD72" s="323" t="e">
        <f t="shared" ca="1" si="55"/>
        <v>#N/A</v>
      </c>
      <c r="AE72" s="324">
        <f t="shared" ca="1" si="34"/>
        <v>29.69292196890774</v>
      </c>
      <c r="AG72" s="306">
        <f t="shared" ca="1" si="56"/>
        <v>137.71542709523789</v>
      </c>
      <c r="AH72" s="304">
        <f t="shared" ca="1" si="57"/>
        <v>147.35427497362193</v>
      </c>
    </row>
    <row r="73" spans="1:34" x14ac:dyDescent="0.2">
      <c r="A73" s="347">
        <f t="shared" ca="1" si="35"/>
        <v>0.01</v>
      </c>
      <c r="B73" s="304">
        <f t="shared" ca="1" si="36"/>
        <v>0.69000000000000039</v>
      </c>
      <c r="D73" s="306">
        <f t="shared" ca="1" si="37"/>
        <v>27.418281677236649</v>
      </c>
      <c r="E73" s="307">
        <f t="shared" ca="1" si="38"/>
        <v>134.88461475619854</v>
      </c>
      <c r="F73" s="304">
        <f t="shared" ca="1" si="39"/>
        <v>137.64309451643547</v>
      </c>
      <c r="G73" s="306">
        <f t="shared" ca="1" si="40"/>
        <v>17.264183696950131</v>
      </c>
      <c r="H73" s="307">
        <f t="shared" ca="1" si="41"/>
        <v>91.010250206511074</v>
      </c>
      <c r="I73" s="304">
        <f t="shared" ca="1" si="42"/>
        <v>92.633242852519132</v>
      </c>
      <c r="J73" s="306">
        <f t="shared" ca="1" si="43"/>
        <v>5.6271238232060314</v>
      </c>
      <c r="K73" s="307">
        <f t="shared" ca="1" si="44"/>
        <v>30.596280240235039</v>
      </c>
      <c r="L73" s="304">
        <f t="shared" ca="1" si="29"/>
        <v>31.109434052401049</v>
      </c>
      <c r="M73" s="306">
        <f t="shared" ca="1" si="45"/>
        <v>1.3833288304925893</v>
      </c>
      <c r="N73" s="304">
        <f t="shared" ca="1" si="46"/>
        <v>79.258903665993429</v>
      </c>
      <c r="P73" s="310">
        <f t="shared" ca="1" si="47"/>
        <v>7</v>
      </c>
      <c r="Q73" s="304">
        <f t="shared" ca="1" si="48"/>
        <v>1311.9316249999999</v>
      </c>
      <c r="R73" s="306">
        <f t="shared" ca="1" si="49"/>
        <v>0.64472485089275189</v>
      </c>
      <c r="S73" s="307">
        <f t="shared" ca="1" si="50"/>
        <v>8.6802365376614095</v>
      </c>
      <c r="T73" s="304">
        <f t="shared" ca="1" si="30"/>
        <v>85.15312043445843</v>
      </c>
      <c r="U73" s="311">
        <f t="shared" ca="1" si="31"/>
        <v>0</v>
      </c>
      <c r="V73" s="306">
        <f t="shared" ca="1" si="32"/>
        <v>1.2212576807230384</v>
      </c>
      <c r="W73" s="304">
        <f t="shared" ca="1" si="33"/>
        <v>34.615824188910914</v>
      </c>
      <c r="Y73" s="314" t="str">
        <f t="shared" ca="1" si="51"/>
        <v/>
      </c>
      <c r="Z73" s="315" t="str">
        <f t="shared" ca="1" si="52"/>
        <v/>
      </c>
      <c r="AA73" s="316" t="str">
        <f t="shared" ca="1" si="53"/>
        <v/>
      </c>
      <c r="AC73" s="310" t="e">
        <f t="shared" ca="1" si="54"/>
        <v>#N/A</v>
      </c>
      <c r="AD73" s="323" t="e">
        <f t="shared" ca="1" si="55"/>
        <v>#N/A</v>
      </c>
      <c r="AE73" s="324">
        <f t="shared" ca="1" si="34"/>
        <v>30.596280240235039</v>
      </c>
      <c r="AG73" s="306">
        <f t="shared" ca="1" si="56"/>
        <v>137.63097660454252</v>
      </c>
      <c r="AH73" s="304">
        <f t="shared" ca="1" si="57"/>
        <v>147.26945952768688</v>
      </c>
    </row>
    <row r="74" spans="1:34" x14ac:dyDescent="0.2">
      <c r="A74" s="347">
        <f t="shared" ca="1" si="35"/>
        <v>0.01</v>
      </c>
      <c r="B74" s="304">
        <f t="shared" ca="1" si="36"/>
        <v>0.7000000000000004</v>
      </c>
      <c r="D74" s="306">
        <f t="shared" ca="1" si="37"/>
        <v>27.430658194831331</v>
      </c>
      <c r="E74" s="307">
        <f t="shared" ca="1" si="38"/>
        <v>134.79406060681021</v>
      </c>
      <c r="F74" s="304">
        <f t="shared" ca="1" si="39"/>
        <v>137.5568238360936</v>
      </c>
      <c r="G74" s="306">
        <f t="shared" ca="1" si="40"/>
        <v>17.538490278898443</v>
      </c>
      <c r="H74" s="307">
        <f t="shared" ca="1" si="41"/>
        <v>92.358190812579181</v>
      </c>
      <c r="I74" s="304">
        <f t="shared" ca="1" si="42"/>
        <v>94.008691361149161</v>
      </c>
      <c r="J74" s="306">
        <f t="shared" ca="1" si="43"/>
        <v>5.8011371930852746</v>
      </c>
      <c r="K74" s="307">
        <f t="shared" ca="1" si="44"/>
        <v>31.513122445330492</v>
      </c>
      <c r="L74" s="304">
        <f t="shared" ca="1" si="29"/>
        <v>32.042629089813929</v>
      </c>
      <c r="M74" s="306">
        <f t="shared" ca="1" si="45"/>
        <v>1.3831343481471134</v>
      </c>
      <c r="N74" s="304">
        <f t="shared" ca="1" si="46"/>
        <v>79.247760648407862</v>
      </c>
      <c r="P74" s="310">
        <f t="shared" ca="1" si="47"/>
        <v>7</v>
      </c>
      <c r="Q74" s="304">
        <f t="shared" ca="1" si="48"/>
        <v>1311.248875</v>
      </c>
      <c r="R74" s="306">
        <f t="shared" ca="1" si="49"/>
        <v>0.64438932586724074</v>
      </c>
      <c r="S74" s="307">
        <f t="shared" ca="1" si="50"/>
        <v>8.6737926444027362</v>
      </c>
      <c r="T74" s="304">
        <f t="shared" ca="1" si="30"/>
        <v>85.089905841590848</v>
      </c>
      <c r="U74" s="311">
        <f t="shared" ca="1" si="31"/>
        <v>0</v>
      </c>
      <c r="V74" s="306">
        <f t="shared" ca="1" si="32"/>
        <v>1.2211457155273735</v>
      </c>
      <c r="W74" s="304">
        <f t="shared" ca="1" si="33"/>
        <v>35.648161528652885</v>
      </c>
      <c r="Y74" s="314" t="str">
        <f t="shared" ca="1" si="51"/>
        <v/>
      </c>
      <c r="Z74" s="315" t="str">
        <f t="shared" ca="1" si="52"/>
        <v/>
      </c>
      <c r="AA74" s="316" t="str">
        <f t="shared" ca="1" si="53"/>
        <v/>
      </c>
      <c r="AC74" s="310" t="e">
        <f t="shared" ca="1" si="54"/>
        <v>#N/A</v>
      </c>
      <c r="AD74" s="323" t="e">
        <f t="shared" ca="1" si="55"/>
        <v>#N/A</v>
      </c>
      <c r="AE74" s="324">
        <f t="shared" ca="1" si="34"/>
        <v>31.513122445330492</v>
      </c>
      <c r="AG74" s="306">
        <f t="shared" ca="1" si="56"/>
        <v>137.5446730766669</v>
      </c>
      <c r="AH74" s="304">
        <f t="shared" ca="1" si="57"/>
        <v>147.18279570989168</v>
      </c>
    </row>
    <row r="75" spans="1:34" x14ac:dyDescent="0.2">
      <c r="A75" s="347">
        <f t="shared" ca="1" si="35"/>
        <v>0.01</v>
      </c>
      <c r="B75" s="304">
        <f t="shared" ca="1" si="36"/>
        <v>0.71000000000000041</v>
      </c>
      <c r="D75" s="306">
        <f t="shared" ca="1" si="37"/>
        <v>27.442267893922693</v>
      </c>
      <c r="E75" s="307">
        <f t="shared" ca="1" si="38"/>
        <v>134.70176664426197</v>
      </c>
      <c r="F75" s="304">
        <f t="shared" ca="1" si="39"/>
        <v>137.46870190791438</v>
      </c>
      <c r="G75" s="306">
        <f t="shared" ca="1" si="40"/>
        <v>17.812912957837671</v>
      </c>
      <c r="H75" s="307">
        <f t="shared" ca="1" si="41"/>
        <v>93.705208479021806</v>
      </c>
      <c r="I75" s="304">
        <f t="shared" ca="1" si="42"/>
        <v>95.383258301131875</v>
      </c>
      <c r="J75" s="306">
        <f t="shared" ca="1" si="43"/>
        <v>5.9778942092689551</v>
      </c>
      <c r="K75" s="307">
        <f t="shared" ca="1" si="44"/>
        <v>32.443439441788499</v>
      </c>
      <c r="L75" s="304">
        <f t="shared" ca="1" si="29"/>
        <v>32.989573837656785</v>
      </c>
      <c r="M75" s="306">
        <f t="shared" ca="1" si="45"/>
        <v>1.3829424719707786</v>
      </c>
      <c r="N75" s="304">
        <f t="shared" ca="1" si="46"/>
        <v>79.236766953314756</v>
      </c>
      <c r="P75" s="310">
        <f t="shared" ca="1" si="47"/>
        <v>7</v>
      </c>
      <c r="Q75" s="304">
        <f t="shared" ca="1" si="48"/>
        <v>1310.5661249999998</v>
      </c>
      <c r="R75" s="306">
        <f t="shared" ca="1" si="49"/>
        <v>0.64405380084172947</v>
      </c>
      <c r="S75" s="307">
        <f t="shared" ca="1" si="50"/>
        <v>8.6673521063943184</v>
      </c>
      <c r="T75" s="304">
        <f t="shared" ca="1" si="30"/>
        <v>85.026724163728261</v>
      </c>
      <c r="U75" s="311">
        <f t="shared" ca="1" si="31"/>
        <v>0</v>
      </c>
      <c r="V75" s="306">
        <f t="shared" ca="1" si="32"/>
        <v>1.2210321152597952</v>
      </c>
      <c r="W75" s="304">
        <f t="shared" ca="1" si="33"/>
        <v>36.6948424356613</v>
      </c>
      <c r="Y75" s="314" t="str">
        <f t="shared" ca="1" si="51"/>
        <v/>
      </c>
      <c r="Z75" s="315" t="str">
        <f t="shared" ca="1" si="52"/>
        <v/>
      </c>
      <c r="AA75" s="316" t="str">
        <f t="shared" ca="1" si="53"/>
        <v/>
      </c>
      <c r="AC75" s="310" t="e">
        <f t="shared" ca="1" si="54"/>
        <v>#N/A</v>
      </c>
      <c r="AD75" s="323" t="e">
        <f t="shared" ca="1" si="55"/>
        <v>#N/A</v>
      </c>
      <c r="AE75" s="324">
        <f t="shared" ca="1" si="34"/>
        <v>32.443439441788499</v>
      </c>
      <c r="AG75" s="306">
        <f t="shared" ca="1" si="56"/>
        <v>137.45651841454151</v>
      </c>
      <c r="AH75" s="304">
        <f t="shared" ca="1" si="57"/>
        <v>147.09428529282653</v>
      </c>
    </row>
    <row r="76" spans="1:34" x14ac:dyDescent="0.2">
      <c r="A76" s="347">
        <f t="shared" ca="1" si="35"/>
        <v>0.01</v>
      </c>
      <c r="B76" s="304">
        <f t="shared" ca="1" si="36"/>
        <v>0.72000000000000042</v>
      </c>
      <c r="D76" s="306">
        <f t="shared" ca="1" si="37"/>
        <v>27.453121848180643</v>
      </c>
      <c r="E76" s="307">
        <f t="shared" ca="1" si="38"/>
        <v>134.60773292626214</v>
      </c>
      <c r="F76" s="304">
        <f t="shared" ca="1" si="39"/>
        <v>137.37873075101172</v>
      </c>
      <c r="G76" s="306">
        <f t="shared" ca="1" si="40"/>
        <v>18.087444176319476</v>
      </c>
      <c r="H76" s="307">
        <f t="shared" ca="1" si="41"/>
        <v>95.051285808284433</v>
      </c>
      <c r="I76" s="304">
        <f t="shared" ca="1" si="42"/>
        <v>96.756925181816555</v>
      </c>
      <c r="J76" s="306">
        <f t="shared" ca="1" si="43"/>
        <v>6.1573959949397405</v>
      </c>
      <c r="K76" s="307">
        <f t="shared" ca="1" si="44"/>
        <v>33.387221913225027</v>
      </c>
      <c r="L76" s="304">
        <f t="shared" ca="1" si="29"/>
        <v>33.950259388131826</v>
      </c>
      <c r="M76" s="306">
        <f t="shared" ca="1" si="45"/>
        <v>1.3827531287574277</v>
      </c>
      <c r="N76" s="304">
        <f t="shared" ca="1" si="46"/>
        <v>79.225918386310312</v>
      </c>
      <c r="P76" s="310">
        <f t="shared" ca="1" si="47"/>
        <v>7</v>
      </c>
      <c r="Q76" s="304">
        <f t="shared" ca="1" si="48"/>
        <v>1309.8833749999999</v>
      </c>
      <c r="R76" s="306">
        <f t="shared" ca="1" si="49"/>
        <v>0.64371827581621832</v>
      </c>
      <c r="S76" s="307">
        <f t="shared" ca="1" si="50"/>
        <v>8.660914923636156</v>
      </c>
      <c r="T76" s="304">
        <f t="shared" ca="1" si="30"/>
        <v>84.963575400870695</v>
      </c>
      <c r="U76" s="311">
        <f t="shared" ca="1" si="31"/>
        <v>0</v>
      </c>
      <c r="V76" s="306">
        <f t="shared" ca="1" si="32"/>
        <v>1.2209168815147784</v>
      </c>
      <c r="W76" s="304">
        <f t="shared" ca="1" si="33"/>
        <v>37.755814918448131</v>
      </c>
      <c r="Y76" s="314" t="str">
        <f t="shared" ca="1" si="51"/>
        <v/>
      </c>
      <c r="Z76" s="315" t="str">
        <f t="shared" ca="1" si="52"/>
        <v/>
      </c>
      <c r="AA76" s="316" t="str">
        <f t="shared" ca="1" si="53"/>
        <v/>
      </c>
      <c r="AC76" s="310" t="e">
        <f t="shared" ca="1" si="54"/>
        <v>#N/A</v>
      </c>
      <c r="AD76" s="323" t="e">
        <f t="shared" ca="1" si="55"/>
        <v>#N/A</v>
      </c>
      <c r="AE76" s="324">
        <f t="shared" ca="1" si="34"/>
        <v>33.387221913225027</v>
      </c>
      <c r="AG76" s="306">
        <f t="shared" ca="1" si="56"/>
        <v>137.36651462755657</v>
      </c>
      <c r="AH76" s="304">
        <f t="shared" ca="1" si="57"/>
        <v>147.00393016097303</v>
      </c>
    </row>
    <row r="77" spans="1:34" x14ac:dyDescent="0.2">
      <c r="A77" s="347">
        <f t="shared" ca="1" si="35"/>
        <v>0.01</v>
      </c>
      <c r="B77" s="304">
        <f t="shared" ca="1" si="36"/>
        <v>0.73000000000000043</v>
      </c>
      <c r="D77" s="306">
        <f t="shared" ca="1" si="37"/>
        <v>27.463230688874393</v>
      </c>
      <c r="E77" s="307">
        <f t="shared" ca="1" si="38"/>
        <v>134.51195969647659</v>
      </c>
      <c r="F77" s="304">
        <f t="shared" ca="1" si="39"/>
        <v>137.28691249080109</v>
      </c>
      <c r="G77" s="306">
        <f t="shared" ca="1" si="40"/>
        <v>18.36207648320822</v>
      </c>
      <c r="H77" s="307">
        <f t="shared" ca="1" si="41"/>
        <v>96.396405405249197</v>
      </c>
      <c r="I77" s="304">
        <f t="shared" ca="1" si="42"/>
        <v>98.129673533688802</v>
      </c>
      <c r="J77" s="306">
        <f t="shared" ca="1" si="43"/>
        <v>6.3396435982373793</v>
      </c>
      <c r="K77" s="307">
        <f t="shared" ca="1" si="44"/>
        <v>34.344460369292698</v>
      </c>
      <c r="L77" s="304">
        <f t="shared" ca="1" si="29"/>
        <v>34.924676648618934</v>
      </c>
      <c r="M77" s="306">
        <f t="shared" ca="1" si="45"/>
        <v>1.3825662483375858</v>
      </c>
      <c r="N77" s="304">
        <f t="shared" ca="1" si="46"/>
        <v>79.215210926979736</v>
      </c>
      <c r="P77" s="310">
        <f t="shared" ca="1" si="47"/>
        <v>7</v>
      </c>
      <c r="Q77" s="304">
        <f t="shared" ca="1" si="48"/>
        <v>1309.2006249999999</v>
      </c>
      <c r="R77" s="306">
        <f t="shared" ca="1" si="49"/>
        <v>0.64338275079070717</v>
      </c>
      <c r="S77" s="307">
        <f t="shared" ca="1" si="50"/>
        <v>8.654481096128249</v>
      </c>
      <c r="T77" s="304">
        <f t="shared" ca="1" si="30"/>
        <v>84.900459553018123</v>
      </c>
      <c r="U77" s="311">
        <f t="shared" ca="1" si="31"/>
        <v>0</v>
      </c>
      <c r="V77" s="306">
        <f t="shared" ca="1" si="32"/>
        <v>1.2208000159141112</v>
      </c>
      <c r="W77" s="304">
        <f t="shared" ca="1" si="33"/>
        <v>38.831026108270407</v>
      </c>
      <c r="Y77" s="314" t="str">
        <f t="shared" ca="1" si="51"/>
        <v/>
      </c>
      <c r="Z77" s="315" t="str">
        <f t="shared" ca="1" si="52"/>
        <v/>
      </c>
      <c r="AA77" s="316" t="str">
        <f t="shared" ca="1" si="53"/>
        <v/>
      </c>
      <c r="AC77" s="310" t="e">
        <f t="shared" ca="1" si="54"/>
        <v>#N/A</v>
      </c>
      <c r="AD77" s="323" t="e">
        <f t="shared" ca="1" si="55"/>
        <v>#N/A</v>
      </c>
      <c r="AE77" s="324">
        <f t="shared" ca="1" si="34"/>
        <v>34.344460369292698</v>
      </c>
      <c r="AG77" s="306">
        <f t="shared" ca="1" si="56"/>
        <v>137.27466383176011</v>
      </c>
      <c r="AH77" s="304">
        <f t="shared" ca="1" si="57"/>
        <v>146.9117323106012</v>
      </c>
    </row>
    <row r="78" spans="1:34" x14ac:dyDescent="0.2">
      <c r="A78" s="347">
        <f t="shared" ca="1" si="35"/>
        <v>0.01</v>
      </c>
      <c r="B78" s="304">
        <f t="shared" ca="1" si="36"/>
        <v>0.74000000000000044</v>
      </c>
      <c r="D78" s="306">
        <f t="shared" ca="1" si="37"/>
        <v>27.472604630953448</v>
      </c>
      <c r="E78" s="307">
        <f t="shared" ca="1" si="38"/>
        <v>134.41444738019143</v>
      </c>
      <c r="F78" s="304">
        <f t="shared" ca="1" si="39"/>
        <v>137.19324935918289</v>
      </c>
      <c r="G78" s="306">
        <f t="shared" ca="1" si="40"/>
        <v>18.636802529517755</v>
      </c>
      <c r="H78" s="307">
        <f t="shared" ca="1" si="41"/>
        <v>97.740549879051116</v>
      </c>
      <c r="I78" s="304">
        <f t="shared" ca="1" si="42"/>
        <v>99.501484909440023</v>
      </c>
      <c r="J78" s="306">
        <f t="shared" ca="1" si="43"/>
        <v>6.5246379933010088</v>
      </c>
      <c r="K78" s="307">
        <f t="shared" ca="1" si="44"/>
        <v>35.315145145714197</v>
      </c>
      <c r="L78" s="304">
        <f t="shared" ca="1" si="29"/>
        <v>35.912816341892324</v>
      </c>
      <c r="M78" s="306">
        <f t="shared" ca="1" si="45"/>
        <v>1.382381763411791</v>
      </c>
      <c r="N78" s="304">
        <f t="shared" ca="1" si="46"/>
        <v>79.204640719347907</v>
      </c>
      <c r="P78" s="310">
        <f t="shared" ca="1" si="47"/>
        <v>7</v>
      </c>
      <c r="Q78" s="304">
        <f t="shared" ca="1" si="48"/>
        <v>1308.517875</v>
      </c>
      <c r="R78" s="306">
        <f t="shared" ca="1" si="49"/>
        <v>0.64304722576519613</v>
      </c>
      <c r="S78" s="307">
        <f t="shared" ca="1" si="50"/>
        <v>8.6480506238705974</v>
      </c>
      <c r="T78" s="304">
        <f t="shared" ca="1" si="30"/>
        <v>84.837376620170559</v>
      </c>
      <c r="U78" s="311">
        <f t="shared" ca="1" si="31"/>
        <v>0</v>
      </c>
      <c r="V78" s="306">
        <f t="shared" ca="1" si="32"/>
        <v>1.2206815201068619</v>
      </c>
      <c r="W78" s="304">
        <f t="shared" ca="1" si="33"/>
        <v>39.920422263789462</v>
      </c>
      <c r="Y78" s="314" t="str">
        <f t="shared" ca="1" si="51"/>
        <v/>
      </c>
      <c r="Z78" s="315" t="str">
        <f t="shared" ca="1" si="52"/>
        <v/>
      </c>
      <c r="AA78" s="316" t="str">
        <f t="shared" ca="1" si="53"/>
        <v/>
      </c>
      <c r="AC78" s="310" t="e">
        <f t="shared" ca="1" si="54"/>
        <v>#N/A</v>
      </c>
      <c r="AD78" s="323" t="e">
        <f t="shared" ca="1" si="55"/>
        <v>#N/A</v>
      </c>
      <c r="AE78" s="324">
        <f t="shared" ca="1" si="34"/>
        <v>35.315145145714197</v>
      </c>
      <c r="AG78" s="306">
        <f t="shared" ca="1" si="56"/>
        <v>137.18096825002186</v>
      </c>
      <c r="AH78" s="304">
        <f t="shared" ca="1" si="57"/>
        <v>146.8176938496525</v>
      </c>
    </row>
    <row r="79" spans="1:34" x14ac:dyDescent="0.2">
      <c r="A79" s="347">
        <f t="shared" ca="1" si="35"/>
        <v>0.01</v>
      </c>
      <c r="B79" s="304">
        <f t="shared" ca="1" si="36"/>
        <v>0.75000000000000044</v>
      </c>
      <c r="D79" s="306">
        <f t="shared" ca="1" si="37"/>
        <v>27.481253497323831</v>
      </c>
      <c r="E79" s="307">
        <f t="shared" ca="1" si="38"/>
        <v>134.31519658024897</v>
      </c>
      <c r="F79" s="304">
        <f t="shared" ca="1" si="39"/>
        <v>137.09774369469068</v>
      </c>
      <c r="G79" s="306">
        <f t="shared" ca="1" si="40"/>
        <v>18.911615064490995</v>
      </c>
      <c r="H79" s="307">
        <f t="shared" ca="1" si="41"/>
        <v>99.083701844853607</v>
      </c>
      <c r="I79" s="304">
        <f t="shared" ca="1" si="42"/>
        <v>100.8723408850381</v>
      </c>
      <c r="J79" s="306">
        <f t="shared" ca="1" si="43"/>
        <v>6.7123800812710526</v>
      </c>
      <c r="K79" s="307">
        <f t="shared" ca="1" si="44"/>
        <v>36.299266404333721</v>
      </c>
      <c r="L79" s="304">
        <f t="shared" ca="1" si="29"/>
        <v>36.914669006348078</v>
      </c>
      <c r="M79" s="306">
        <f t="shared" ca="1" si="45"/>
        <v>1.3821996093952404</v>
      </c>
      <c r="N79" s="304">
        <f t="shared" ca="1" si="46"/>
        <v>79.194204062978201</v>
      </c>
      <c r="P79" s="310">
        <f t="shared" ca="1" si="47"/>
        <v>7</v>
      </c>
      <c r="Q79" s="304">
        <f t="shared" ca="1" si="48"/>
        <v>1307.8351249999998</v>
      </c>
      <c r="R79" s="306">
        <f t="shared" ca="1" si="49"/>
        <v>0.64271170073968487</v>
      </c>
      <c r="S79" s="307">
        <f t="shared" ca="1" si="50"/>
        <v>8.6416235068632012</v>
      </c>
      <c r="T79" s="304">
        <f t="shared" ca="1" si="30"/>
        <v>84.774326602328003</v>
      </c>
      <c r="U79" s="311">
        <f t="shared" ca="1" si="31"/>
        <v>0</v>
      </c>
      <c r="V79" s="306">
        <f t="shared" ca="1" si="32"/>
        <v>1.2205613957693409</v>
      </c>
      <c r="W79" s="304">
        <f t="shared" ca="1" si="33"/>
        <v>41.023948775844197</v>
      </c>
      <c r="Y79" s="314" t="str">
        <f t="shared" ca="1" si="51"/>
        <v/>
      </c>
      <c r="Z79" s="315" t="str">
        <f t="shared" ca="1" si="52"/>
        <v/>
      </c>
      <c r="AA79" s="316" t="str">
        <f t="shared" ca="1" si="53"/>
        <v/>
      </c>
      <c r="AC79" s="310" t="e">
        <f t="shared" ca="1" si="54"/>
        <v>#N/A</v>
      </c>
      <c r="AD79" s="323" t="e">
        <f t="shared" ca="1" si="55"/>
        <v>#N/A</v>
      </c>
      <c r="AE79" s="324">
        <f t="shared" ca="1" si="34"/>
        <v>36.299266404333721</v>
      </c>
      <c r="AG79" s="306">
        <f t="shared" ca="1" si="56"/>
        <v>137.08543021216292</v>
      </c>
      <c r="AH79" s="304">
        <f t="shared" ca="1" si="57"/>
        <v>146.72181699760802</v>
      </c>
    </row>
    <row r="80" spans="1:34" x14ac:dyDescent="0.2">
      <c r="A80" s="347">
        <f t="shared" ca="1" si="35"/>
        <v>0.01</v>
      </c>
      <c r="B80" s="304">
        <f t="shared" ca="1" si="36"/>
        <v>0.76000000000000045</v>
      </c>
      <c r="D80" s="306">
        <f t="shared" ca="1" si="37"/>
        <v>27.48918674146832</v>
      </c>
      <c r="E80" s="307">
        <f t="shared" ca="1" si="38"/>
        <v>134.21420807323364</v>
      </c>
      <c r="F80" s="304">
        <f t="shared" ca="1" si="39"/>
        <v>137.00039794260661</v>
      </c>
      <c r="G80" s="306">
        <f t="shared" ca="1" si="40"/>
        <v>19.186506931905679</v>
      </c>
      <c r="H80" s="307">
        <f t="shared" ca="1" si="41"/>
        <v>100.42584392558594</v>
      </c>
      <c r="I80" s="304">
        <f t="shared" ca="1" si="42"/>
        <v>102.24222306079915</v>
      </c>
      <c r="J80" s="306">
        <f t="shared" ca="1" si="43"/>
        <v>6.9028706912530362</v>
      </c>
      <c r="K80" s="307">
        <f t="shared" ca="1" si="44"/>
        <v>37.296814133185919</v>
      </c>
      <c r="L80" s="304">
        <f t="shared" ca="1" si="29"/>
        <v>37.930224996242472</v>
      </c>
      <c r="M80" s="306">
        <f t="shared" ca="1" si="45"/>
        <v>1.3820197242728447</v>
      </c>
      <c r="N80" s="304">
        <f t="shared" ca="1" si="46"/>
        <v>79.183897404667732</v>
      </c>
      <c r="P80" s="310">
        <f t="shared" ca="1" si="47"/>
        <v>7</v>
      </c>
      <c r="Q80" s="304">
        <f t="shared" ca="1" si="48"/>
        <v>1307.1523749999999</v>
      </c>
      <c r="R80" s="306">
        <f t="shared" ca="1" si="49"/>
        <v>0.64237617571417371</v>
      </c>
      <c r="S80" s="307">
        <f t="shared" ca="1" si="50"/>
        <v>8.6351997451060587</v>
      </c>
      <c r="T80" s="304">
        <f t="shared" ca="1" si="30"/>
        <v>84.71130949949044</v>
      </c>
      <c r="U80" s="311">
        <f t="shared" ca="1" si="31"/>
        <v>0</v>
      </c>
      <c r="V80" s="306">
        <f t="shared" ca="1" si="32"/>
        <v>1.2204396446050618</v>
      </c>
      <c r="W80" s="304">
        <f t="shared" ca="1" si="33"/>
        <v>42.141550172338036</v>
      </c>
      <c r="Y80" s="314" t="str">
        <f t="shared" ca="1" si="51"/>
        <v/>
      </c>
      <c r="Z80" s="315" t="str">
        <f t="shared" ca="1" si="52"/>
        <v/>
      </c>
      <c r="AA80" s="316" t="str">
        <f t="shared" ca="1" si="53"/>
        <v/>
      </c>
      <c r="AC80" s="310" t="e">
        <f t="shared" ca="1" si="54"/>
        <v>#N/A</v>
      </c>
      <c r="AD80" s="323" t="e">
        <f t="shared" ca="1" si="55"/>
        <v>#N/A</v>
      </c>
      <c r="AE80" s="324">
        <f t="shared" ca="1" si="34"/>
        <v>37.296814133185919</v>
      </c>
      <c r="AG80" s="306">
        <f t="shared" ca="1" si="56"/>
        <v>136.98805215505399</v>
      </c>
      <c r="AH80" s="304">
        <f t="shared" ca="1" si="57"/>
        <v>146.62410408534271</v>
      </c>
    </row>
    <row r="81" spans="1:34" x14ac:dyDescent="0.2">
      <c r="A81" s="347">
        <f t="shared" ca="1" si="35"/>
        <v>0.01</v>
      </c>
      <c r="B81" s="304">
        <f t="shared" ca="1" si="36"/>
        <v>0.77000000000000046</v>
      </c>
      <c r="D81" s="306">
        <f t="shared" ca="1" si="37"/>
        <v>27.496413468543015</v>
      </c>
      <c r="E81" s="307">
        <f t="shared" ca="1" si="38"/>
        <v>134.11148280588623</v>
      </c>
      <c r="F81" s="304">
        <f t="shared" ca="1" si="39"/>
        <v>136.90121465504458</v>
      </c>
      <c r="G81" s="306">
        <f t="shared" ca="1" si="40"/>
        <v>19.461471066591109</v>
      </c>
      <c r="H81" s="307">
        <f t="shared" ca="1" si="41"/>
        <v>101.7669587536448</v>
      </c>
      <c r="I81" s="304">
        <f t="shared" ca="1" si="42"/>
        <v>103.61111306245969</v>
      </c>
      <c r="J81" s="306">
        <f t="shared" ca="1" si="43"/>
        <v>7.0961105812455205</v>
      </c>
      <c r="K81" s="307">
        <f t="shared" ca="1" si="44"/>
        <v>38.307778146582073</v>
      </c>
      <c r="L81" s="304">
        <f t="shared" ca="1" si="29"/>
        <v>38.959474481941051</v>
      </c>
      <c r="M81" s="306">
        <f t="shared" ca="1" si="45"/>
        <v>1.3818420484638605</v>
      </c>
      <c r="N81" s="304">
        <f t="shared" ca="1" si="46"/>
        <v>79.173717330691375</v>
      </c>
      <c r="P81" s="310">
        <f t="shared" ca="1" si="47"/>
        <v>7</v>
      </c>
      <c r="Q81" s="304">
        <f t="shared" ca="1" si="48"/>
        <v>1306.469625</v>
      </c>
      <c r="R81" s="306">
        <f t="shared" ca="1" si="49"/>
        <v>0.64204065068866256</v>
      </c>
      <c r="S81" s="307">
        <f t="shared" ca="1" si="50"/>
        <v>8.6287793385991716</v>
      </c>
      <c r="T81" s="304">
        <f t="shared" ca="1" si="30"/>
        <v>84.648325311657871</v>
      </c>
      <c r="U81" s="311">
        <f t="shared" ca="1" si="31"/>
        <v>0</v>
      </c>
      <c r="V81" s="306">
        <f t="shared" ca="1" si="32"/>
        <v>1.2203162683447011</v>
      </c>
      <c r="W81" s="304">
        <f t="shared" ca="1" si="33"/>
        <v>43.273170123238366</v>
      </c>
      <c r="Y81" s="314" t="str">
        <f t="shared" ca="1" si="51"/>
        <v/>
      </c>
      <c r="Z81" s="315" t="str">
        <f t="shared" ca="1" si="52"/>
        <v/>
      </c>
      <c r="AA81" s="316" t="str">
        <f t="shared" ca="1" si="53"/>
        <v/>
      </c>
      <c r="AC81" s="310" t="e">
        <f t="shared" ca="1" si="54"/>
        <v>#N/A</v>
      </c>
      <c r="AD81" s="323" t="e">
        <f t="shared" ca="1" si="55"/>
        <v>#N/A</v>
      </c>
      <c r="AE81" s="324">
        <f t="shared" ca="1" si="34"/>
        <v>38.307778146582073</v>
      </c>
      <c r="AG81" s="306">
        <f t="shared" ca="1" si="56"/>
        <v>136.88883662268233</v>
      </c>
      <c r="AH81" s="304">
        <f t="shared" ca="1" si="57"/>
        <v>146.52455755496442</v>
      </c>
    </row>
    <row r="82" spans="1:34" x14ac:dyDescent="0.2">
      <c r="A82" s="347">
        <f t="shared" ca="1" si="35"/>
        <v>0.01</v>
      </c>
      <c r="B82" s="304">
        <f t="shared" ca="1" si="36"/>
        <v>0.78000000000000047</v>
      </c>
      <c r="D82" s="306">
        <f t="shared" ca="1" si="37"/>
        <v>27.502942455071913</v>
      </c>
      <c r="E82" s="307">
        <f t="shared" ca="1" si="38"/>
        <v>134.00702189172824</v>
      </c>
      <c r="F82" s="304">
        <f t="shared" ca="1" si="39"/>
        <v>136.80019649100336</v>
      </c>
      <c r="G82" s="306">
        <f t="shared" ca="1" si="40"/>
        <v>19.736500491141829</v>
      </c>
      <c r="H82" s="307">
        <f t="shared" ca="1" si="41"/>
        <v>103.10702897256208</v>
      </c>
      <c r="I82" s="304">
        <f t="shared" ca="1" si="42"/>
        <v>104.97899254224912</v>
      </c>
      <c r="J82" s="306">
        <f t="shared" ca="1" si="43"/>
        <v>7.2921004390341855</v>
      </c>
      <c r="K82" s="307">
        <f t="shared" ca="1" si="44"/>
        <v>39.332148085213106</v>
      </c>
      <c r="L82" s="304">
        <f t="shared" ca="1" si="29"/>
        <v>40.002407450178488</v>
      </c>
      <c r="M82" s="306">
        <f t="shared" ca="1" si="45"/>
        <v>1.3816665246953512</v>
      </c>
      <c r="N82" s="304">
        <f t="shared" ca="1" si="46"/>
        <v>79.163660559551559</v>
      </c>
      <c r="P82" s="310">
        <f t="shared" ca="1" si="47"/>
        <v>7</v>
      </c>
      <c r="Q82" s="304">
        <f t="shared" ca="1" si="48"/>
        <v>1305.786875</v>
      </c>
      <c r="R82" s="306">
        <f t="shared" ca="1" si="49"/>
        <v>0.64170512566315141</v>
      </c>
      <c r="S82" s="307">
        <f t="shared" ca="1" si="50"/>
        <v>8.6223622873425398</v>
      </c>
      <c r="T82" s="304">
        <f t="shared" ca="1" si="30"/>
        <v>84.585374038830324</v>
      </c>
      <c r="U82" s="311">
        <f t="shared" ca="1" si="31"/>
        <v>0</v>
      </c>
      <c r="V82" s="306">
        <f t="shared" ca="1" si="32"/>
        <v>1.2201912687460506</v>
      </c>
      <c r="W82" s="304">
        <f t="shared" ca="1" si="33"/>
        <v>44.418751445687789</v>
      </c>
      <c r="Y82" s="314" t="str">
        <f t="shared" ca="1" si="51"/>
        <v/>
      </c>
      <c r="Z82" s="315" t="str">
        <f t="shared" ca="1" si="52"/>
        <v/>
      </c>
      <c r="AA82" s="316" t="str">
        <f t="shared" ca="1" si="53"/>
        <v/>
      </c>
      <c r="AC82" s="310" t="e">
        <f t="shared" ca="1" si="54"/>
        <v>#N/A</v>
      </c>
      <c r="AD82" s="323" t="e">
        <f t="shared" ca="1" si="55"/>
        <v>#N/A</v>
      </c>
      <c r="AE82" s="324">
        <f t="shared" ca="1" si="34"/>
        <v>39.332148085213106</v>
      </c>
      <c r="AG82" s="306">
        <f t="shared" ca="1" si="56"/>
        <v>136.78778626619004</v>
      </c>
      <c r="AH82" s="304">
        <f t="shared" ca="1" si="57"/>
        <v>146.42317995963904</v>
      </c>
    </row>
    <row r="83" spans="1:34" x14ac:dyDescent="0.2">
      <c r="A83" s="347">
        <f t="shared" ca="1" si="35"/>
        <v>0.01</v>
      </c>
      <c r="B83" s="304">
        <f t="shared" ca="1" si="36"/>
        <v>0.79000000000000048</v>
      </c>
      <c r="D83" s="306">
        <f t="shared" ca="1" si="37"/>
        <v>27.508782167349416</v>
      </c>
      <c r="E83" s="307">
        <f t="shared" ca="1" si="38"/>
        <v>133.90082660787868</v>
      </c>
      <c r="F83" s="304">
        <f t="shared" ca="1" si="39"/>
        <v>136.69734621639103</v>
      </c>
      <c r="G83" s="306">
        <f t="shared" ca="1" si="40"/>
        <v>20.011588312815324</v>
      </c>
      <c r="H83" s="307">
        <f t="shared" ca="1" si="41"/>
        <v>104.44603723864087</v>
      </c>
      <c r="I83" s="304">
        <f t="shared" ca="1" si="42"/>
        <v>106.34584317996243</v>
      </c>
      <c r="J83" s="306">
        <f t="shared" ca="1" si="43"/>
        <v>7.4908408830539717</v>
      </c>
      <c r="K83" s="307">
        <f t="shared" ca="1" si="44"/>
        <v>40.369913416269121</v>
      </c>
      <c r="L83" s="304">
        <f t="shared" ca="1" si="29"/>
        <v>41.059013704329267</v>
      </c>
      <c r="M83" s="306">
        <f t="shared" ca="1" si="45"/>
        <v>1.3814930978837914</v>
      </c>
      <c r="N83" s="304">
        <f t="shared" ca="1" si="46"/>
        <v>79.153723935194762</v>
      </c>
      <c r="P83" s="310">
        <f t="shared" ca="1" si="47"/>
        <v>7</v>
      </c>
      <c r="Q83" s="304">
        <f t="shared" ca="1" si="48"/>
        <v>1305.1041249999998</v>
      </c>
      <c r="R83" s="306">
        <f t="shared" ca="1" si="49"/>
        <v>0.64136960063764015</v>
      </c>
      <c r="S83" s="307">
        <f t="shared" ca="1" si="50"/>
        <v>8.6159485913361635</v>
      </c>
      <c r="T83" s="304">
        <f t="shared" ca="1" si="30"/>
        <v>84.52245568100777</v>
      </c>
      <c r="U83" s="311">
        <f t="shared" ca="1" si="31"/>
        <v>0</v>
      </c>
      <c r="V83" s="306">
        <f t="shared" ca="1" si="32"/>
        <v>1.2200646475939725</v>
      </c>
      <c r="W83" s="304">
        <f t="shared" ca="1" si="33"/>
        <v>45.578236109226907</v>
      </c>
      <c r="Y83" s="314" t="str">
        <f t="shared" ca="1" si="51"/>
        <v/>
      </c>
      <c r="Z83" s="315" t="str">
        <f t="shared" ca="1" si="52"/>
        <v/>
      </c>
      <c r="AA83" s="316" t="str">
        <f t="shared" ca="1" si="53"/>
        <v/>
      </c>
      <c r="AC83" s="310" t="e">
        <f t="shared" ca="1" si="54"/>
        <v>#N/A</v>
      </c>
      <c r="AD83" s="323" t="e">
        <f t="shared" ca="1" si="55"/>
        <v>#N/A</v>
      </c>
      <c r="AE83" s="324">
        <f t="shared" ca="1" si="34"/>
        <v>40.369913416269121</v>
      </c>
      <c r="AG83" s="306">
        <f t="shared" ca="1" si="56"/>
        <v>136.68490384388426</v>
      </c>
      <c r="AH83" s="304">
        <f t="shared" ca="1" si="57"/>
        <v>146.31997396340137</v>
      </c>
    </row>
    <row r="84" spans="1:34" x14ac:dyDescent="0.2">
      <c r="A84" s="347">
        <f t="shared" ca="1" si="35"/>
        <v>0.01</v>
      </c>
      <c r="B84" s="304">
        <f t="shared" ca="1" si="36"/>
        <v>0.80000000000000049</v>
      </c>
      <c r="D84" s="306">
        <f t="shared" ca="1" si="37"/>
        <v>27.5139407786505</v>
      </c>
      <c r="E84" s="307">
        <f t="shared" ca="1" si="38"/>
        <v>133.79289839204685</v>
      </c>
      <c r="F84" s="304">
        <f t="shared" ca="1" si="39"/>
        <v>136.59266670402062</v>
      </c>
      <c r="G84" s="306">
        <f t="shared" ca="1" si="40"/>
        <v>20.286727720601828</v>
      </c>
      <c r="H84" s="307">
        <f t="shared" ca="1" si="41"/>
        <v>105.78396622256133</v>
      </c>
      <c r="I84" s="304">
        <f t="shared" ca="1" si="42"/>
        <v>107.71164668403242</v>
      </c>
      <c r="J84" s="306">
        <f t="shared" ca="1" si="43"/>
        <v>7.6923324632210575</v>
      </c>
      <c r="K84" s="307">
        <f t="shared" ca="1" si="44"/>
        <v>41.421063433575135</v>
      </c>
      <c r="L84" s="304">
        <f t="shared" ca="1" si="29"/>
        <v>42.129282864689017</v>
      </c>
      <c r="M84" s="306">
        <f t="shared" ca="1" si="45"/>
        <v>1.3813217150241932</v>
      </c>
      <c r="N84" s="304">
        <f t="shared" ca="1" si="46"/>
        <v>79.143904420658913</v>
      </c>
      <c r="P84" s="310">
        <f t="shared" ca="1" si="47"/>
        <v>7</v>
      </c>
      <c r="Q84" s="304">
        <f t="shared" ca="1" si="48"/>
        <v>1304.4213749999999</v>
      </c>
      <c r="R84" s="306">
        <f t="shared" ca="1" si="49"/>
        <v>0.64103407561212911</v>
      </c>
      <c r="S84" s="307">
        <f t="shared" ca="1" si="50"/>
        <v>8.6095382505800426</v>
      </c>
      <c r="T84" s="304">
        <f t="shared" ca="1" si="30"/>
        <v>84.459570238190224</v>
      </c>
      <c r="U84" s="311">
        <f t="shared" ca="1" si="31"/>
        <v>0</v>
      </c>
      <c r="V84" s="306">
        <f t="shared" ca="1" si="32"/>
        <v>1.2199364067003504</v>
      </c>
      <c r="W84" s="304">
        <f t="shared" ca="1" si="33"/>
        <v>46.751565241126947</v>
      </c>
      <c r="Y84" s="314" t="str">
        <f t="shared" ca="1" si="51"/>
        <v/>
      </c>
      <c r="Z84" s="315" t="str">
        <f t="shared" ca="1" si="52"/>
        <v/>
      </c>
      <c r="AA84" s="316" t="str">
        <f t="shared" ca="1" si="53"/>
        <v/>
      </c>
      <c r="AC84" s="310" t="e">
        <f t="shared" ca="1" si="54"/>
        <v>#N/A</v>
      </c>
      <c r="AD84" s="323" t="e">
        <f t="shared" ca="1" si="55"/>
        <v>#N/A</v>
      </c>
      <c r="AE84" s="324">
        <f t="shared" ca="1" si="34"/>
        <v>41.421063433575135</v>
      </c>
      <c r="AG84" s="306">
        <f t="shared" ca="1" si="56"/>
        <v>136.5801922212197</v>
      </c>
      <c r="AH84" s="304">
        <f t="shared" ca="1" si="57"/>
        <v>146.21494234095098</v>
      </c>
    </row>
    <row r="85" spans="1:34" x14ac:dyDescent="0.2">
      <c r="A85" s="347">
        <f t="shared" ca="1" si="35"/>
        <v>0.01</v>
      </c>
      <c r="B85" s="304">
        <f t="shared" ca="1" si="36"/>
        <v>0.8100000000000005</v>
      </c>
      <c r="D85" s="306">
        <f t="shared" ca="1" si="37"/>
        <v>27.500206879062837</v>
      </c>
      <c r="E85" s="307">
        <f t="shared" ca="1" si="38"/>
        <v>133.58823532279021</v>
      </c>
      <c r="F85" s="304">
        <f t="shared" ca="1" si="39"/>
        <v>136.38943505656306</v>
      </c>
      <c r="G85" s="306">
        <f t="shared" ca="1" si="40"/>
        <v>20.561729789392455</v>
      </c>
      <c r="H85" s="307">
        <f t="shared" ca="1" si="41"/>
        <v>107.11984857578923</v>
      </c>
      <c r="I85" s="304">
        <f t="shared" ca="1" si="42"/>
        <v>109.07541744514208</v>
      </c>
      <c r="J85" s="306">
        <f t="shared" ca="1" si="43"/>
        <v>7.8965747507710287</v>
      </c>
      <c r="K85" s="307">
        <f t="shared" ca="1" si="44"/>
        <v>42.485582507566889</v>
      </c>
      <c r="L85" s="304">
        <f t="shared" ca="1" si="29"/>
        <v>43.213199532108106</v>
      </c>
      <c r="M85" s="306">
        <f t="shared" ca="1" si="45"/>
        <v>1.3811523235839349</v>
      </c>
      <c r="N85" s="304">
        <f t="shared" ca="1" si="46"/>
        <v>79.134199006046458</v>
      </c>
      <c r="P85" s="310">
        <f t="shared" ca="1" si="47"/>
        <v>8</v>
      </c>
      <c r="Q85" s="304">
        <f t="shared" ca="1" si="48"/>
        <v>1302.9069999999999</v>
      </c>
      <c r="R85" s="306">
        <f t="shared" ca="1" si="49"/>
        <v>0.64028986365971829</v>
      </c>
      <c r="S85" s="307">
        <f t="shared" ca="1" si="50"/>
        <v>8.603135351943445</v>
      </c>
      <c r="T85" s="304">
        <f t="shared" ca="1" si="30"/>
        <v>84.396757802565205</v>
      </c>
      <c r="U85" s="311">
        <f t="shared" ca="1" si="31"/>
        <v>0</v>
      </c>
      <c r="V85" s="306">
        <f t="shared" ca="1" si="32"/>
        <v>1.2198065484834684</v>
      </c>
      <c r="W85" s="304">
        <f t="shared" ca="1" si="33"/>
        <v>47.937828866909683</v>
      </c>
      <c r="Y85" s="314" t="str">
        <f t="shared" ca="1" si="51"/>
        <v/>
      </c>
      <c r="Z85" s="315" t="str">
        <f t="shared" ca="1" si="52"/>
        <v/>
      </c>
      <c r="AA85" s="316" t="str">
        <f t="shared" ca="1" si="53"/>
        <v/>
      </c>
      <c r="AC85" s="310" t="e">
        <f t="shared" ca="1" si="54"/>
        <v>#N/A</v>
      </c>
      <c r="AD85" s="323" t="e">
        <f t="shared" ca="1" si="55"/>
        <v>#N/A</v>
      </c>
      <c r="AE85" s="324">
        <f t="shared" ca="1" si="34"/>
        <v>42.485582507566889</v>
      </c>
      <c r="AG85" s="306">
        <f t="shared" ca="1" si="56"/>
        <v>136.37691962340963</v>
      </c>
      <c r="AH85" s="304">
        <f t="shared" ca="1" si="57"/>
        <v>146.01135323008816</v>
      </c>
    </row>
    <row r="86" spans="1:34" x14ac:dyDescent="0.2">
      <c r="A86" s="347">
        <f t="shared" ca="1" si="35"/>
        <v>0.01</v>
      </c>
      <c r="B86" s="304">
        <f t="shared" ca="1" si="36"/>
        <v>0.82000000000000051</v>
      </c>
      <c r="D86" s="306">
        <f t="shared" ca="1" si="37"/>
        <v>27.467504958689343</v>
      </c>
      <c r="E86" s="307">
        <f t="shared" ca="1" si="38"/>
        <v>133.28666560482893</v>
      </c>
      <c r="F86" s="304">
        <f t="shared" ca="1" si="39"/>
        <v>136.08746840436524</v>
      </c>
      <c r="G86" s="306">
        <f t="shared" ca="1" si="40"/>
        <v>20.836404838979348</v>
      </c>
      <c r="H86" s="307">
        <f t="shared" ca="1" si="41"/>
        <v>108.45271523183753</v>
      </c>
      <c r="I86" s="304">
        <f t="shared" ca="1" si="42"/>
        <v>110.4361680237588</v>
      </c>
      <c r="J86" s="306">
        <f t="shared" ca="1" si="43"/>
        <v>8.1035654239128885</v>
      </c>
      <c r="K86" s="307">
        <f t="shared" ca="1" si="44"/>
        <v>43.56344532660502</v>
      </c>
      <c r="L86" s="304">
        <f t="shared" ca="1" si="29"/>
        <v>44.310738442320513</v>
      </c>
      <c r="M86" s="306">
        <f t="shared" ca="1" si="45"/>
        <v>1.3809848715432902</v>
      </c>
      <c r="N86" s="304">
        <f t="shared" ca="1" si="46"/>
        <v>79.124604710846668</v>
      </c>
      <c r="P86" s="310">
        <f t="shared" ca="1" si="47"/>
        <v>8</v>
      </c>
      <c r="Q86" s="304">
        <f t="shared" ca="1" si="48"/>
        <v>1300.5609999999999</v>
      </c>
      <c r="R86" s="306">
        <f t="shared" ca="1" si="49"/>
        <v>0.63913696478040782</v>
      </c>
      <c r="S86" s="307">
        <f t="shared" ca="1" si="50"/>
        <v>8.5967439822956404</v>
      </c>
      <c r="T86" s="304">
        <f t="shared" ca="1" si="30"/>
        <v>84.334058466320243</v>
      </c>
      <c r="U86" s="311">
        <f t="shared" ca="1" si="31"/>
        <v>0</v>
      </c>
      <c r="V86" s="306">
        <f t="shared" ca="1" si="32"/>
        <v>1.2196750765480742</v>
      </c>
      <c r="W86" s="304">
        <f t="shared" ca="1" si="33"/>
        <v>49.136072469416121</v>
      </c>
      <c r="Y86" s="314" t="str">
        <f t="shared" ca="1" si="51"/>
        <v/>
      </c>
      <c r="Z86" s="315" t="str">
        <f t="shared" ca="1" si="52"/>
        <v/>
      </c>
      <c r="AA86" s="316" t="str">
        <f t="shared" ca="1" si="53"/>
        <v/>
      </c>
      <c r="AC86" s="310" t="e">
        <f t="shared" ca="1" si="54"/>
        <v>#N/A</v>
      </c>
      <c r="AD86" s="323" t="e">
        <f t="shared" ca="1" si="55"/>
        <v>#N/A</v>
      </c>
      <c r="AE86" s="324">
        <f t="shared" ca="1" si="34"/>
        <v>43.56344532660502</v>
      </c>
      <c r="AG86" s="306">
        <f t="shared" ca="1" si="56"/>
        <v>136.0749030291384</v>
      </c>
      <c r="AH86" s="304">
        <f t="shared" ca="1" si="57"/>
        <v>145.70902352248422</v>
      </c>
    </row>
    <row r="87" spans="1:34" x14ac:dyDescent="0.2">
      <c r="A87" s="347">
        <f t="shared" ca="1" si="35"/>
        <v>0.01</v>
      </c>
      <c r="B87" s="304">
        <f t="shared" ca="1" si="36"/>
        <v>0.83000000000000052</v>
      </c>
      <c r="D87" s="306">
        <f t="shared" ca="1" si="37"/>
        <v>27.434039905169676</v>
      </c>
      <c r="E87" s="307">
        <f t="shared" ca="1" si="38"/>
        <v>132.98316131966533</v>
      </c>
      <c r="F87" s="304">
        <f t="shared" ca="1" si="39"/>
        <v>135.78345900768096</v>
      </c>
      <c r="G87" s="306">
        <f t="shared" ca="1" si="40"/>
        <v>21.110745238031043</v>
      </c>
      <c r="H87" s="307">
        <f t="shared" ca="1" si="41"/>
        <v>109.78254684503419</v>
      </c>
      <c r="I87" s="304">
        <f t="shared" ca="1" si="42"/>
        <v>111.79387799109205</v>
      </c>
      <c r="J87" s="306">
        <f t="shared" ca="1" si="43"/>
        <v>8.3133011742979406</v>
      </c>
      <c r="K87" s="307">
        <f t="shared" ca="1" si="44"/>
        <v>44.654621636989376</v>
      </c>
      <c r="L87" s="304">
        <f t="shared" ca="1" si="29"/>
        <v>45.421869291754859</v>
      </c>
      <c r="M87" s="306">
        <f t="shared" ca="1" si="45"/>
        <v>1.3808193088640155</v>
      </c>
      <c r="N87" s="304">
        <f t="shared" ca="1" si="46"/>
        <v>79.115118668079347</v>
      </c>
      <c r="P87" s="310">
        <f t="shared" ca="1" si="47"/>
        <v>8</v>
      </c>
      <c r="Q87" s="304">
        <f t="shared" ca="1" si="48"/>
        <v>1298.2149999999999</v>
      </c>
      <c r="R87" s="306">
        <f t="shared" ca="1" si="49"/>
        <v>0.63798406590109746</v>
      </c>
      <c r="S87" s="307">
        <f t="shared" ca="1" si="50"/>
        <v>8.5903641416366288</v>
      </c>
      <c r="T87" s="304">
        <f t="shared" ca="1" si="30"/>
        <v>84.271472229455327</v>
      </c>
      <c r="U87" s="311">
        <f t="shared" ca="1" si="31"/>
        <v>0</v>
      </c>
      <c r="V87" s="306">
        <f t="shared" ca="1" si="32"/>
        <v>1.2195419951066391</v>
      </c>
      <c r="W87" s="304">
        <f t="shared" ca="1" si="33"/>
        <v>50.34616973576221</v>
      </c>
      <c r="Y87" s="314" t="str">
        <f t="shared" ca="1" si="51"/>
        <v/>
      </c>
      <c r="Z87" s="315" t="str">
        <f t="shared" ca="1" si="52"/>
        <v/>
      </c>
      <c r="AA87" s="316" t="str">
        <f t="shared" ca="1" si="53"/>
        <v/>
      </c>
      <c r="AC87" s="310" t="e">
        <f t="shared" ca="1" si="54"/>
        <v>#N/A</v>
      </c>
      <c r="AD87" s="323" t="e">
        <f t="shared" ca="1" si="55"/>
        <v>#N/A</v>
      </c>
      <c r="AE87" s="324">
        <f t="shared" ca="1" si="34"/>
        <v>44.654621636989376</v>
      </c>
      <c r="AG87" s="306">
        <f t="shared" ca="1" si="56"/>
        <v>135.7708435142213</v>
      </c>
      <c r="AH87" s="304">
        <f t="shared" ca="1" si="57"/>
        <v>145.40465420743041</v>
      </c>
    </row>
    <row r="88" spans="1:34" x14ac:dyDescent="0.2">
      <c r="A88" s="347">
        <f t="shared" ca="1" si="35"/>
        <v>0.01</v>
      </c>
      <c r="B88" s="304">
        <f t="shared" ca="1" si="36"/>
        <v>0.84000000000000052</v>
      </c>
      <c r="D88" s="306">
        <f t="shared" ca="1" si="37"/>
        <v>27.399821763655037</v>
      </c>
      <c r="E88" s="307">
        <f t="shared" ca="1" si="38"/>
        <v>132.67773230871495</v>
      </c>
      <c r="F88" s="304">
        <f t="shared" ca="1" si="39"/>
        <v>135.47741835177951</v>
      </c>
      <c r="G88" s="306">
        <f t="shared" ca="1" si="40"/>
        <v>21.384743455667593</v>
      </c>
      <c r="H88" s="307">
        <f t="shared" ca="1" si="41"/>
        <v>111.10932416812133</v>
      </c>
      <c r="I88" s="304">
        <f t="shared" ca="1" si="42"/>
        <v>113.14852703310542</v>
      </c>
      <c r="J88" s="306">
        <f t="shared" ca="1" si="43"/>
        <v>8.5257786177664343</v>
      </c>
      <c r="K88" s="307">
        <f t="shared" ca="1" si="44"/>
        <v>45.759080992055154</v>
      </c>
      <c r="L88" s="304">
        <f t="shared" ca="1" si="29"/>
        <v>46.546561573081064</v>
      </c>
      <c r="M88" s="306">
        <f t="shared" ca="1" si="45"/>
        <v>1.3806555873893132</v>
      </c>
      <c r="N88" s="304">
        <f t="shared" ca="1" si="46"/>
        <v>79.105738118563252</v>
      </c>
      <c r="P88" s="310">
        <f t="shared" ca="1" si="47"/>
        <v>8</v>
      </c>
      <c r="Q88" s="304">
        <f t="shared" ca="1" si="48"/>
        <v>1295.8689999999997</v>
      </c>
      <c r="R88" s="306">
        <f t="shared" ca="1" si="49"/>
        <v>0.63683116702178688</v>
      </c>
      <c r="S88" s="307">
        <f t="shared" ca="1" si="50"/>
        <v>8.5839958299664101</v>
      </c>
      <c r="T88" s="304">
        <f t="shared" ca="1" si="30"/>
        <v>84.208999091970483</v>
      </c>
      <c r="U88" s="311">
        <f t="shared" ca="1" si="31"/>
        <v>0</v>
      </c>
      <c r="V88" s="306">
        <f t="shared" ca="1" si="32"/>
        <v>1.2194073083998682</v>
      </c>
      <c r="W88" s="304">
        <f t="shared" ca="1" si="33"/>
        <v>51.567993758878082</v>
      </c>
      <c r="Y88" s="314" t="str">
        <f t="shared" ca="1" si="51"/>
        <v/>
      </c>
      <c r="Z88" s="315" t="str">
        <f t="shared" ca="1" si="52"/>
        <v/>
      </c>
      <c r="AA88" s="316" t="str">
        <f t="shared" ca="1" si="53"/>
        <v/>
      </c>
      <c r="AC88" s="310" t="e">
        <f t="shared" ca="1" si="54"/>
        <v>#N/A</v>
      </c>
      <c r="AD88" s="323" t="e">
        <f t="shared" ca="1" si="55"/>
        <v>#N/A</v>
      </c>
      <c r="AE88" s="324">
        <f t="shared" ca="1" si="34"/>
        <v>45.759080992055154</v>
      </c>
      <c r="AG88" s="306">
        <f t="shared" ca="1" si="56"/>
        <v>135.46475255560145</v>
      </c>
      <c r="AH88" s="304">
        <f t="shared" ca="1" si="57"/>
        <v>145.09825667856961</v>
      </c>
    </row>
    <row r="89" spans="1:34" x14ac:dyDescent="0.2">
      <c r="A89" s="347">
        <f t="shared" ca="1" si="35"/>
        <v>0.01</v>
      </c>
      <c r="B89" s="304">
        <f t="shared" ca="1" si="36"/>
        <v>0.85000000000000053</v>
      </c>
      <c r="D89" s="306">
        <f t="shared" ca="1" si="37"/>
        <v>27.364860303071467</v>
      </c>
      <c r="E89" s="307">
        <f t="shared" ca="1" si="38"/>
        <v>132.37038858088351</v>
      </c>
      <c r="F89" s="304">
        <f t="shared" ca="1" si="39"/>
        <v>135.16935803820596</v>
      </c>
      <c r="G89" s="306">
        <f t="shared" ca="1" si="40"/>
        <v>21.658392058698308</v>
      </c>
      <c r="H89" s="307">
        <f t="shared" ca="1" si="41"/>
        <v>112.43302805393017</v>
      </c>
      <c r="I89" s="304">
        <f t="shared" ca="1" si="42"/>
        <v>114.50009495168175</v>
      </c>
      <c r="J89" s="306">
        <f t="shared" ca="1" si="43"/>
        <v>8.7409942953382647</v>
      </c>
      <c r="K89" s="307">
        <f t="shared" ca="1" si="44"/>
        <v>46.876792753165411</v>
      </c>
      <c r="L89" s="304">
        <f t="shared" ca="1" si="29"/>
        <v>47.68478457636521</v>
      </c>
      <c r="M89" s="306">
        <f t="shared" ca="1" si="45"/>
        <v>1.3804936607500466</v>
      </c>
      <c r="N89" s="304">
        <f t="shared" ca="1" si="46"/>
        <v>79.096460405542544</v>
      </c>
      <c r="P89" s="310">
        <f t="shared" ca="1" si="47"/>
        <v>8</v>
      </c>
      <c r="Q89" s="304">
        <f t="shared" ca="1" si="48"/>
        <v>1293.5229999999997</v>
      </c>
      <c r="R89" s="306">
        <f t="shared" ca="1" si="49"/>
        <v>0.63567826814247652</v>
      </c>
      <c r="S89" s="307">
        <f t="shared" ca="1" si="50"/>
        <v>8.5776390472849862</v>
      </c>
      <c r="T89" s="304">
        <f t="shared" ca="1" si="30"/>
        <v>84.146639053865712</v>
      </c>
      <c r="U89" s="311">
        <f t="shared" ca="1" si="31"/>
        <v>0</v>
      </c>
      <c r="V89" s="306">
        <f t="shared" ca="1" si="32"/>
        <v>1.2192710206965121</v>
      </c>
      <c r="W89" s="304">
        <f t="shared" ca="1" si="33"/>
        <v>52.801417052271781</v>
      </c>
      <c r="Y89" s="314" t="str">
        <f t="shared" ca="1" si="51"/>
        <v/>
      </c>
      <c r="Z89" s="315" t="str">
        <f t="shared" ca="1" si="52"/>
        <v/>
      </c>
      <c r="AA89" s="316" t="str">
        <f t="shared" ca="1" si="53"/>
        <v/>
      </c>
      <c r="AC89" s="310" t="e">
        <f t="shared" ca="1" si="54"/>
        <v>#N/A</v>
      </c>
      <c r="AD89" s="323" t="e">
        <f t="shared" ca="1" si="55"/>
        <v>#N/A</v>
      </c>
      <c r="AE89" s="324">
        <f t="shared" ca="1" si="34"/>
        <v>46.876792753165411</v>
      </c>
      <c r="AG89" s="306">
        <f t="shared" ca="1" si="56"/>
        <v>135.15664174665324</v>
      </c>
      <c r="AH89" s="304">
        <f t="shared" ca="1" si="57"/>
        <v>144.78984244903938</v>
      </c>
    </row>
    <row r="90" spans="1:34" x14ac:dyDescent="0.2">
      <c r="A90" s="347">
        <f t="shared" ca="1" si="35"/>
        <v>0.01</v>
      </c>
      <c r="B90" s="304">
        <f t="shared" ca="1" si="36"/>
        <v>0.86000000000000054</v>
      </c>
      <c r="D90" s="306">
        <f t="shared" ca="1" si="37"/>
        <v>27.329165030986253</v>
      </c>
      <c r="E90" s="307">
        <f t="shared" ca="1" si="38"/>
        <v>132.06114030865115</v>
      </c>
      <c r="F90" s="304">
        <f t="shared" ca="1" si="39"/>
        <v>134.85928978350779</v>
      </c>
      <c r="G90" s="306">
        <f t="shared" ca="1" si="40"/>
        <v>21.931683709008169</v>
      </c>
      <c r="H90" s="307">
        <f t="shared" ca="1" si="41"/>
        <v>113.75363945701669</v>
      </c>
      <c r="I90" s="304">
        <f t="shared" ca="1" si="42"/>
        <v>115.84856166577519</v>
      </c>
      <c r="J90" s="306">
        <f t="shared" ca="1" si="43"/>
        <v>8.9589446741767969</v>
      </c>
      <c r="K90" s="307">
        <f t="shared" ca="1" si="44"/>
        <v>48.007726090720148</v>
      </c>
      <c r="L90" s="304">
        <f t="shared" ca="1" si="29"/>
        <v>48.836507390235973</v>
      </c>
      <c r="M90" s="306">
        <f t="shared" ca="1" si="45"/>
        <v>1.3803334842767465</v>
      </c>
      <c r="N90" s="304">
        <f t="shared" ca="1" si="46"/>
        <v>79.087282969645159</v>
      </c>
      <c r="P90" s="310">
        <f t="shared" ca="1" si="47"/>
        <v>8</v>
      </c>
      <c r="Q90" s="304">
        <f t="shared" ca="1" si="48"/>
        <v>1291.1769999999997</v>
      </c>
      <c r="R90" s="306">
        <f t="shared" ca="1" si="49"/>
        <v>0.63452536926316605</v>
      </c>
      <c r="S90" s="307">
        <f t="shared" ca="1" si="50"/>
        <v>8.5712937935923552</v>
      </c>
      <c r="T90" s="304">
        <f t="shared" ca="1" si="30"/>
        <v>84.084392115141014</v>
      </c>
      <c r="U90" s="311">
        <f t="shared" ca="1" si="31"/>
        <v>0</v>
      </c>
      <c r="V90" s="306">
        <f t="shared" ca="1" si="32"/>
        <v>1.2191331362931792</v>
      </c>
      <c r="W90" s="304">
        <f t="shared" ca="1" si="33"/>
        <v>54.046311564845247</v>
      </c>
      <c r="Y90" s="314" t="str">
        <f t="shared" ca="1" si="51"/>
        <v/>
      </c>
      <c r="Z90" s="315" t="str">
        <f t="shared" ca="1" si="52"/>
        <v/>
      </c>
      <c r="AA90" s="316" t="str">
        <f t="shared" ca="1" si="53"/>
        <v/>
      </c>
      <c r="AC90" s="310" t="e">
        <f t="shared" ca="1" si="54"/>
        <v>#N/A</v>
      </c>
      <c r="AD90" s="323" t="e">
        <f t="shared" ca="1" si="55"/>
        <v>#N/A</v>
      </c>
      <c r="AE90" s="324">
        <f t="shared" ca="1" si="34"/>
        <v>48.007726090720148</v>
      </c>
      <c r="AG90" s="306">
        <f t="shared" ca="1" si="56"/>
        <v>134.84652279589898</v>
      </c>
      <c r="AH90" s="304">
        <f t="shared" ca="1" si="57"/>
        <v>144.47942315003843</v>
      </c>
    </row>
    <row r="91" spans="1:34" x14ac:dyDescent="0.2">
      <c r="A91" s="347">
        <f t="shared" ca="1" si="35"/>
        <v>0.01</v>
      </c>
      <c r="B91" s="304">
        <f t="shared" ca="1" si="36"/>
        <v>0.87000000000000055</v>
      </c>
      <c r="D91" s="306">
        <f t="shared" ca="1" si="37"/>
        <v>27.292745207536402</v>
      </c>
      <c r="E91" s="307">
        <f t="shared" ca="1" si="38"/>
        <v>131.74999782429478</v>
      </c>
      <c r="F91" s="304">
        <f t="shared" ca="1" si="39"/>
        <v>134.54722541793711</v>
      </c>
      <c r="G91" s="306">
        <f t="shared" ca="1" si="40"/>
        <v>22.204611161083534</v>
      </c>
      <c r="H91" s="307">
        <f t="shared" ca="1" si="41"/>
        <v>115.07113943525964</v>
      </c>
      <c r="I91" s="304">
        <f t="shared" ca="1" si="42"/>
        <v>117.19390721255044</v>
      </c>
      <c r="J91" s="306">
        <f t="shared" ca="1" si="43"/>
        <v>9.1796261485272552</v>
      </c>
      <c r="K91" s="307">
        <f t="shared" ca="1" si="44"/>
        <v>49.151849985181528</v>
      </c>
      <c r="L91" s="304">
        <f t="shared" ca="1" si="29"/>
        <v>50.001698903062433</v>
      </c>
      <c r="M91" s="306">
        <f t="shared" ca="1" si="45"/>
        <v>1.3801750149169767</v>
      </c>
      <c r="N91" s="304">
        <f t="shared" ca="1" si="46"/>
        <v>79.078203344148207</v>
      </c>
      <c r="P91" s="310">
        <f t="shared" ca="1" si="47"/>
        <v>8</v>
      </c>
      <c r="Q91" s="304">
        <f t="shared" ca="1" si="48"/>
        <v>1288.8309999999997</v>
      </c>
      <c r="R91" s="306">
        <f t="shared" ca="1" si="49"/>
        <v>0.63337247038385569</v>
      </c>
      <c r="S91" s="307">
        <f t="shared" ca="1" si="50"/>
        <v>8.5649600688885172</v>
      </c>
      <c r="T91" s="304">
        <f t="shared" ca="1" si="30"/>
        <v>84.022258275796361</v>
      </c>
      <c r="U91" s="311">
        <f t="shared" ca="1" si="31"/>
        <v>0</v>
      </c>
      <c r="V91" s="306">
        <f t="shared" ca="1" si="32"/>
        <v>1.2189936595141415</v>
      </c>
      <c r="W91" s="304">
        <f t="shared" ca="1" si="33"/>
        <v>55.302548695758802</v>
      </c>
      <c r="Y91" s="314" t="str">
        <f t="shared" ca="1" si="51"/>
        <v/>
      </c>
      <c r="Z91" s="315" t="str">
        <f t="shared" ca="1" si="52"/>
        <v/>
      </c>
      <c r="AA91" s="316" t="str">
        <f t="shared" ca="1" si="53"/>
        <v/>
      </c>
      <c r="AC91" s="310" t="e">
        <f t="shared" ca="1" si="54"/>
        <v>#N/A</v>
      </c>
      <c r="AD91" s="323" t="e">
        <f t="shared" ca="1" si="55"/>
        <v>#N/A</v>
      </c>
      <c r="AE91" s="324">
        <f t="shared" ca="1" si="34"/>
        <v>49.151849985181528</v>
      </c>
      <c r="AG91" s="306">
        <f t="shared" ca="1" si="56"/>
        <v>134.53440752570182</v>
      </c>
      <c r="AH91" s="304">
        <f t="shared" ca="1" si="57"/>
        <v>144.16701052937819</v>
      </c>
    </row>
    <row r="92" spans="1:34" x14ac:dyDescent="0.2">
      <c r="A92" s="347">
        <f t="shared" ca="1" si="35"/>
        <v>0.01</v>
      </c>
      <c r="B92" s="304">
        <f t="shared" ca="1" si="36"/>
        <v>0.88000000000000056</v>
      </c>
      <c r="D92" s="306">
        <f t="shared" ca="1" si="37"/>
        <v>27.255609858488622</v>
      </c>
      <c r="E92" s="307">
        <f t="shared" ca="1" si="38"/>
        <v>131.43697161623859</v>
      </c>
      <c r="F92" s="304">
        <f t="shared" ca="1" si="39"/>
        <v>134.2331768841297</v>
      </c>
      <c r="G92" s="306">
        <f t="shared" ca="1" si="40"/>
        <v>22.47716725966842</v>
      </c>
      <c r="H92" s="307">
        <f t="shared" ca="1" si="41"/>
        <v>116.38550915142203</v>
      </c>
      <c r="I92" s="304">
        <f t="shared" ca="1" si="42"/>
        <v>118.53611174850832</v>
      </c>
      <c r="J92" s="306">
        <f t="shared" ca="1" si="43"/>
        <v>9.4030350406310141</v>
      </c>
      <c r="K92" s="307">
        <f t="shared" ca="1" si="44"/>
        <v>50.309133228114938</v>
      </c>
      <c r="L92" s="304">
        <f t="shared" ca="1" si="29"/>
        <v>51.180327804143197</v>
      </c>
      <c r="M92" s="306">
        <f t="shared" ca="1" si="45"/>
        <v>1.3800182111576818</v>
      </c>
      <c r="N92" s="304">
        <f t="shared" ca="1" si="46"/>
        <v>79.069219150528824</v>
      </c>
      <c r="P92" s="310">
        <f t="shared" ca="1" si="47"/>
        <v>8</v>
      </c>
      <c r="Q92" s="304">
        <f t="shared" ca="1" si="48"/>
        <v>1286.4849999999997</v>
      </c>
      <c r="R92" s="306">
        <f t="shared" ca="1" si="49"/>
        <v>0.63221957150454522</v>
      </c>
      <c r="S92" s="307">
        <f t="shared" ca="1" si="50"/>
        <v>8.5586378731734722</v>
      </c>
      <c r="T92" s="304">
        <f t="shared" ca="1" si="30"/>
        <v>83.960237535831766</v>
      </c>
      <c r="U92" s="311">
        <f t="shared" ca="1" si="31"/>
        <v>0</v>
      </c>
      <c r="V92" s="306">
        <f t="shared" ca="1" si="32"/>
        <v>1.2188525947111404</v>
      </c>
      <c r="W92" s="304">
        <f t="shared" ca="1" si="33"/>
        <v>56.569999309341767</v>
      </c>
      <c r="Y92" s="314" t="str">
        <f t="shared" ca="1" si="51"/>
        <v/>
      </c>
      <c r="Z92" s="315" t="str">
        <f t="shared" ca="1" si="52"/>
        <v/>
      </c>
      <c r="AA92" s="316" t="str">
        <f t="shared" ca="1" si="53"/>
        <v/>
      </c>
      <c r="AC92" s="310" t="e">
        <f t="shared" ca="1" si="54"/>
        <v>#N/A</v>
      </c>
      <c r="AD92" s="323" t="e">
        <f t="shared" ca="1" si="55"/>
        <v>#N/A</v>
      </c>
      <c r="AE92" s="324">
        <f t="shared" ca="1" si="34"/>
        <v>50.309133228114938</v>
      </c>
      <c r="AG92" s="306">
        <f t="shared" ca="1" si="56"/>
        <v>134.22030787093567</v>
      </c>
      <c r="AH92" s="304">
        <f t="shared" ca="1" si="57"/>
        <v>143.85261645002029</v>
      </c>
    </row>
    <row r="93" spans="1:34" x14ac:dyDescent="0.2">
      <c r="A93" s="347">
        <f t="shared" ca="1" si="35"/>
        <v>0.01</v>
      </c>
      <c r="B93" s="304">
        <f t="shared" ca="1" si="36"/>
        <v>0.89000000000000057</v>
      </c>
      <c r="D93" s="306">
        <f t="shared" ca="1" si="37"/>
        <v>27.217767787492132</v>
      </c>
      <c r="E93" s="307">
        <f t="shared" ca="1" si="38"/>
        <v>131.12207232552194</v>
      </c>
      <c r="F93" s="304">
        <f t="shared" ca="1" si="39"/>
        <v>133.9171562357611</v>
      </c>
      <c r="G93" s="306">
        <f t="shared" ca="1" si="40"/>
        <v>22.749344937543341</v>
      </c>
      <c r="H93" s="307">
        <f t="shared" ca="1" si="41"/>
        <v>117.69672987467725</v>
      </c>
      <c r="I93" s="304">
        <f t="shared" ca="1" si="42"/>
        <v>119.87515555059802</v>
      </c>
      <c r="J93" s="306">
        <f t="shared" ca="1" si="43"/>
        <v>9.6291676016170733</v>
      </c>
      <c r="K93" s="307">
        <f t="shared" ca="1" si="44"/>
        <v>51.479544423245436</v>
      </c>
      <c r="L93" s="304">
        <f t="shared" ca="1" si="29"/>
        <v>52.372362584906668</v>
      </c>
      <c r="M93" s="306">
        <f t="shared" ca="1" si="45"/>
        <v>1.3798630329521495</v>
      </c>
      <c r="N93" s="304">
        <f t="shared" ca="1" si="46"/>
        <v>79.060328094279413</v>
      </c>
      <c r="P93" s="310">
        <f t="shared" ca="1" si="47"/>
        <v>8</v>
      </c>
      <c r="Q93" s="304">
        <f t="shared" ca="1" si="48"/>
        <v>1284.1389999999997</v>
      </c>
      <c r="R93" s="306">
        <f t="shared" ca="1" si="49"/>
        <v>0.63106667262523486</v>
      </c>
      <c r="S93" s="307">
        <f t="shared" ca="1" si="50"/>
        <v>8.5523272064472202</v>
      </c>
      <c r="T93" s="304">
        <f t="shared" ca="1" si="30"/>
        <v>83.89832989524723</v>
      </c>
      <c r="U93" s="311">
        <f t="shared" ca="1" si="31"/>
        <v>0</v>
      </c>
      <c r="V93" s="306">
        <f t="shared" ca="1" si="32"/>
        <v>1.2187099462631912</v>
      </c>
      <c r="W93" s="304">
        <f t="shared" ca="1" si="33"/>
        <v>57.848533750045924</v>
      </c>
      <c r="Y93" s="314" t="str">
        <f t="shared" ca="1" si="51"/>
        <v/>
      </c>
      <c r="Z93" s="315" t="str">
        <f t="shared" ca="1" si="52"/>
        <v/>
      </c>
      <c r="AA93" s="316" t="str">
        <f t="shared" ca="1" si="53"/>
        <v/>
      </c>
      <c r="AC93" s="310" t="e">
        <f t="shared" ca="1" si="54"/>
        <v>#N/A</v>
      </c>
      <c r="AD93" s="323" t="e">
        <f t="shared" ca="1" si="55"/>
        <v>#N/A</v>
      </c>
      <c r="AE93" s="324">
        <f t="shared" ca="1" si="34"/>
        <v>51.479544423245436</v>
      </c>
      <c r="AG93" s="306">
        <f t="shared" ca="1" si="56"/>
        <v>133.90423587763308</v>
      </c>
      <c r="AH93" s="304">
        <f t="shared" ca="1" si="57"/>
        <v>143.53625288859951</v>
      </c>
    </row>
    <row r="94" spans="1:34" x14ac:dyDescent="0.2">
      <c r="A94" s="347">
        <f t="shared" ca="1" si="35"/>
        <v>0.01</v>
      </c>
      <c r="B94" s="304">
        <f t="shared" ca="1" si="36"/>
        <v>0.90000000000000058</v>
      </c>
      <c r="D94" s="306">
        <f t="shared" ca="1" si="37"/>
        <v>27.179227587583199</v>
      </c>
      <c r="E94" s="307">
        <f t="shared" ca="1" si="38"/>
        <v>130.80531074237604</v>
      </c>
      <c r="F94" s="304">
        <f t="shared" ca="1" si="39"/>
        <v>133.59917563618123</v>
      </c>
      <c r="G94" s="306">
        <f t="shared" ca="1" si="40"/>
        <v>23.021137213419173</v>
      </c>
      <c r="H94" s="307">
        <f t="shared" ca="1" si="41"/>
        <v>119.00478298210101</v>
      </c>
      <c r="I94" s="304">
        <f t="shared" ca="1" si="42"/>
        <v>121.21101901731554</v>
      </c>
      <c r="J94" s="306">
        <f t="shared" ca="1" si="43"/>
        <v>9.8580200123718864</v>
      </c>
      <c r="K94" s="307">
        <f t="shared" ca="1" si="44"/>
        <v>52.663051987529329</v>
      </c>
      <c r="L94" s="304">
        <f t="shared" ca="1" si="29"/>
        <v>53.57777154012232</v>
      </c>
      <c r="M94" s="306">
        <f t="shared" ca="1" si="45"/>
        <v>1.379709441651269</v>
      </c>
      <c r="N94" s="304">
        <f t="shared" ca="1" si="46"/>
        <v>79.051527960969025</v>
      </c>
      <c r="P94" s="310">
        <f t="shared" ca="1" si="47"/>
        <v>8</v>
      </c>
      <c r="Q94" s="304">
        <f t="shared" ca="1" si="48"/>
        <v>1281.7929999999997</v>
      </c>
      <c r="R94" s="306">
        <f t="shared" ca="1" si="49"/>
        <v>0.62991377374592439</v>
      </c>
      <c r="S94" s="307">
        <f t="shared" ca="1" si="50"/>
        <v>8.5460280687097612</v>
      </c>
      <c r="T94" s="304">
        <f t="shared" ca="1" si="30"/>
        <v>83.836535354042766</v>
      </c>
      <c r="U94" s="311">
        <f t="shared" ca="1" si="31"/>
        <v>0</v>
      </c>
      <c r="V94" s="306">
        <f t="shared" ca="1" si="32"/>
        <v>1.2185657185763834</v>
      </c>
      <c r="W94" s="304">
        <f t="shared" ca="1" si="33"/>
        <v>59.138021857438339</v>
      </c>
      <c r="Y94" s="314" t="str">
        <f t="shared" ca="1" si="51"/>
        <v/>
      </c>
      <c r="Z94" s="315" t="str">
        <f t="shared" ca="1" si="52"/>
        <v/>
      </c>
      <c r="AA94" s="316" t="str">
        <f t="shared" ca="1" si="53"/>
        <v/>
      </c>
      <c r="AC94" s="310" t="e">
        <f t="shared" ca="1" si="54"/>
        <v>#N/A</v>
      </c>
      <c r="AD94" s="323" t="e">
        <f t="shared" ca="1" si="55"/>
        <v>#N/A</v>
      </c>
      <c r="AE94" s="324">
        <f t="shared" ca="1" si="34"/>
        <v>52.663051987529329</v>
      </c>
      <c r="AG94" s="306">
        <f t="shared" ca="1" si="56"/>
        <v>133.58620370161168</v>
      </c>
      <c r="AH94" s="304">
        <f t="shared" ca="1" si="57"/>
        <v>143.21793193393282</v>
      </c>
    </row>
    <row r="95" spans="1:34" x14ac:dyDescent="0.2">
      <c r="A95" s="347">
        <f t="shared" ca="1" si="35"/>
        <v>0.01</v>
      </c>
      <c r="B95" s="304">
        <f t="shared" ca="1" si="36"/>
        <v>0.91000000000000059</v>
      </c>
      <c r="D95" s="306">
        <f t="shared" ca="1" si="37"/>
        <v>27.131874255589629</v>
      </c>
      <c r="E95" s="307">
        <f t="shared" ca="1" si="38"/>
        <v>130.44470495879733</v>
      </c>
      <c r="F95" s="304">
        <f t="shared" ca="1" si="39"/>
        <v>133.23648018620429</v>
      </c>
      <c r="G95" s="306">
        <f t="shared" ca="1" si="40"/>
        <v>23.292455955975068</v>
      </c>
      <c r="H95" s="307">
        <f t="shared" ca="1" si="41"/>
        <v>120.30923003168898</v>
      </c>
      <c r="I95" s="304">
        <f t="shared" ca="1" si="42"/>
        <v>122.54325495627613</v>
      </c>
      <c r="J95" s="306">
        <f t="shared" ca="1" si="43"/>
        <v>10.089587978218857</v>
      </c>
      <c r="K95" s="307">
        <f t="shared" ca="1" si="44"/>
        <v>53.859622052598276</v>
      </c>
      <c r="L95" s="304">
        <f t="shared" ca="1" si="29"/>
        <v>54.796520630592497</v>
      </c>
      <c r="M95" s="306">
        <f t="shared" ca="1" si="45"/>
        <v>1.3795573994081101</v>
      </c>
      <c r="N95" s="304">
        <f t="shared" ca="1" si="46"/>
        <v>79.042816582128324</v>
      </c>
      <c r="P95" s="310">
        <f t="shared" ca="1" si="47"/>
        <v>9</v>
      </c>
      <c r="Q95" s="304">
        <f t="shared" ca="1" si="48"/>
        <v>1279.0819999999997</v>
      </c>
      <c r="R95" s="306">
        <f t="shared" ca="1" si="49"/>
        <v>0.62858150227882692</v>
      </c>
      <c r="S95" s="307">
        <f t="shared" ca="1" si="50"/>
        <v>8.5397422536869723</v>
      </c>
      <c r="T95" s="304">
        <f t="shared" ca="1" si="30"/>
        <v>83.774871508669207</v>
      </c>
      <c r="U95" s="311">
        <f t="shared" ca="1" si="31"/>
        <v>0</v>
      </c>
      <c r="V95" s="306">
        <f t="shared" ca="1" si="32"/>
        <v>1.2184199163395084</v>
      </c>
      <c r="W95" s="304">
        <f t="shared" ca="1" si="33"/>
        <v>60.437911099524257</v>
      </c>
      <c r="Y95" s="314" t="str">
        <f t="shared" ca="1" si="51"/>
        <v/>
      </c>
      <c r="Z95" s="315" t="str">
        <f t="shared" ca="1" si="52"/>
        <v/>
      </c>
      <c r="AA95" s="316" t="str">
        <f t="shared" ca="1" si="53"/>
        <v/>
      </c>
      <c r="AC95" s="310" t="e">
        <f t="shared" ca="1" si="54"/>
        <v>#N/A</v>
      </c>
      <c r="AD95" s="323" t="e">
        <f t="shared" ca="1" si="55"/>
        <v>#N/A</v>
      </c>
      <c r="AE95" s="324">
        <f t="shared" ca="1" si="34"/>
        <v>53.859622052598276</v>
      </c>
      <c r="AG95" s="306">
        <f t="shared" ca="1" si="56"/>
        <v>133.22345225539436</v>
      </c>
      <c r="AH95" s="304">
        <f t="shared" ca="1" si="57"/>
        <v>142.85489443382897</v>
      </c>
    </row>
    <row r="96" spans="1:34" x14ac:dyDescent="0.2">
      <c r="A96" s="347">
        <f t="shared" ca="1" si="35"/>
        <v>0.01</v>
      </c>
      <c r="B96" s="304">
        <f t="shared" ca="1" si="36"/>
        <v>0.9200000000000006</v>
      </c>
      <c r="D96" s="306">
        <f t="shared" ca="1" si="37"/>
        <v>27.07568273269257</v>
      </c>
      <c r="E96" s="307">
        <f t="shared" ca="1" si="38"/>
        <v>130.04019648891614</v>
      </c>
      <c r="F96" s="304">
        <f t="shared" ca="1" si="39"/>
        <v>132.82900774423237</v>
      </c>
      <c r="G96" s="306">
        <f t="shared" ca="1" si="40"/>
        <v>23.563212783301996</v>
      </c>
      <c r="H96" s="307">
        <f t="shared" ca="1" si="41"/>
        <v>121.60963199657814</v>
      </c>
      <c r="I96" s="304">
        <f t="shared" ca="1" si="42"/>
        <v>123.871415552638</v>
      </c>
      <c r="J96" s="306">
        <f t="shared" ca="1" si="43"/>
        <v>10.323866321915242</v>
      </c>
      <c r="K96" s="307">
        <f t="shared" ca="1" si="44"/>
        <v>55.06921636273961</v>
      </c>
      <c r="L96" s="304">
        <f t="shared" ca="1" si="29"/>
        <v>56.028571342119761</v>
      </c>
      <c r="M96" s="306">
        <f t="shared" ca="1" si="45"/>
        <v>1.3794068691592363</v>
      </c>
      <c r="N96" s="304">
        <f t="shared" ca="1" si="46"/>
        <v>79.034191834178799</v>
      </c>
      <c r="P96" s="310">
        <f t="shared" ca="1" si="47"/>
        <v>9</v>
      </c>
      <c r="Q96" s="304">
        <f t="shared" ca="1" si="48"/>
        <v>1276.0059999999996</v>
      </c>
      <c r="R96" s="306">
        <f t="shared" ca="1" si="49"/>
        <v>0.62706985822394257</v>
      </c>
      <c r="S96" s="307">
        <f t="shared" ca="1" si="50"/>
        <v>8.5334715551047324</v>
      </c>
      <c r="T96" s="304">
        <f t="shared" ca="1" si="30"/>
        <v>83.713355955577427</v>
      </c>
      <c r="U96" s="311">
        <f t="shared" ca="1" si="31"/>
        <v>0</v>
      </c>
      <c r="V96" s="306">
        <f t="shared" ca="1" si="32"/>
        <v>1.2182725447799188</v>
      </c>
      <c r="W96" s="304">
        <f t="shared" ca="1" si="33"/>
        <v>61.747629659722037</v>
      </c>
      <c r="Y96" s="314" t="str">
        <f t="shared" ca="1" si="51"/>
        <v/>
      </c>
      <c r="Z96" s="315" t="str">
        <f t="shared" ca="1" si="52"/>
        <v/>
      </c>
      <c r="AA96" s="316" t="str">
        <f t="shared" ca="1" si="53"/>
        <v/>
      </c>
      <c r="AC96" s="310" t="e">
        <f t="shared" ca="1" si="54"/>
        <v>#N/A</v>
      </c>
      <c r="AD96" s="323" t="e">
        <f t="shared" ca="1" si="55"/>
        <v>#N/A</v>
      </c>
      <c r="AE96" s="324">
        <f t="shared" ca="1" si="34"/>
        <v>55.06921636273961</v>
      </c>
      <c r="AG96" s="306">
        <f t="shared" ca="1" si="56"/>
        <v>132.8159192938646</v>
      </c>
      <c r="AH96" s="304">
        <f t="shared" ca="1" si="57"/>
        <v>142.44707807964991</v>
      </c>
    </row>
    <row r="97" spans="1:34" x14ac:dyDescent="0.2">
      <c r="A97" s="347">
        <f t="shared" ca="1" si="35"/>
        <v>0.01</v>
      </c>
      <c r="B97" s="304">
        <f t="shared" ca="1" si="36"/>
        <v>0.9300000000000006</v>
      </c>
      <c r="D97" s="306">
        <f t="shared" ca="1" si="37"/>
        <v>27.01877673007623</v>
      </c>
      <c r="E97" s="307">
        <f t="shared" ca="1" si="38"/>
        <v>129.63378151483292</v>
      </c>
      <c r="F97" s="304">
        <f t="shared" ca="1" si="39"/>
        <v>132.41952879324541</v>
      </c>
      <c r="G97" s="306">
        <f t="shared" ca="1" si="40"/>
        <v>23.833400550602757</v>
      </c>
      <c r="H97" s="307">
        <f t="shared" ca="1" si="41"/>
        <v>122.90596981172648</v>
      </c>
      <c r="I97" s="304">
        <f t="shared" ca="1" si="42"/>
        <v>125.19548073779059</v>
      </c>
      <c r="J97" s="306">
        <f t="shared" ca="1" si="43"/>
        <v>10.560849388584765</v>
      </c>
      <c r="K97" s="307">
        <f t="shared" ca="1" si="44"/>
        <v>56.29179437178113</v>
      </c>
      <c r="L97" s="304">
        <f t="shared" ca="1" si="29"/>
        <v>57.273882821084001</v>
      </c>
      <c r="M97" s="306">
        <f t="shared" ca="1" si="45"/>
        <v>1.3792578151159416</v>
      </c>
      <c r="N97" s="304">
        <f t="shared" ca="1" si="46"/>
        <v>79.025651666578653</v>
      </c>
      <c r="P97" s="310">
        <f t="shared" ca="1" si="47"/>
        <v>9</v>
      </c>
      <c r="Q97" s="304">
        <f t="shared" ca="1" si="48"/>
        <v>1272.9299999999996</v>
      </c>
      <c r="R97" s="306">
        <f t="shared" ca="1" si="49"/>
        <v>0.6255582141690581</v>
      </c>
      <c r="S97" s="307">
        <f t="shared" ca="1" si="50"/>
        <v>8.5272159729630417</v>
      </c>
      <c r="T97" s="304">
        <f t="shared" ca="1" si="30"/>
        <v>83.651988694767439</v>
      </c>
      <c r="U97" s="311">
        <f t="shared" ca="1" si="31"/>
        <v>0</v>
      </c>
      <c r="V97" s="306">
        <f t="shared" ca="1" si="32"/>
        <v>1.218123609407719</v>
      </c>
      <c r="W97" s="304">
        <f t="shared" ca="1" si="33"/>
        <v>63.067018130646005</v>
      </c>
      <c r="Y97" s="314" t="str">
        <f t="shared" ca="1" si="51"/>
        <v/>
      </c>
      <c r="Z97" s="315" t="str">
        <f t="shared" ca="1" si="52"/>
        <v/>
      </c>
      <c r="AA97" s="316" t="str">
        <f t="shared" ca="1" si="53"/>
        <v/>
      </c>
      <c r="AC97" s="310" t="e">
        <f t="shared" ca="1" si="54"/>
        <v>#N/A</v>
      </c>
      <c r="AD97" s="323" t="e">
        <f t="shared" ca="1" si="55"/>
        <v>#N/A</v>
      </c>
      <c r="AE97" s="324">
        <f t="shared" ca="1" si="34"/>
        <v>56.29179437178113</v>
      </c>
      <c r="AG97" s="306">
        <f t="shared" ca="1" si="56"/>
        <v>132.40637944118231</v>
      </c>
      <c r="AH97" s="304">
        <f t="shared" ca="1" si="57"/>
        <v>142.03725743320365</v>
      </c>
    </row>
    <row r="98" spans="1:34" x14ac:dyDescent="0.2">
      <c r="A98" s="347">
        <f t="shared" ca="1" si="35"/>
        <v>0.01</v>
      </c>
      <c r="B98" s="304">
        <f t="shared" ca="1" si="36"/>
        <v>0.94000000000000061</v>
      </c>
      <c r="D98" s="306">
        <f t="shared" ca="1" si="37"/>
        <v>26.961165319579703</v>
      </c>
      <c r="E98" s="307">
        <f t="shared" ca="1" si="38"/>
        <v>129.22547518624751</v>
      </c>
      <c r="F98" s="304">
        <f t="shared" ca="1" si="39"/>
        <v>132.00805987704379</v>
      </c>
      <c r="G98" s="306">
        <f t="shared" ca="1" si="40"/>
        <v>24.103012203798553</v>
      </c>
      <c r="H98" s="307">
        <f t="shared" ca="1" si="41"/>
        <v>124.19822456358895</v>
      </c>
      <c r="I98" s="304">
        <f t="shared" ca="1" si="42"/>
        <v>126.51543060846029</v>
      </c>
      <c r="J98" s="306">
        <f t="shared" ca="1" si="43"/>
        <v>10.800531452356772</v>
      </c>
      <c r="K98" s="307">
        <f t="shared" ca="1" si="44"/>
        <v>57.527315343657705</v>
      </c>
      <c r="L98" s="304">
        <f t="shared" ca="1" si="29"/>
        <v>58.532414013963091</v>
      </c>
      <c r="M98" s="306">
        <f t="shared" ca="1" si="45"/>
        <v>1.3791102027059712</v>
      </c>
      <c r="N98" s="304">
        <f t="shared" ca="1" si="46"/>
        <v>79.0171940984836</v>
      </c>
      <c r="P98" s="310">
        <f t="shared" ca="1" si="47"/>
        <v>9</v>
      </c>
      <c r="Q98" s="304">
        <f t="shared" ca="1" si="48"/>
        <v>1269.8539999999998</v>
      </c>
      <c r="R98" s="306">
        <f t="shared" ca="1" si="49"/>
        <v>0.62404657011417375</v>
      </c>
      <c r="S98" s="307">
        <f t="shared" ca="1" si="50"/>
        <v>8.5209755072619</v>
      </c>
      <c r="T98" s="304">
        <f t="shared" ca="1" si="30"/>
        <v>83.590769726239245</v>
      </c>
      <c r="U98" s="311">
        <f t="shared" ca="1" si="31"/>
        <v>0</v>
      </c>
      <c r="V98" s="306">
        <f t="shared" ca="1" si="32"/>
        <v>1.2179731157596809</v>
      </c>
      <c r="W98" s="304">
        <f t="shared" ca="1" si="33"/>
        <v>64.395916842708331</v>
      </c>
      <c r="Y98" s="314" t="str">
        <f t="shared" ca="1" si="51"/>
        <v/>
      </c>
      <c r="Z98" s="315" t="str">
        <f t="shared" ca="1" si="52"/>
        <v/>
      </c>
      <c r="AA98" s="316" t="str">
        <f t="shared" ca="1" si="53"/>
        <v/>
      </c>
      <c r="AC98" s="310" t="e">
        <f t="shared" ca="1" si="54"/>
        <v>#N/A</v>
      </c>
      <c r="AD98" s="323" t="e">
        <f t="shared" ca="1" si="55"/>
        <v>#N/A</v>
      </c>
      <c r="AE98" s="324">
        <f t="shared" ca="1" si="34"/>
        <v>57.527315343657705</v>
      </c>
      <c r="AG98" s="306">
        <f t="shared" ca="1" si="56"/>
        <v>131.99484923205657</v>
      </c>
      <c r="AH98" s="304">
        <f t="shared" ca="1" si="57"/>
        <v>141.62544896894539</v>
      </c>
    </row>
    <row r="99" spans="1:34" x14ac:dyDescent="0.2">
      <c r="A99" s="347">
        <f t="shared" ca="1" si="35"/>
        <v>0.01</v>
      </c>
      <c r="B99" s="304">
        <f t="shared" ca="1" si="36"/>
        <v>0.95000000000000062</v>
      </c>
      <c r="D99" s="306">
        <f t="shared" ca="1" si="37"/>
        <v>26.902857391885508</v>
      </c>
      <c r="E99" s="307">
        <f t="shared" ca="1" si="38"/>
        <v>128.81529278531551</v>
      </c>
      <c r="F99" s="304">
        <f t="shared" ca="1" si="39"/>
        <v>131.59461763770844</v>
      </c>
      <c r="G99" s="306">
        <f t="shared" ca="1" si="40"/>
        <v>24.372040777717409</v>
      </c>
      <c r="H99" s="307">
        <f t="shared" ca="1" si="41"/>
        <v>125.48637749144211</v>
      </c>
      <c r="I99" s="304">
        <f t="shared" ca="1" si="42"/>
        <v>127.83124542769437</v>
      </c>
      <c r="J99" s="306">
        <f t="shared" ca="1" si="43"/>
        <v>11.042906717264351</v>
      </c>
      <c r="K99" s="307">
        <f t="shared" ca="1" si="44"/>
        <v>58.775738353932859</v>
      </c>
      <c r="L99" s="304">
        <f t="shared" ca="1" si="29"/>
        <v>59.804123668992723</v>
      </c>
      <c r="M99" s="306">
        <f t="shared" ca="1" si="45"/>
        <v>1.3789639985185389</v>
      </c>
      <c r="N99" s="304">
        <f t="shared" ca="1" si="46"/>
        <v>79.008817215596579</v>
      </c>
      <c r="P99" s="310">
        <f t="shared" ca="1" si="47"/>
        <v>9</v>
      </c>
      <c r="Q99" s="304">
        <f t="shared" ca="1" si="48"/>
        <v>1266.7779999999998</v>
      </c>
      <c r="R99" s="306">
        <f t="shared" ca="1" si="49"/>
        <v>0.6225349260592894</v>
      </c>
      <c r="S99" s="307">
        <f t="shared" ca="1" si="50"/>
        <v>8.5147501580013074</v>
      </c>
      <c r="T99" s="304">
        <f t="shared" ca="1" si="30"/>
        <v>83.529699049992828</v>
      </c>
      <c r="U99" s="311">
        <f t="shared" ca="1" si="31"/>
        <v>0</v>
      </c>
      <c r="V99" s="306">
        <f t="shared" ca="1" si="32"/>
        <v>1.2178210693989768</v>
      </c>
      <c r="W99" s="304">
        <f t="shared" ca="1" si="33"/>
        <v>65.734165883206728</v>
      </c>
      <c r="Y99" s="314" t="str">
        <f t="shared" ca="1" si="51"/>
        <v/>
      </c>
      <c r="Z99" s="315" t="str">
        <f t="shared" ca="1" si="52"/>
        <v/>
      </c>
      <c r="AA99" s="316" t="str">
        <f t="shared" ca="1" si="53"/>
        <v/>
      </c>
      <c r="AC99" s="310" t="e">
        <f t="shared" ca="1" si="54"/>
        <v>#N/A</v>
      </c>
      <c r="AD99" s="323" t="e">
        <f t="shared" ca="1" si="55"/>
        <v>#N/A</v>
      </c>
      <c r="AE99" s="324">
        <f t="shared" ca="1" si="34"/>
        <v>58.775738353932859</v>
      </c>
      <c r="AG99" s="306">
        <f t="shared" ca="1" si="56"/>
        <v>131.58134529951579</v>
      </c>
      <c r="AH99" s="304">
        <f t="shared" ca="1" si="57"/>
        <v>141.21166926165336</v>
      </c>
    </row>
    <row r="100" spans="1:34" x14ac:dyDescent="0.2">
      <c r="A100" s="347">
        <f t="shared" ca="1" si="35"/>
        <v>0.01</v>
      </c>
      <c r="B100" s="304">
        <f t="shared" ca="1" si="36"/>
        <v>0.96000000000000063</v>
      </c>
      <c r="D100" s="306">
        <f t="shared" ca="1" si="37"/>
        <v>26.843861665371719</v>
      </c>
      <c r="E100" s="307">
        <f t="shared" ca="1" si="38"/>
        <v>128.40324972296278</v>
      </c>
      <c r="F100" s="304">
        <f t="shared" ca="1" si="39"/>
        <v>131.17921881352686</v>
      </c>
      <c r="G100" s="306">
        <f t="shared" ca="1" si="40"/>
        <v>24.640479394371127</v>
      </c>
      <c r="H100" s="307">
        <f t="shared" ca="1" si="41"/>
        <v>126.77040998867174</v>
      </c>
      <c r="I100" s="304">
        <f t="shared" ca="1" si="42"/>
        <v>129.14290562582349</v>
      </c>
      <c r="J100" s="306">
        <f t="shared" ca="1" si="43"/>
        <v>11.287969318124794</v>
      </c>
      <c r="K100" s="307">
        <f t="shared" ca="1" si="44"/>
        <v>60.037022291333429</v>
      </c>
      <c r="L100" s="304">
        <f t="shared" ca="1" si="29"/>
        <v>61.088970337835896</v>
      </c>
      <c r="M100" s="306">
        <f t="shared" ca="1" si="45"/>
        <v>1.3788191702524295</v>
      </c>
      <c r="N100" s="304">
        <f t="shared" ca="1" si="46"/>
        <v>79.000519167194312</v>
      </c>
      <c r="P100" s="310">
        <f t="shared" ca="1" si="47"/>
        <v>9</v>
      </c>
      <c r="Q100" s="304">
        <f t="shared" ca="1" si="48"/>
        <v>1263.7019999999998</v>
      </c>
      <c r="R100" s="306">
        <f t="shared" ca="1" si="49"/>
        <v>0.62102328200440493</v>
      </c>
      <c r="S100" s="307">
        <f t="shared" ca="1" si="50"/>
        <v>8.5085399251812639</v>
      </c>
      <c r="T100" s="304">
        <f t="shared" ca="1" si="30"/>
        <v>83.468776666028205</v>
      </c>
      <c r="U100" s="311">
        <f t="shared" ca="1" si="31"/>
        <v>0</v>
      </c>
      <c r="V100" s="306">
        <f t="shared" ca="1" si="32"/>
        <v>1.2176674759149091</v>
      </c>
      <c r="W100" s="304">
        <f t="shared" ca="1" si="33"/>
        <v>67.081605115382288</v>
      </c>
      <c r="Y100" s="314" t="str">
        <f t="shared" ca="1" si="51"/>
        <v/>
      </c>
      <c r="Z100" s="315" t="str">
        <f t="shared" ca="1" si="52"/>
        <v/>
      </c>
      <c r="AA100" s="316" t="str">
        <f t="shared" ca="1" si="53"/>
        <v/>
      </c>
      <c r="AC100" s="310" t="e">
        <f t="shared" ca="1" si="54"/>
        <v>#N/A</v>
      </c>
      <c r="AD100" s="323" t="e">
        <f t="shared" ca="1" si="55"/>
        <v>#N/A</v>
      </c>
      <c r="AE100" s="324">
        <f t="shared" ca="1" si="34"/>
        <v>60.037022291333429</v>
      </c>
      <c r="AG100" s="306">
        <f t="shared" ca="1" si="56"/>
        <v>131.16588437282726</v>
      </c>
      <c r="AH100" s="304">
        <f t="shared" ca="1" si="57"/>
        <v>140.79593498425899</v>
      </c>
    </row>
    <row r="101" spans="1:34" x14ac:dyDescent="0.2">
      <c r="A101" s="347">
        <f t="shared" ca="1" si="35"/>
        <v>0.01</v>
      </c>
      <c r="B101" s="304">
        <f t="shared" ca="1" si="36"/>
        <v>0.97000000000000064</v>
      </c>
      <c r="D101" s="306">
        <f t="shared" ca="1" si="37"/>
        <v>26.784186694441765</v>
      </c>
      <c r="E101" s="307">
        <f t="shared" ca="1" si="38"/>
        <v>127.98936153527771</v>
      </c>
      <c r="F101" s="304">
        <f t="shared" ca="1" si="39"/>
        <v>130.7618802369052</v>
      </c>
      <c r="G101" s="306">
        <f t="shared" ca="1" si="40"/>
        <v>24.908321261315546</v>
      </c>
      <c r="H101" s="307">
        <f t="shared" ca="1" si="41"/>
        <v>128.05030360402452</v>
      </c>
      <c r="I101" s="304">
        <f t="shared" ca="1" si="42"/>
        <v>130.45039180140378</v>
      </c>
      <c r="J101" s="306">
        <f t="shared" ca="1" si="43"/>
        <v>11.535713321403227</v>
      </c>
      <c r="K101" s="307">
        <f t="shared" ca="1" si="44"/>
        <v>61.311125859296908</v>
      </c>
      <c r="L101" s="304">
        <f t="shared" ca="1" si="29"/>
        <v>62.386912377261837</v>
      </c>
      <c r="M101" s="306">
        <f t="shared" ca="1" si="45"/>
        <v>1.3786756866669716</v>
      </c>
      <c r="N101" s="304">
        <f t="shared" ca="1" si="46"/>
        <v>78.992298163318182</v>
      </c>
      <c r="P101" s="310">
        <f t="shared" ca="1" si="47"/>
        <v>9</v>
      </c>
      <c r="Q101" s="304">
        <f t="shared" ca="1" si="48"/>
        <v>1260.6259999999997</v>
      </c>
      <c r="R101" s="306">
        <f t="shared" ca="1" si="49"/>
        <v>0.61951163794952047</v>
      </c>
      <c r="S101" s="307">
        <f t="shared" ca="1" si="50"/>
        <v>8.5023448088017695</v>
      </c>
      <c r="T101" s="304">
        <f t="shared" ca="1" si="30"/>
        <v>83.40800257434536</v>
      </c>
      <c r="U101" s="311">
        <f t="shared" ca="1" si="31"/>
        <v>0</v>
      </c>
      <c r="V101" s="306">
        <f t="shared" ca="1" si="32"/>
        <v>1.2175123409226403</v>
      </c>
      <c r="W101" s="304">
        <f t="shared" ca="1" si="33"/>
        <v>68.438074197444763</v>
      </c>
      <c r="Y101" s="314" t="str">
        <f t="shared" ca="1" si="51"/>
        <v/>
      </c>
      <c r="Z101" s="315" t="str">
        <f t="shared" ca="1" si="52"/>
        <v/>
      </c>
      <c r="AA101" s="316" t="str">
        <f t="shared" ca="1" si="53"/>
        <v/>
      </c>
      <c r="AC101" s="310" t="e">
        <f t="shared" ca="1" si="54"/>
        <v>#N/A</v>
      </c>
      <c r="AD101" s="323" t="e">
        <f t="shared" ca="1" si="55"/>
        <v>#N/A</v>
      </c>
      <c r="AE101" s="324">
        <f t="shared" ca="1" si="34"/>
        <v>61.311125859296908</v>
      </c>
      <c r="AG101" s="306">
        <f t="shared" ca="1" si="56"/>
        <v>130.74848327540255</v>
      </c>
      <c r="AH101" s="304">
        <f t="shared" ca="1" si="57"/>
        <v>140.37826290566815</v>
      </c>
    </row>
    <row r="102" spans="1:34" x14ac:dyDescent="0.2">
      <c r="A102" s="347">
        <f t="shared" ca="1" si="35"/>
        <v>0.01</v>
      </c>
      <c r="B102" s="304">
        <f t="shared" ca="1" si="36"/>
        <v>0.98000000000000065</v>
      </c>
      <c r="D102" s="306">
        <f t="shared" ca="1" si="37"/>
        <v>26.723840877367966</v>
      </c>
      <c r="E102" s="307">
        <f t="shared" ca="1" si="38"/>
        <v>127.573643879976</v>
      </c>
      <c r="F102" s="304">
        <f t="shared" ca="1" si="39"/>
        <v>130.34261883226768</v>
      </c>
      <c r="G102" s="306">
        <f t="shared" ca="1" si="40"/>
        <v>25.175559670089225</v>
      </c>
      <c r="H102" s="307">
        <f t="shared" ca="1" si="41"/>
        <v>129.32604004282427</v>
      </c>
      <c r="I102" s="304">
        <f t="shared" ca="1" si="42"/>
        <v>131.75368472213751</v>
      </c>
      <c r="J102" s="306">
        <f t="shared" ca="1" si="43"/>
        <v>11.78613272606025</v>
      </c>
      <c r="K102" s="307">
        <f t="shared" ca="1" si="44"/>
        <v>62.598007577531149</v>
      </c>
      <c r="L102" s="304">
        <f t="shared" ca="1" si="29"/>
        <v>63.697907950834271</v>
      </c>
      <c r="M102" s="306">
        <f t="shared" ca="1" si="45"/>
        <v>1.3785335175356961</v>
      </c>
      <c r="N102" s="304">
        <f t="shared" ca="1" si="46"/>
        <v>78.98415247211905</v>
      </c>
      <c r="P102" s="310">
        <f t="shared" ca="1" si="47"/>
        <v>9</v>
      </c>
      <c r="Q102" s="304">
        <f t="shared" ca="1" si="48"/>
        <v>1257.5499999999997</v>
      </c>
      <c r="R102" s="306">
        <f t="shared" ca="1" si="49"/>
        <v>0.61799999389463611</v>
      </c>
      <c r="S102" s="307">
        <f t="shared" ca="1" si="50"/>
        <v>8.4961648088628223</v>
      </c>
      <c r="T102" s="304">
        <f t="shared" ca="1" si="30"/>
        <v>83.347376774944294</v>
      </c>
      <c r="U102" s="311">
        <f t="shared" ca="1" si="31"/>
        <v>0</v>
      </c>
      <c r="V102" s="306">
        <f t="shared" ca="1" si="32"/>
        <v>1.2173556700629191</v>
      </c>
      <c r="W102" s="304">
        <f t="shared" ca="1" si="33"/>
        <v>69.803412601560339</v>
      </c>
      <c r="Y102" s="314" t="str">
        <f t="shared" ca="1" si="51"/>
        <v/>
      </c>
      <c r="Z102" s="315" t="str">
        <f t="shared" ca="1" si="52"/>
        <v/>
      </c>
      <c r="AA102" s="316" t="str">
        <f t="shared" ca="1" si="53"/>
        <v/>
      </c>
      <c r="AC102" s="310" t="e">
        <f t="shared" ca="1" si="54"/>
        <v>#N/A</v>
      </c>
      <c r="AD102" s="323" t="e">
        <f t="shared" ca="1" si="55"/>
        <v>#N/A</v>
      </c>
      <c r="AE102" s="324">
        <f t="shared" ca="1" si="34"/>
        <v>62.598007577531149</v>
      </c>
      <c r="AG102" s="306">
        <f t="shared" ca="1" si="56"/>
        <v>130.32915892269045</v>
      </c>
      <c r="AH102" s="304">
        <f t="shared" ca="1" si="57"/>
        <v>139.95866988857443</v>
      </c>
    </row>
    <row r="103" spans="1:34" x14ac:dyDescent="0.2">
      <c r="A103" s="347">
        <f t="shared" ca="1" si="35"/>
        <v>0.01</v>
      </c>
      <c r="B103" s="304">
        <f t="shared" ca="1" si="36"/>
        <v>0.99000000000000066</v>
      </c>
      <c r="D103" s="306">
        <f t="shared" ca="1" si="37"/>
        <v>26.662832463680136</v>
      </c>
      <c r="E103" s="307">
        <f t="shared" ca="1" si="38"/>
        <v>127.15611253293315</v>
      </c>
      <c r="F103" s="304">
        <f t="shared" ca="1" si="39"/>
        <v>129.92145161394339</v>
      </c>
      <c r="G103" s="306">
        <f t="shared" ca="1" si="40"/>
        <v>25.442187994726027</v>
      </c>
      <c r="H103" s="307">
        <f t="shared" ca="1" si="41"/>
        <v>130.5976011681536</v>
      </c>
      <c r="I103" s="304">
        <f t="shared" ca="1" si="42"/>
        <v>133.05276532577253</v>
      </c>
      <c r="J103" s="306">
        <f t="shared" ca="1" si="43"/>
        <v>12.039221464384326</v>
      </c>
      <c r="K103" s="307">
        <f t="shared" ca="1" si="44"/>
        <v>63.897625783586037</v>
      </c>
      <c r="L103" s="304">
        <f t="shared" ca="1" si="29"/>
        <v>65.021915030608653</v>
      </c>
      <c r="M103" s="306">
        <f t="shared" ca="1" si="45"/>
        <v>1.3783926336025056</v>
      </c>
      <c r="N103" s="304">
        <f t="shared" ca="1" si="46"/>
        <v>78.976080417346026</v>
      </c>
      <c r="P103" s="310">
        <f t="shared" ca="1" si="47"/>
        <v>9</v>
      </c>
      <c r="Q103" s="304">
        <f t="shared" ca="1" si="48"/>
        <v>1254.4739999999997</v>
      </c>
      <c r="R103" s="306">
        <f t="shared" ca="1" si="49"/>
        <v>0.61648834983975165</v>
      </c>
      <c r="S103" s="307">
        <f t="shared" ca="1" si="50"/>
        <v>8.4899999253644243</v>
      </c>
      <c r="T103" s="304">
        <f t="shared" ca="1" si="30"/>
        <v>83.286899267825007</v>
      </c>
      <c r="U103" s="311">
        <f t="shared" ca="1" si="31"/>
        <v>0</v>
      </c>
      <c r="V103" s="306">
        <f t="shared" ca="1" si="32"/>
        <v>1.2171974690018053</v>
      </c>
      <c r="W103" s="304">
        <f t="shared" ca="1" si="33"/>
        <v>71.17745963279836</v>
      </c>
      <c r="Y103" s="314" t="str">
        <f t="shared" ca="1" si="51"/>
        <v/>
      </c>
      <c r="Z103" s="315" t="str">
        <f t="shared" ca="1" si="52"/>
        <v/>
      </c>
      <c r="AA103" s="316" t="str">
        <f t="shared" ca="1" si="53"/>
        <v/>
      </c>
      <c r="AC103" s="310" t="e">
        <f t="shared" ca="1" si="54"/>
        <v>#N/A</v>
      </c>
      <c r="AD103" s="323" t="e">
        <f t="shared" ca="1" si="55"/>
        <v>#N/A</v>
      </c>
      <c r="AE103" s="324">
        <f t="shared" ca="1" si="34"/>
        <v>63.897625783586037</v>
      </c>
      <c r="AG103" s="306">
        <f t="shared" ca="1" si="56"/>
        <v>129.90792832005795</v>
      </c>
      <c r="AH103" s="304">
        <f t="shared" ca="1" si="57"/>
        <v>139.53717288726463</v>
      </c>
    </row>
    <row r="104" spans="1:34" x14ac:dyDescent="0.2">
      <c r="A104" s="347">
        <f t="shared" ca="1" si="35"/>
        <v>0.01</v>
      </c>
      <c r="B104" s="304">
        <f t="shared" ca="1" si="36"/>
        <v>1.0000000000000007</v>
      </c>
      <c r="D104" s="306">
        <f t="shared" ca="1" si="37"/>
        <v>26.601169561128629</v>
      </c>
      <c r="E104" s="307">
        <f t="shared" ca="1" si="38"/>
        <v>126.73678338478001</v>
      </c>
      <c r="F104" s="304">
        <f t="shared" ca="1" si="39"/>
        <v>129.49839568404147</v>
      </c>
      <c r="G104" s="306">
        <f t="shared" ca="1" si="40"/>
        <v>25.708199690337313</v>
      </c>
      <c r="H104" s="307">
        <f t="shared" ca="1" si="41"/>
        <v>131.8649690020014</v>
      </c>
      <c r="I104" s="304">
        <f t="shared" ca="1" si="42"/>
        <v>134.34761472098063</v>
      </c>
      <c r="J104" s="306">
        <f t="shared" ca="1" si="43"/>
        <v>12.294973402809642</v>
      </c>
      <c r="K104" s="307">
        <f t="shared" ca="1" si="44"/>
        <v>65.20993863443681</v>
      </c>
      <c r="L104" s="304">
        <f t="shared" ca="1" si="29"/>
        <v>66.358891398838267</v>
      </c>
      <c r="M104" s="306">
        <f t="shared" ca="1" si="45"/>
        <v>1.3782530065401921</v>
      </c>
      <c r="N104" s="304">
        <f t="shared" ca="1" si="46"/>
        <v>78.968080375969663</v>
      </c>
      <c r="P104" s="310">
        <f t="shared" ca="1" si="47"/>
        <v>9</v>
      </c>
      <c r="Q104" s="304">
        <f t="shared" ca="1" si="48"/>
        <v>1251.3979999999997</v>
      </c>
      <c r="R104" s="306">
        <f t="shared" ca="1" si="49"/>
        <v>0.61497670578486718</v>
      </c>
      <c r="S104" s="307">
        <f t="shared" ca="1" si="50"/>
        <v>8.4838501583065753</v>
      </c>
      <c r="T104" s="304">
        <f t="shared" ca="1" si="30"/>
        <v>83.226570052987512</v>
      </c>
      <c r="U104" s="311">
        <f t="shared" ca="1" si="31"/>
        <v>0</v>
      </c>
      <c r="V104" s="306">
        <f t="shared" ca="1" si="32"/>
        <v>1.2170377434303963</v>
      </c>
      <c r="W104" s="304">
        <f t="shared" ca="1" si="33"/>
        <v>72.560054448033839</v>
      </c>
      <c r="Y104" s="314" t="str">
        <f t="shared" ca="1" si="51"/>
        <v/>
      </c>
      <c r="Z104" s="315" t="str">
        <f t="shared" ca="1" si="52"/>
        <v/>
      </c>
      <c r="AA104" s="316" t="str">
        <f t="shared" ca="1" si="53"/>
        <v/>
      </c>
      <c r="AC104" s="310">
        <f t="shared" ca="1" si="54"/>
        <v>1.0000000000000007</v>
      </c>
      <c r="AD104" s="323">
        <f t="shared" ca="1" si="55"/>
        <v>12.294973402809642</v>
      </c>
      <c r="AE104" s="324">
        <f t="shared" ca="1" si="34"/>
        <v>65.20993863443681</v>
      </c>
      <c r="AG104" s="306">
        <f t="shared" ca="1" si="56"/>
        <v>129.48480856065939</v>
      </c>
      <c r="AH104" s="304">
        <f t="shared" ca="1" si="57"/>
        <v>139.11378894541673</v>
      </c>
    </row>
    <row r="105" spans="1:34" x14ac:dyDescent="0.2">
      <c r="A105" s="347">
        <f t="shared" ca="1" si="35"/>
        <v>0.01</v>
      </c>
      <c r="B105" s="304">
        <f t="shared" ca="1" si="36"/>
        <v>1.0100000000000007</v>
      </c>
      <c r="D105" s="306">
        <f t="shared" ca="1" si="37"/>
        <v>26.537550095657814</v>
      </c>
      <c r="E105" s="307">
        <f t="shared" ca="1" si="38"/>
        <v>126.30895282065399</v>
      </c>
      <c r="F105" s="304">
        <f t="shared" ca="1" si="39"/>
        <v>129.06662282608056</v>
      </c>
      <c r="G105" s="306">
        <f t="shared" ca="1" si="40"/>
        <v>25.973575191293889</v>
      </c>
      <c r="H105" s="307">
        <f t="shared" ca="1" si="41"/>
        <v>133.12805853020794</v>
      </c>
      <c r="I105" s="304">
        <f t="shared" ca="1" si="42"/>
        <v>135.63814572693136</v>
      </c>
      <c r="J105" s="306">
        <f t="shared" ca="1" si="43"/>
        <v>12.553382277217798</v>
      </c>
      <c r="K105" s="307">
        <f t="shared" ca="1" si="44"/>
        <v>66.534903772097863</v>
      </c>
      <c r="L105" s="304">
        <f t="shared" ca="1" si="29"/>
        <v>67.708794307388814</v>
      </c>
      <c r="M105" s="306">
        <f t="shared" ca="1" si="45"/>
        <v>1.3781146088412983</v>
      </c>
      <c r="N105" s="304">
        <f t="shared" ca="1" si="46"/>
        <v>78.960150771928724</v>
      </c>
      <c r="P105" s="310">
        <f t="shared" ca="1" si="47"/>
        <v>10</v>
      </c>
      <c r="Q105" s="304">
        <f t="shared" ca="1" si="48"/>
        <v>1248.2639999999997</v>
      </c>
      <c r="R105" s="306">
        <f t="shared" ca="1" si="49"/>
        <v>0.61343655868863578</v>
      </c>
      <c r="S105" s="307">
        <f t="shared" ca="1" si="50"/>
        <v>8.4777157927196889</v>
      </c>
      <c r="T105" s="304">
        <f t="shared" ca="1" si="30"/>
        <v>83.166391926580147</v>
      </c>
      <c r="U105" s="311">
        <f t="shared" ca="1" si="31"/>
        <v>0</v>
      </c>
      <c r="V105" s="306">
        <f t="shared" ca="1" si="32"/>
        <v>1.2168764991054337</v>
      </c>
      <c r="W105" s="304">
        <f t="shared" ca="1" si="33"/>
        <v>73.950961426029409</v>
      </c>
      <c r="Y105" s="314" t="str">
        <f t="shared" ca="1" si="51"/>
        <v/>
      </c>
      <c r="Z105" s="315" t="str">
        <f t="shared" ca="1" si="52"/>
        <v/>
      </c>
      <c r="AA105" s="316" t="str">
        <f t="shared" ca="1" si="53"/>
        <v/>
      </c>
      <c r="AC105" s="310" t="e">
        <f t="shared" ca="1" si="54"/>
        <v>#N/A</v>
      </c>
      <c r="AD105" s="323" t="e">
        <f t="shared" ca="1" si="55"/>
        <v>#N/A</v>
      </c>
      <c r="AE105" s="324">
        <f t="shared" ca="1" si="34"/>
        <v>66.534903772097863</v>
      </c>
      <c r="AG105" s="306">
        <f t="shared" ca="1" si="56"/>
        <v>129.0529706949437</v>
      </c>
      <c r="AH105" s="304">
        <f t="shared" ca="1" si="57"/>
        <v>138.6816890655395</v>
      </c>
    </row>
    <row r="106" spans="1:34" x14ac:dyDescent="0.2">
      <c r="A106" s="347">
        <f t="shared" ca="1" si="35"/>
        <v>0.01</v>
      </c>
      <c r="B106" s="304">
        <f t="shared" ca="1" si="36"/>
        <v>1.0200000000000007</v>
      </c>
      <c r="D106" s="306">
        <f t="shared" ca="1" si="37"/>
        <v>26.471977094590976</v>
      </c>
      <c r="E106" s="307">
        <f t="shared" ca="1" si="38"/>
        <v>125.87262705860755</v>
      </c>
      <c r="F106" s="304">
        <f t="shared" ca="1" si="39"/>
        <v>128.6261396992534</v>
      </c>
      <c r="G106" s="306">
        <f t="shared" ca="1" si="40"/>
        <v>26.238294962239799</v>
      </c>
      <c r="H106" s="307">
        <f t="shared" ca="1" si="41"/>
        <v>134.386784800794</v>
      </c>
      <c r="I106" s="304">
        <f t="shared" ca="1" si="42"/>
        <v>136.92427122910098</v>
      </c>
      <c r="J106" s="306">
        <f t="shared" ca="1" si="43"/>
        <v>12.814441627985467</v>
      </c>
      <c r="K106" s="307">
        <f t="shared" ca="1" si="44"/>
        <v>67.872477988752877</v>
      </c>
      <c r="L106" s="304">
        <f t="shared" ca="1" si="29"/>
        <v>69.071580136629208</v>
      </c>
      <c r="M106" s="306">
        <f t="shared" ca="1" si="45"/>
        <v>1.3779774137857685</v>
      </c>
      <c r="N106" s="304">
        <f t="shared" ca="1" si="46"/>
        <v>78.952290074276803</v>
      </c>
      <c r="P106" s="310">
        <f t="shared" ca="1" si="47"/>
        <v>10</v>
      </c>
      <c r="Q106" s="304">
        <f t="shared" ca="1" si="48"/>
        <v>1245.0719999999997</v>
      </c>
      <c r="R106" s="306">
        <f t="shared" ca="1" si="49"/>
        <v>0.61186790855105744</v>
      </c>
      <c r="S106" s="307">
        <f t="shared" ca="1" si="50"/>
        <v>8.4715971136341786</v>
      </c>
      <c r="T106" s="304">
        <f t="shared" ca="1" si="30"/>
        <v>83.106367684751291</v>
      </c>
      <c r="U106" s="311">
        <f t="shared" ca="1" si="31"/>
        <v>0</v>
      </c>
      <c r="V106" s="306">
        <f t="shared" ca="1" si="32"/>
        <v>1.2167137418899372</v>
      </c>
      <c r="W106" s="304">
        <f t="shared" ca="1" si="33"/>
        <v>75.349941931966782</v>
      </c>
      <c r="Y106" s="314" t="str">
        <f t="shared" ca="1" si="51"/>
        <v/>
      </c>
      <c r="Z106" s="315" t="str">
        <f t="shared" ca="1" si="52"/>
        <v/>
      </c>
      <c r="AA106" s="316" t="str">
        <f t="shared" ca="1" si="53"/>
        <v/>
      </c>
      <c r="AC106" s="310" t="e">
        <f t="shared" ca="1" si="54"/>
        <v>#N/A</v>
      </c>
      <c r="AD106" s="323" t="e">
        <f t="shared" ca="1" si="55"/>
        <v>#N/A</v>
      </c>
      <c r="AE106" s="324">
        <f t="shared" ca="1" si="34"/>
        <v>67.872477988752877</v>
      </c>
      <c r="AG106" s="306">
        <f t="shared" ca="1" si="56"/>
        <v>128.61242135422529</v>
      </c>
      <c r="AH106" s="304">
        <f t="shared" ca="1" si="57"/>
        <v>138.24087983234818</v>
      </c>
    </row>
    <row r="107" spans="1:34" x14ac:dyDescent="0.2">
      <c r="A107" s="347">
        <f t="shared" ca="1" si="35"/>
        <v>0.01</v>
      </c>
      <c r="B107" s="304">
        <f t="shared" ca="1" si="36"/>
        <v>1.0300000000000007</v>
      </c>
      <c r="D107" s="306">
        <f t="shared" ca="1" si="37"/>
        <v>26.405767386110483</v>
      </c>
      <c r="E107" s="307">
        <f t="shared" ca="1" si="38"/>
        <v>125.4345417784927</v>
      </c>
      <c r="F107" s="304">
        <f t="shared" ca="1" si="39"/>
        <v>128.1838087374135</v>
      </c>
      <c r="G107" s="306">
        <f t="shared" ca="1" si="40"/>
        <v>26.502352636100902</v>
      </c>
      <c r="H107" s="307">
        <f t="shared" ca="1" si="41"/>
        <v>135.64113021857892</v>
      </c>
      <c r="I107" s="304">
        <f t="shared" ca="1" si="42"/>
        <v>138.20597274438512</v>
      </c>
      <c r="J107" s="306">
        <f t="shared" ca="1" si="43"/>
        <v>13.078144865977171</v>
      </c>
      <c r="K107" s="307">
        <f t="shared" ca="1" si="44"/>
        <v>69.222617563849738</v>
      </c>
      <c r="L107" s="304">
        <f t="shared" ca="1" si="29"/>
        <v>70.44720473891411</v>
      </c>
      <c r="M107" s="306">
        <f t="shared" ca="1" si="45"/>
        <v>1.377841395477641</v>
      </c>
      <c r="N107" s="304">
        <f t="shared" ca="1" si="46"/>
        <v>78.944496799284579</v>
      </c>
      <c r="P107" s="310">
        <f t="shared" ca="1" si="47"/>
        <v>10</v>
      </c>
      <c r="Q107" s="304">
        <f t="shared" ca="1" si="48"/>
        <v>1241.8799999999997</v>
      </c>
      <c r="R107" s="306">
        <f t="shared" ca="1" si="49"/>
        <v>0.6102992584134791</v>
      </c>
      <c r="S107" s="307">
        <f t="shared" ca="1" si="50"/>
        <v>8.4654941210500443</v>
      </c>
      <c r="T107" s="304">
        <f t="shared" ca="1" si="30"/>
        <v>83.046497327500944</v>
      </c>
      <c r="U107" s="311">
        <f t="shared" ca="1" si="31"/>
        <v>0</v>
      </c>
      <c r="V107" s="306">
        <f t="shared" ca="1" si="32"/>
        <v>1.2165494777120562</v>
      </c>
      <c r="W107" s="304">
        <f t="shared" ca="1" si="33"/>
        <v>76.756830514143331</v>
      </c>
      <c r="Y107" s="314" t="str">
        <f t="shared" ca="1" si="51"/>
        <v/>
      </c>
      <c r="Z107" s="315" t="str">
        <f t="shared" ca="1" si="52"/>
        <v/>
      </c>
      <c r="AA107" s="316" t="str">
        <f t="shared" ca="1" si="53"/>
        <v/>
      </c>
      <c r="AC107" s="310" t="e">
        <f t="shared" ca="1" si="54"/>
        <v>#N/A</v>
      </c>
      <c r="AD107" s="323" t="e">
        <f t="shared" ca="1" si="55"/>
        <v>#N/A</v>
      </c>
      <c r="AE107" s="324">
        <f t="shared" ca="1" si="34"/>
        <v>69.222617563849738</v>
      </c>
      <c r="AG107" s="306">
        <f t="shared" ca="1" si="56"/>
        <v>128.17002368111702</v>
      </c>
      <c r="AH107" s="304">
        <f t="shared" ca="1" si="57"/>
        <v>137.79822434314542</v>
      </c>
    </row>
    <row r="108" spans="1:34" x14ac:dyDescent="0.2">
      <c r="A108" s="347">
        <f t="shared" ca="1" si="35"/>
        <v>0.01</v>
      </c>
      <c r="B108" s="304">
        <f t="shared" ca="1" si="36"/>
        <v>1.0400000000000007</v>
      </c>
      <c r="D108" s="306">
        <f t="shared" ca="1" si="37"/>
        <v>26.338928756761444</v>
      </c>
      <c r="E108" s="307">
        <f t="shared" ca="1" si="38"/>
        <v>124.99471391989482</v>
      </c>
      <c r="F108" s="304">
        <f t="shared" ca="1" si="39"/>
        <v>127.73964801881247</v>
      </c>
      <c r="G108" s="306">
        <f t="shared" ca="1" si="40"/>
        <v>26.765741923668518</v>
      </c>
      <c r="H108" s="307">
        <f t="shared" ca="1" si="41"/>
        <v>136.89107735777787</v>
      </c>
      <c r="I108" s="304">
        <f t="shared" ca="1" si="42"/>
        <v>139.48323197036106</v>
      </c>
      <c r="J108" s="306">
        <f t="shared" ca="1" si="43"/>
        <v>13.344485338776018</v>
      </c>
      <c r="K108" s="307">
        <f t="shared" ca="1" si="44"/>
        <v>70.585278601731517</v>
      </c>
      <c r="L108" s="304">
        <f t="shared" ca="1" si="29"/>
        <v>71.835623782639118</v>
      </c>
      <c r="M108" s="306">
        <f t="shared" ca="1" si="45"/>
        <v>1.3777065288111545</v>
      </c>
      <c r="N108" s="304">
        <f t="shared" ca="1" si="46"/>
        <v>78.936769508497903</v>
      </c>
      <c r="P108" s="310">
        <f t="shared" ca="1" si="47"/>
        <v>10</v>
      </c>
      <c r="Q108" s="304">
        <f t="shared" ca="1" si="48"/>
        <v>1238.6879999999996</v>
      </c>
      <c r="R108" s="306">
        <f t="shared" ca="1" si="49"/>
        <v>0.60873060827590064</v>
      </c>
      <c r="S108" s="307">
        <f t="shared" ca="1" si="50"/>
        <v>8.4594068149672861</v>
      </c>
      <c r="T108" s="304">
        <f t="shared" ca="1" si="30"/>
        <v>82.986780854829078</v>
      </c>
      <c r="U108" s="311">
        <f t="shared" ca="1" si="31"/>
        <v>0</v>
      </c>
      <c r="V108" s="306">
        <f t="shared" ca="1" si="32"/>
        <v>1.2163837125238885</v>
      </c>
      <c r="W108" s="304">
        <f t="shared" ca="1" si="33"/>
        <v>78.171461683695213</v>
      </c>
      <c r="Y108" s="314" t="str">
        <f t="shared" ca="1" si="51"/>
        <v/>
      </c>
      <c r="Z108" s="315" t="str">
        <f t="shared" ca="1" si="52"/>
        <v/>
      </c>
      <c r="AA108" s="316" t="str">
        <f t="shared" ca="1" si="53"/>
        <v/>
      </c>
      <c r="AC108" s="310" t="e">
        <f t="shared" ca="1" si="54"/>
        <v>#N/A</v>
      </c>
      <c r="AD108" s="323" t="e">
        <f t="shared" ca="1" si="55"/>
        <v>#N/A</v>
      </c>
      <c r="AE108" s="324">
        <f t="shared" ca="1" si="34"/>
        <v>70.585278601731517</v>
      </c>
      <c r="AG108" s="306">
        <f t="shared" ca="1" si="56"/>
        <v>127.72579574444235</v>
      </c>
      <c r="AH108" s="304">
        <f t="shared" ca="1" si="57"/>
        <v>137.35374062281099</v>
      </c>
    </row>
    <row r="109" spans="1:34" x14ac:dyDescent="0.2">
      <c r="A109" s="347">
        <f t="shared" ca="1" si="35"/>
        <v>0.01</v>
      </c>
      <c r="B109" s="304">
        <f t="shared" ca="1" si="36"/>
        <v>1.0500000000000007</v>
      </c>
      <c r="D109" s="306">
        <f t="shared" ca="1" si="37"/>
        <v>26.271468878296083</v>
      </c>
      <c r="E109" s="307">
        <f t="shared" ca="1" si="38"/>
        <v>124.55316051979511</v>
      </c>
      <c r="F109" s="304">
        <f t="shared" ca="1" si="39"/>
        <v>127.2936756971576</v>
      </c>
      <c r="G109" s="306">
        <f t="shared" ca="1" si="40"/>
        <v>27.028456612451478</v>
      </c>
      <c r="H109" s="307">
        <f t="shared" ca="1" si="41"/>
        <v>138.13660896297583</v>
      </c>
      <c r="I109" s="304">
        <f t="shared" ca="1" si="42"/>
        <v>140.75603078604223</v>
      </c>
      <c r="J109" s="306">
        <f t="shared" ca="1" si="43"/>
        <v>13.613456331456618</v>
      </c>
      <c r="K109" s="307">
        <f t="shared" ca="1" si="44"/>
        <v>71.96041703333529</v>
      </c>
      <c r="L109" s="304">
        <f t="shared" ca="1" si="29"/>
        <v>73.236792754052303</v>
      </c>
      <c r="M109" s="306">
        <f t="shared" ca="1" si="45"/>
        <v>1.3775727894385839</v>
      </c>
      <c r="N109" s="304">
        <f t="shared" ca="1" si="46"/>
        <v>78.929106806894879</v>
      </c>
      <c r="P109" s="310">
        <f t="shared" ca="1" si="47"/>
        <v>10</v>
      </c>
      <c r="Q109" s="304">
        <f t="shared" ca="1" si="48"/>
        <v>1235.4959999999996</v>
      </c>
      <c r="R109" s="306">
        <f t="shared" ca="1" si="49"/>
        <v>0.6071619581383223</v>
      </c>
      <c r="S109" s="307">
        <f t="shared" ca="1" si="50"/>
        <v>8.4533351953859022</v>
      </c>
      <c r="T109" s="304">
        <f t="shared" ca="1" si="30"/>
        <v>82.927218266735707</v>
      </c>
      <c r="U109" s="311">
        <f t="shared" ca="1" si="31"/>
        <v>0</v>
      </c>
      <c r="V109" s="306">
        <f t="shared" ca="1" si="32"/>
        <v>1.2162164523011882</v>
      </c>
      <c r="W109" s="304">
        <f t="shared" ca="1" si="33"/>
        <v>79.593669933803042</v>
      </c>
      <c r="Y109" s="314" t="str">
        <f t="shared" ca="1" si="51"/>
        <v/>
      </c>
      <c r="Z109" s="315" t="str">
        <f t="shared" ca="1" si="52"/>
        <v/>
      </c>
      <c r="AA109" s="316" t="str">
        <f t="shared" ca="1" si="53"/>
        <v/>
      </c>
      <c r="AC109" s="310" t="e">
        <f t="shared" ca="1" si="54"/>
        <v>#N/A</v>
      </c>
      <c r="AD109" s="323" t="e">
        <f t="shared" ca="1" si="55"/>
        <v>#N/A</v>
      </c>
      <c r="AE109" s="324">
        <f t="shared" ca="1" si="34"/>
        <v>71.96041703333529</v>
      </c>
      <c r="AG109" s="306">
        <f t="shared" ca="1" si="56"/>
        <v>127.27975568845149</v>
      </c>
      <c r="AH109" s="304">
        <f t="shared" ca="1" si="57"/>
        <v>136.90744677296232</v>
      </c>
    </row>
    <row r="110" spans="1:34" x14ac:dyDescent="0.2">
      <c r="A110" s="347">
        <f t="shared" ca="1" si="35"/>
        <v>0.01</v>
      </c>
      <c r="B110" s="304">
        <f t="shared" ca="1" si="36"/>
        <v>1.0600000000000007</v>
      </c>
      <c r="D110" s="306">
        <f t="shared" ca="1" si="37"/>
        <v>26.203395312678893</v>
      </c>
      <c r="E110" s="307">
        <f t="shared" ca="1" si="38"/>
        <v>124.10989870935867</v>
      </c>
      <c r="F110" s="304">
        <f t="shared" ca="1" si="39"/>
        <v>126.84590999933657</v>
      </c>
      <c r="G110" s="306">
        <f t="shared" ca="1" si="40"/>
        <v>27.290490565578267</v>
      </c>
      <c r="H110" s="307">
        <f t="shared" ca="1" si="41"/>
        <v>139.37770795006941</v>
      </c>
      <c r="I110" s="304">
        <f t="shared" ca="1" si="42"/>
        <v>142.02435125261005</v>
      </c>
      <c r="J110" s="306">
        <f t="shared" ca="1" si="43"/>
        <v>13.885051067346767</v>
      </c>
      <c r="K110" s="307">
        <f t="shared" ca="1" si="44"/>
        <v>73.347988617900512</v>
      </c>
      <c r="L110" s="304">
        <f t="shared" ca="1" si="29"/>
        <v>74.650666959073376</v>
      </c>
      <c r="M110" s="306">
        <f t="shared" ca="1" si="45"/>
        <v>1.3774401537396976</v>
      </c>
      <c r="N110" s="304">
        <f t="shared" ca="1" si="46"/>
        <v>78.921507341135936</v>
      </c>
      <c r="P110" s="310">
        <f t="shared" ca="1" si="47"/>
        <v>10</v>
      </c>
      <c r="Q110" s="304">
        <f t="shared" ca="1" si="48"/>
        <v>1232.3039999999996</v>
      </c>
      <c r="R110" s="306">
        <f t="shared" ca="1" si="49"/>
        <v>0.60559330800074396</v>
      </c>
      <c r="S110" s="307">
        <f t="shared" ca="1" si="50"/>
        <v>8.4472792623058943</v>
      </c>
      <c r="T110" s="304">
        <f t="shared" ca="1" si="30"/>
        <v>82.867809563220831</v>
      </c>
      <c r="U110" s="311">
        <f t="shared" ca="1" si="31"/>
        <v>0</v>
      </c>
      <c r="V110" s="306">
        <f t="shared" ca="1" si="32"/>
        <v>1.2160477030430721</v>
      </c>
      <c r="W110" s="304">
        <f t="shared" ca="1" si="33"/>
        <v>81.023289758820781</v>
      </c>
      <c r="Y110" s="314" t="str">
        <f t="shared" ca="1" si="51"/>
        <v/>
      </c>
      <c r="Z110" s="315" t="str">
        <f t="shared" ca="1" si="52"/>
        <v/>
      </c>
      <c r="AA110" s="316" t="str">
        <f t="shared" ca="1" si="53"/>
        <v/>
      </c>
      <c r="AC110" s="310" t="e">
        <f t="shared" ca="1" si="54"/>
        <v>#N/A</v>
      </c>
      <c r="AD110" s="323" t="e">
        <f t="shared" ca="1" si="55"/>
        <v>#N/A</v>
      </c>
      <c r="AE110" s="324">
        <f t="shared" ca="1" si="34"/>
        <v>73.347988617900512</v>
      </c>
      <c r="AG110" s="306">
        <f t="shared" ca="1" si="56"/>
        <v>126.83192173054061</v>
      </c>
      <c r="AH110" s="304">
        <f t="shared" ca="1" si="57"/>
        <v>136.45936096962132</v>
      </c>
    </row>
    <row r="111" spans="1:34" x14ac:dyDescent="0.2">
      <c r="A111" s="347">
        <f t="shared" ca="1" si="35"/>
        <v>0.01</v>
      </c>
      <c r="B111" s="304">
        <f t="shared" ca="1" si="36"/>
        <v>1.0700000000000007</v>
      </c>
      <c r="D111" s="306">
        <f t="shared" ca="1" si="37"/>
        <v>26.134715516814506</v>
      </c>
      <c r="E111" s="307">
        <f t="shared" ca="1" si="38"/>
        <v>123.66494571076552</v>
      </c>
      <c r="F111" s="304">
        <f t="shared" ca="1" si="39"/>
        <v>126.39636922313635</v>
      </c>
      <c r="G111" s="306">
        <f t="shared" ca="1" si="40"/>
        <v>27.551837720746413</v>
      </c>
      <c r="H111" s="307">
        <f t="shared" ca="1" si="41"/>
        <v>140.61435740717707</v>
      </c>
      <c r="I111" s="304">
        <f t="shared" ca="1" si="42"/>
        <v>143.28817561412274</v>
      </c>
      <c r="J111" s="306">
        <f t="shared" ca="1" si="43"/>
        <v>14.159262708778391</v>
      </c>
      <c r="K111" s="307">
        <f t="shared" ca="1" si="44"/>
        <v>74.74794894468674</v>
      </c>
      <c r="L111" s="304">
        <f t="shared" ca="1" si="29"/>
        <v>76.077201525119847</v>
      </c>
      <c r="M111" s="306">
        <f t="shared" ca="1" si="45"/>
        <v>1.3773085987927443</v>
      </c>
      <c r="N111" s="304">
        <f t="shared" ca="1" si="46"/>
        <v>78.91396979790143</v>
      </c>
      <c r="P111" s="310">
        <f t="shared" ca="1" si="47"/>
        <v>10</v>
      </c>
      <c r="Q111" s="304">
        <f t="shared" ca="1" si="48"/>
        <v>1229.1119999999999</v>
      </c>
      <c r="R111" s="306">
        <f t="shared" ca="1" si="49"/>
        <v>0.60402465786316573</v>
      </c>
      <c r="S111" s="307">
        <f t="shared" ca="1" si="50"/>
        <v>8.4412390157272625</v>
      </c>
      <c r="T111" s="304">
        <f t="shared" ca="1" si="30"/>
        <v>82.80855474428445</v>
      </c>
      <c r="U111" s="311">
        <f t="shared" ca="1" si="31"/>
        <v>0</v>
      </c>
      <c r="V111" s="306">
        <f t="shared" ca="1" si="32"/>
        <v>1.2158774707717261</v>
      </c>
      <c r="W111" s="304">
        <f t="shared" ca="1" si="33"/>
        <v>82.46015567332303</v>
      </c>
      <c r="Y111" s="314" t="str">
        <f t="shared" ca="1" si="51"/>
        <v/>
      </c>
      <c r="Z111" s="315" t="str">
        <f t="shared" ca="1" si="52"/>
        <v/>
      </c>
      <c r="AA111" s="316" t="str">
        <f t="shared" ca="1" si="53"/>
        <v/>
      </c>
      <c r="AC111" s="310" t="e">
        <f t="shared" ca="1" si="54"/>
        <v>#N/A</v>
      </c>
      <c r="AD111" s="323" t="e">
        <f t="shared" ca="1" si="55"/>
        <v>#N/A</v>
      </c>
      <c r="AE111" s="324">
        <f t="shared" ca="1" si="34"/>
        <v>74.74794894468674</v>
      </c>
      <c r="AG111" s="306">
        <f t="shared" ca="1" si="56"/>
        <v>126.38231215896576</v>
      </c>
      <c r="AH111" s="304">
        <f t="shared" ca="1" si="57"/>
        <v>136.0095014608782</v>
      </c>
    </row>
    <row r="112" spans="1:34" x14ac:dyDescent="0.2">
      <c r="A112" s="347">
        <f t="shared" ca="1" si="35"/>
        <v>0.01</v>
      </c>
      <c r="B112" s="304">
        <f t="shared" ca="1" si="36"/>
        <v>1.0800000000000007</v>
      </c>
      <c r="D112" s="306">
        <f t="shared" ca="1" si="37"/>
        <v>26.065436847014929</v>
      </c>
      <c r="E112" s="307">
        <f t="shared" ca="1" si="38"/>
        <v>123.21831883408265</v>
      </c>
      <c r="F112" s="304">
        <f t="shared" ca="1" si="39"/>
        <v>125.94507173495663</v>
      </c>
      <c r="G112" s="306">
        <f t="shared" ca="1" si="40"/>
        <v>27.812492089216562</v>
      </c>
      <c r="H112" s="307">
        <f t="shared" ca="1" si="41"/>
        <v>141.84654059551789</v>
      </c>
      <c r="I112" s="304">
        <f t="shared" ca="1" si="42"/>
        <v>144.54748629820111</v>
      </c>
      <c r="J112" s="306">
        <f t="shared" ca="1" si="43"/>
        <v>14.436084357828205</v>
      </c>
      <c r="K112" s="307">
        <f t="shared" ca="1" si="44"/>
        <v>76.160253434700209</v>
      </c>
      <c r="L112" s="304">
        <f t="shared" ca="1" si="29"/>
        <v>77.516351402940131</v>
      </c>
      <c r="M112" s="306">
        <f t="shared" ca="1" si="45"/>
        <v>1.3771781023468714</v>
      </c>
      <c r="N112" s="304">
        <f t="shared" ca="1" si="46"/>
        <v>78.90649290231147</v>
      </c>
      <c r="P112" s="310">
        <f t="shared" ca="1" si="47"/>
        <v>10</v>
      </c>
      <c r="Q112" s="304">
        <f t="shared" ca="1" si="48"/>
        <v>1225.9199999999998</v>
      </c>
      <c r="R112" s="306">
        <f t="shared" ca="1" si="49"/>
        <v>0.60245600772558727</v>
      </c>
      <c r="S112" s="307">
        <f t="shared" ca="1" si="50"/>
        <v>8.4352144556500068</v>
      </c>
      <c r="T112" s="304">
        <f t="shared" ca="1" si="30"/>
        <v>82.749453809926578</v>
      </c>
      <c r="U112" s="311">
        <f t="shared" ca="1" si="31"/>
        <v>0</v>
      </c>
      <c r="V112" s="306">
        <f t="shared" ca="1" si="32"/>
        <v>1.2157057615321092</v>
      </c>
      <c r="W112" s="304">
        <f t="shared" ca="1" si="33"/>
        <v>83.90410223106764</v>
      </c>
      <c r="Y112" s="314" t="str">
        <f t="shared" ca="1" si="51"/>
        <v/>
      </c>
      <c r="Z112" s="315" t="str">
        <f t="shared" ca="1" si="52"/>
        <v/>
      </c>
      <c r="AA112" s="316" t="str">
        <f t="shared" ca="1" si="53"/>
        <v/>
      </c>
      <c r="AC112" s="310" t="e">
        <f t="shared" ca="1" si="54"/>
        <v>#N/A</v>
      </c>
      <c r="AD112" s="323" t="e">
        <f t="shared" ca="1" si="55"/>
        <v>#N/A</v>
      </c>
      <c r="AE112" s="324">
        <f t="shared" ca="1" si="34"/>
        <v>76.160253434700209</v>
      </c>
      <c r="AG112" s="306">
        <f t="shared" ca="1" si="56"/>
        <v>125.93094533055124</v>
      </c>
      <c r="AH112" s="304">
        <f t="shared" ca="1" si="57"/>
        <v>135.55788656455246</v>
      </c>
    </row>
    <row r="113" spans="1:34" x14ac:dyDescent="0.2">
      <c r="A113" s="347">
        <f t="shared" ca="1" si="35"/>
        <v>0.01</v>
      </c>
      <c r="B113" s="304">
        <f t="shared" ca="1" si="36"/>
        <v>1.0900000000000007</v>
      </c>
      <c r="D113" s="306">
        <f t="shared" ca="1" si="37"/>
        <v>25.995566563222035</v>
      </c>
      <c r="E113" s="307">
        <f t="shared" ca="1" si="38"/>
        <v>122.77003547417561</v>
      </c>
      <c r="F113" s="304">
        <f t="shared" ca="1" si="39"/>
        <v>125.49203596751966</v>
      </c>
      <c r="G113" s="306">
        <f t="shared" ca="1" si="40"/>
        <v>28.072447754848781</v>
      </c>
      <c r="H113" s="307">
        <f t="shared" ca="1" si="41"/>
        <v>143.07424095025965</v>
      </c>
      <c r="I113" s="304">
        <f t="shared" ca="1" si="42"/>
        <v>145.80226591669168</v>
      </c>
      <c r="J113" s="306">
        <f t="shared" ca="1" si="43"/>
        <v>14.715509057048532</v>
      </c>
      <c r="K113" s="307">
        <f t="shared" ca="1" si="44"/>
        <v>77.584857342429103</v>
      </c>
      <c r="L113" s="304">
        <f t="shared" ca="1" si="29"/>
        <v>78.968071368453408</v>
      </c>
      <c r="M113" s="306">
        <f t="shared" ca="1" si="45"/>
        <v>1.3770486427958983</v>
      </c>
      <c r="N113" s="304">
        <f t="shared" ca="1" si="46"/>
        <v>78.899075416423045</v>
      </c>
      <c r="P113" s="310">
        <f t="shared" ca="1" si="47"/>
        <v>10</v>
      </c>
      <c r="Q113" s="304">
        <f t="shared" ca="1" si="48"/>
        <v>1222.7279999999998</v>
      </c>
      <c r="R113" s="306">
        <f t="shared" ca="1" si="49"/>
        <v>0.60088735758800893</v>
      </c>
      <c r="S113" s="307">
        <f t="shared" ca="1" si="50"/>
        <v>8.4292055820741272</v>
      </c>
      <c r="T113" s="304">
        <f t="shared" ca="1" si="30"/>
        <v>82.690506760147187</v>
      </c>
      <c r="U113" s="311">
        <f t="shared" ca="1" si="31"/>
        <v>0</v>
      </c>
      <c r="V113" s="306">
        <f t="shared" ca="1" si="32"/>
        <v>1.2155325813916589</v>
      </c>
      <c r="W113" s="304">
        <f t="shared" ca="1" si="33"/>
        <v>85.354964043870183</v>
      </c>
      <c r="Y113" s="314" t="str">
        <f t="shared" ca="1" si="51"/>
        <v/>
      </c>
      <c r="Z113" s="315" t="str">
        <f t="shared" ca="1" si="52"/>
        <v/>
      </c>
      <c r="AA113" s="316" t="str">
        <f t="shared" ca="1" si="53"/>
        <v/>
      </c>
      <c r="AC113" s="310" t="e">
        <f t="shared" ca="1" si="54"/>
        <v>#N/A</v>
      </c>
      <c r="AD113" s="323" t="e">
        <f t="shared" ca="1" si="55"/>
        <v>#N/A</v>
      </c>
      <c r="AE113" s="324">
        <f t="shared" ca="1" si="34"/>
        <v>77.584857342429103</v>
      </c>
      <c r="AG113" s="306">
        <f t="shared" ca="1" si="56"/>
        <v>125.47783966839455</v>
      </c>
      <c r="AH113" s="304">
        <f t="shared" ca="1" si="57"/>
        <v>135.10453466585261</v>
      </c>
    </row>
    <row r="114" spans="1:34" x14ac:dyDescent="0.2">
      <c r="A114" s="347">
        <f t="shared" ca="1" si="35"/>
        <v>0.01</v>
      </c>
      <c r="B114" s="304">
        <f t="shared" ca="1" si="36"/>
        <v>1.1000000000000008</v>
      </c>
      <c r="D114" s="306">
        <f t="shared" ca="1" si="37"/>
        <v>25.925111832999153</v>
      </c>
      <c r="E114" s="307">
        <f t="shared" ca="1" si="38"/>
        <v>122.32011310765657</v>
      </c>
      <c r="F114" s="304">
        <f t="shared" ca="1" si="39"/>
        <v>125.0372804175755</v>
      </c>
      <c r="G114" s="306">
        <f t="shared" ca="1" si="40"/>
        <v>28.331698873178773</v>
      </c>
      <c r="H114" s="307">
        <f t="shared" ca="1" si="41"/>
        <v>144.29744208133621</v>
      </c>
      <c r="I114" s="304">
        <f t="shared" ca="1" si="42"/>
        <v>147.05249726630643</v>
      </c>
      <c r="J114" s="306">
        <f t="shared" ca="1" si="43"/>
        <v>14.99752979018867</v>
      </c>
      <c r="K114" s="307">
        <f t="shared" ca="1" si="44"/>
        <v>79.021715757587089</v>
      </c>
      <c r="L114" s="304">
        <f t="shared" ca="1" si="29"/>
        <v>80.432316024596005</v>
      </c>
      <c r="M114" s="306">
        <f t="shared" ca="1" si="45"/>
        <v>1.3769201991533577</v>
      </c>
      <c r="N114" s="304">
        <f t="shared" ca="1" si="46"/>
        <v>78.891716137800188</v>
      </c>
      <c r="P114" s="310">
        <f t="shared" ca="1" si="47"/>
        <v>10</v>
      </c>
      <c r="Q114" s="304">
        <f t="shared" ca="1" si="48"/>
        <v>1219.5359999999998</v>
      </c>
      <c r="R114" s="306">
        <f t="shared" ca="1" si="49"/>
        <v>0.59931870745043059</v>
      </c>
      <c r="S114" s="307">
        <f t="shared" ca="1" si="50"/>
        <v>8.4232123949996236</v>
      </c>
      <c r="T114" s="304">
        <f t="shared" ca="1" si="30"/>
        <v>82.631713594946305</v>
      </c>
      <c r="U114" s="311">
        <f t="shared" ca="1" si="31"/>
        <v>0</v>
      </c>
      <c r="V114" s="306">
        <f t="shared" ca="1" si="32"/>
        <v>1.2153579364399936</v>
      </c>
      <c r="W114" s="304">
        <f t="shared" ca="1" si="33"/>
        <v>86.812575800385972</v>
      </c>
      <c r="Y114" s="314" t="str">
        <f t="shared" ca="1" si="51"/>
        <v/>
      </c>
      <c r="Z114" s="315" t="str">
        <f t="shared" ca="1" si="52"/>
        <v/>
      </c>
      <c r="AA114" s="316" t="str">
        <f t="shared" ca="1" si="53"/>
        <v/>
      </c>
      <c r="AC114" s="310" t="e">
        <f t="shared" ca="1" si="54"/>
        <v>#N/A</v>
      </c>
      <c r="AD114" s="323" t="e">
        <f t="shared" ca="1" si="55"/>
        <v>#N/A</v>
      </c>
      <c r="AE114" s="324">
        <f t="shared" ca="1" si="34"/>
        <v>79.021715757587089</v>
      </c>
      <c r="AG114" s="306">
        <f t="shared" ca="1" si="56"/>
        <v>125.0230136595669</v>
      </c>
      <c r="AH114" s="304">
        <f t="shared" ca="1" si="57"/>
        <v>134.64946421503365</v>
      </c>
    </row>
    <row r="115" spans="1:34" x14ac:dyDescent="0.2">
      <c r="A115" s="347">
        <f t="shared" ca="1" si="35"/>
        <v>0.01</v>
      </c>
      <c r="B115" s="304">
        <f t="shared" ca="1" si="36"/>
        <v>1.1100000000000008</v>
      </c>
      <c r="D115" s="306">
        <f t="shared" ca="1" si="37"/>
        <v>25.869276746010808</v>
      </c>
      <c r="E115" s="307">
        <f t="shared" ca="1" si="38"/>
        <v>121.94596986446192</v>
      </c>
      <c r="F115" s="304">
        <f t="shared" ca="1" si="39"/>
        <v>124.65969294662148</v>
      </c>
      <c r="G115" s="306">
        <f t="shared" ca="1" si="40"/>
        <v>28.590391640638881</v>
      </c>
      <c r="H115" s="307">
        <f t="shared" ca="1" si="41"/>
        <v>145.51690177998083</v>
      </c>
      <c r="I115" s="304">
        <f t="shared" ca="1" si="42"/>
        <v>148.29895211298594</v>
      </c>
      <c r="J115" s="306">
        <f t="shared" ca="1" si="43"/>
        <v>15.282140242757759</v>
      </c>
      <c r="K115" s="307">
        <f t="shared" ca="1" si="44"/>
        <v>80.470787476893676</v>
      </c>
      <c r="L115" s="304">
        <f t="shared" ca="1" si="29"/>
        <v>81.909043747016753</v>
      </c>
      <c r="M115" s="306">
        <f t="shared" ca="1" si="45"/>
        <v>1.3767927517066199</v>
      </c>
      <c r="N115" s="304">
        <f t="shared" ca="1" si="46"/>
        <v>78.884413936992388</v>
      </c>
      <c r="P115" s="310">
        <f t="shared" ca="1" si="47"/>
        <v>11</v>
      </c>
      <c r="Q115" s="304">
        <f t="shared" ca="1" si="48"/>
        <v>1217.0074999999999</v>
      </c>
      <c r="R115" s="306">
        <f t="shared" ca="1" si="49"/>
        <v>0.59807612227722673</v>
      </c>
      <c r="S115" s="307">
        <f t="shared" ca="1" si="50"/>
        <v>8.4172316337768507</v>
      </c>
      <c r="T115" s="304">
        <f t="shared" ca="1" si="30"/>
        <v>82.573042327350905</v>
      </c>
      <c r="U115" s="311">
        <f t="shared" ca="1" si="31"/>
        <v>0</v>
      </c>
      <c r="V115" s="306">
        <f t="shared" ca="1" si="32"/>
        <v>1.2151818323183268</v>
      </c>
      <c r="W115" s="304">
        <f t="shared" ca="1" si="33"/>
        <v>88.277711324546246</v>
      </c>
      <c r="Y115" s="314" t="str">
        <f t="shared" ca="1" si="51"/>
        <v/>
      </c>
      <c r="Z115" s="315" t="str">
        <f t="shared" ca="1" si="52"/>
        <v/>
      </c>
      <c r="AA115" s="316" t="str">
        <f t="shared" ca="1" si="53"/>
        <v/>
      </c>
      <c r="AC115" s="310" t="e">
        <f t="shared" ca="1" si="54"/>
        <v>#N/A</v>
      </c>
      <c r="AD115" s="323" t="e">
        <f t="shared" ca="1" si="55"/>
        <v>#N/A</v>
      </c>
      <c r="AE115" s="324">
        <f t="shared" ca="1" si="34"/>
        <v>80.470787476893676</v>
      </c>
      <c r="AG115" s="306">
        <f t="shared" ca="1" si="56"/>
        <v>124.64536422805935</v>
      </c>
      <c r="AH115" s="304">
        <f t="shared" ca="1" si="57"/>
        <v>134.27157210030234</v>
      </c>
    </row>
    <row r="116" spans="1:34" x14ac:dyDescent="0.2">
      <c r="A116" s="347">
        <f t="shared" ca="1" si="35"/>
        <v>0.01</v>
      </c>
      <c r="B116" s="304">
        <f t="shared" ca="1" si="36"/>
        <v>1.1200000000000008</v>
      </c>
      <c r="D116" s="306">
        <f t="shared" ca="1" si="37"/>
        <v>25.828118557616019</v>
      </c>
      <c r="E116" s="307">
        <f t="shared" ca="1" si="38"/>
        <v>121.64772322922695</v>
      </c>
      <c r="F116" s="304">
        <f t="shared" ca="1" si="39"/>
        <v>124.3593996249615</v>
      </c>
      <c r="G116" s="306">
        <f t="shared" ca="1" si="40"/>
        <v>28.84867282621504</v>
      </c>
      <c r="H116" s="307">
        <f t="shared" ca="1" si="41"/>
        <v>146.7333790122731</v>
      </c>
      <c r="I116" s="304">
        <f t="shared" ca="1" si="42"/>
        <v>149.54240348541074</v>
      </c>
      <c r="J116" s="306">
        <f t="shared" ca="1" si="43"/>
        <v>15.569335565092029</v>
      </c>
      <c r="K116" s="307">
        <f t="shared" ca="1" si="44"/>
        <v>81.932038880854947</v>
      </c>
      <c r="L116" s="304">
        <f t="shared" ca="1" si="29"/>
        <v>83.398220635169224</v>
      </c>
      <c r="M116" s="306">
        <f t="shared" ca="1" si="45"/>
        <v>1.376666281952478</v>
      </c>
      <c r="N116" s="304">
        <f t="shared" ca="1" si="46"/>
        <v>78.877167753844006</v>
      </c>
      <c r="P116" s="310">
        <f t="shared" ca="1" si="47"/>
        <v>11</v>
      </c>
      <c r="Q116" s="304">
        <f t="shared" ca="1" si="48"/>
        <v>1215.1424999999999</v>
      </c>
      <c r="R116" s="306">
        <f t="shared" ca="1" si="49"/>
        <v>0.59715960206839724</v>
      </c>
      <c r="S116" s="307">
        <f t="shared" ca="1" si="50"/>
        <v>8.4112600377561666</v>
      </c>
      <c r="T116" s="304">
        <f t="shared" ca="1" si="30"/>
        <v>82.514460970388001</v>
      </c>
      <c r="U116" s="311">
        <f t="shared" ca="1" si="31"/>
        <v>0</v>
      </c>
      <c r="V116" s="306">
        <f t="shared" ca="1" si="32"/>
        <v>1.2150042737486886</v>
      </c>
      <c r="W116" s="304">
        <f t="shared" ca="1" si="33"/>
        <v>89.751176687251387</v>
      </c>
      <c r="Y116" s="314" t="str">
        <f t="shared" ca="1" si="51"/>
        <v/>
      </c>
      <c r="Z116" s="315" t="str">
        <f t="shared" ca="1" si="52"/>
        <v/>
      </c>
      <c r="AA116" s="316" t="str">
        <f t="shared" ca="1" si="53"/>
        <v/>
      </c>
      <c r="AC116" s="310" t="e">
        <f t="shared" ca="1" si="54"/>
        <v>#N/A</v>
      </c>
      <c r="AD116" s="323" t="e">
        <f t="shared" ca="1" si="55"/>
        <v>#N/A</v>
      </c>
      <c r="AE116" s="324">
        <f t="shared" ca="1" si="34"/>
        <v>81.932038880854947</v>
      </c>
      <c r="AG116" s="306">
        <f t="shared" ca="1" si="56"/>
        <v>124.34501764894176</v>
      </c>
      <c r="AH116" s="304">
        <f t="shared" ca="1" si="57"/>
        <v>133.97098456321916</v>
      </c>
    </row>
    <row r="117" spans="1:34" x14ac:dyDescent="0.2">
      <c r="A117" s="347">
        <f t="shared" ca="1" si="35"/>
        <v>0.01</v>
      </c>
      <c r="B117" s="304">
        <f t="shared" ca="1" si="36"/>
        <v>1.1300000000000008</v>
      </c>
      <c r="D117" s="306">
        <f t="shared" ca="1" si="37"/>
        <v>25.786454841154526</v>
      </c>
      <c r="E117" s="307">
        <f t="shared" ca="1" si="38"/>
        <v>121.34797993146077</v>
      </c>
      <c r="F117" s="304">
        <f t="shared" ca="1" si="39"/>
        <v>124.05754103125335</v>
      </c>
      <c r="G117" s="306">
        <f t="shared" ca="1" si="40"/>
        <v>29.106537374626587</v>
      </c>
      <c r="H117" s="307">
        <f t="shared" ca="1" si="41"/>
        <v>147.9468588115877</v>
      </c>
      <c r="I117" s="304">
        <f t="shared" ca="1" si="42"/>
        <v>150.78283572793157</v>
      </c>
      <c r="J117" s="306">
        <f t="shared" ca="1" si="43"/>
        <v>15.859111616096238</v>
      </c>
      <c r="K117" s="307">
        <f t="shared" ca="1" si="44"/>
        <v>83.405440069974247</v>
      </c>
      <c r="L117" s="304">
        <f t="shared" ca="1" si="29"/>
        <v>84.899816575289876</v>
      </c>
      <c r="M117" s="306">
        <f t="shared" ca="1" si="45"/>
        <v>1.3765407718790277</v>
      </c>
      <c r="N117" s="304">
        <f t="shared" ca="1" si="46"/>
        <v>78.869976556348917</v>
      </c>
      <c r="P117" s="310">
        <f t="shared" ca="1" si="47"/>
        <v>11</v>
      </c>
      <c r="Q117" s="304">
        <f t="shared" ca="1" si="48"/>
        <v>1213.2774999999999</v>
      </c>
      <c r="R117" s="306">
        <f t="shared" ca="1" si="49"/>
        <v>0.59624308185956776</v>
      </c>
      <c r="S117" s="307">
        <f t="shared" ca="1" si="50"/>
        <v>8.4052976069375713</v>
      </c>
      <c r="T117" s="304">
        <f t="shared" ca="1" si="30"/>
        <v>82.455969524057579</v>
      </c>
      <c r="U117" s="311">
        <f t="shared" ca="1" si="31"/>
        <v>0</v>
      </c>
      <c r="V117" s="306">
        <f t="shared" ca="1" si="32"/>
        <v>1.2148252650039253</v>
      </c>
      <c r="W117" s="304">
        <f t="shared" ca="1" si="33"/>
        <v>91.232854120494807</v>
      </c>
      <c r="Y117" s="314" t="str">
        <f t="shared" ca="1" si="51"/>
        <v/>
      </c>
      <c r="Z117" s="315" t="str">
        <f t="shared" ca="1" si="52"/>
        <v/>
      </c>
      <c r="AA117" s="316" t="str">
        <f t="shared" ca="1" si="53"/>
        <v/>
      </c>
      <c r="AC117" s="310" t="e">
        <f t="shared" ca="1" si="54"/>
        <v>#N/A</v>
      </c>
      <c r="AD117" s="323" t="e">
        <f t="shared" ca="1" si="55"/>
        <v>#N/A</v>
      </c>
      <c r="AE117" s="324">
        <f t="shared" ca="1" si="34"/>
        <v>83.405440069974247</v>
      </c>
      <c r="AG117" s="306">
        <f t="shared" ca="1" si="56"/>
        <v>124.04310548965383</v>
      </c>
      <c r="AH117" s="304">
        <f t="shared" ca="1" si="57"/>
        <v>133.66883313987734</v>
      </c>
    </row>
    <row r="118" spans="1:34" x14ac:dyDescent="0.2">
      <c r="A118" s="347">
        <f t="shared" ca="1" si="35"/>
        <v>0.01</v>
      </c>
      <c r="B118" s="304">
        <f t="shared" ca="1" si="36"/>
        <v>1.1400000000000008</v>
      </c>
      <c r="D118" s="306">
        <f t="shared" ca="1" si="37"/>
        <v>25.744290507703482</v>
      </c>
      <c r="E118" s="307">
        <f t="shared" ca="1" si="38"/>
        <v>121.04675097402639</v>
      </c>
      <c r="F118" s="304">
        <f t="shared" ca="1" si="39"/>
        <v>123.75412888107205</v>
      </c>
      <c r="G118" s="306">
        <f t="shared" ca="1" si="40"/>
        <v>29.363980279703622</v>
      </c>
      <c r="H118" s="307">
        <f t="shared" ca="1" si="41"/>
        <v>149.15732632132796</v>
      </c>
      <c r="I118" s="304">
        <f t="shared" ca="1" si="42"/>
        <v>152.02023330199813</v>
      </c>
      <c r="J118" s="306">
        <f t="shared" ca="1" si="43"/>
        <v>16.151464204367887</v>
      </c>
      <c r="K118" s="307">
        <f t="shared" ca="1" si="44"/>
        <v>84.890960995638821</v>
      </c>
      <c r="L118" s="304">
        <f t="shared" ca="1" si="29"/>
        <v>86.413801297640234</v>
      </c>
      <c r="M118" s="306">
        <f t="shared" ca="1" si="45"/>
        <v>1.376416203948273</v>
      </c>
      <c r="N118" s="304">
        <f t="shared" ca="1" si="46"/>
        <v>78.862839339654002</v>
      </c>
      <c r="P118" s="310">
        <f t="shared" ca="1" si="47"/>
        <v>11</v>
      </c>
      <c r="Q118" s="304">
        <f t="shared" ca="1" si="48"/>
        <v>1211.4124999999999</v>
      </c>
      <c r="R118" s="306">
        <f t="shared" ca="1" si="49"/>
        <v>0.59532656165073827</v>
      </c>
      <c r="S118" s="307">
        <f t="shared" ca="1" si="50"/>
        <v>8.3993443413210631</v>
      </c>
      <c r="T118" s="304">
        <f t="shared" ca="1" si="30"/>
        <v>82.39756798835964</v>
      </c>
      <c r="U118" s="311">
        <f t="shared" ca="1" si="31"/>
        <v>0</v>
      </c>
      <c r="V118" s="306">
        <f t="shared" ca="1" si="32"/>
        <v>1.2146448103779497</v>
      </c>
      <c r="W118" s="304">
        <f t="shared" ca="1" si="33"/>
        <v>92.722625618235668</v>
      </c>
      <c r="Y118" s="314" t="str">
        <f t="shared" ca="1" si="51"/>
        <v/>
      </c>
      <c r="Z118" s="315" t="str">
        <f t="shared" ca="1" si="52"/>
        <v/>
      </c>
      <c r="AA118" s="316" t="str">
        <f t="shared" ca="1" si="53"/>
        <v/>
      </c>
      <c r="AC118" s="310" t="e">
        <f t="shared" ca="1" si="54"/>
        <v>#N/A</v>
      </c>
      <c r="AD118" s="323" t="e">
        <f t="shared" ca="1" si="55"/>
        <v>#N/A</v>
      </c>
      <c r="AE118" s="324">
        <f t="shared" ca="1" si="34"/>
        <v>84.890960995638821</v>
      </c>
      <c r="AG118" s="306">
        <f t="shared" ca="1" si="56"/>
        <v>123.73963946046923</v>
      </c>
      <c r="AH118" s="304">
        <f t="shared" ca="1" si="57"/>
        <v>133.36512951001617</v>
      </c>
    </row>
    <row r="119" spans="1:34" x14ac:dyDescent="0.2">
      <c r="A119" s="347">
        <f t="shared" ca="1" si="35"/>
        <v>0.01</v>
      </c>
      <c r="B119" s="304">
        <f t="shared" ca="1" si="36"/>
        <v>1.1500000000000008</v>
      </c>
      <c r="D119" s="306">
        <f t="shared" ca="1" si="37"/>
        <v>25.701630413100556</v>
      </c>
      <c r="E119" s="307">
        <f t="shared" ca="1" si="38"/>
        <v>120.74404744181709</v>
      </c>
      <c r="F119" s="304">
        <f t="shared" ca="1" si="39"/>
        <v>123.4491749608858</v>
      </c>
      <c r="G119" s="306">
        <f t="shared" ca="1" si="40"/>
        <v>29.620996583834629</v>
      </c>
      <c r="H119" s="307">
        <f t="shared" ca="1" si="41"/>
        <v>150.36476679574614</v>
      </c>
      <c r="I119" s="304">
        <f t="shared" ca="1" si="42"/>
        <v>153.25458078686805</v>
      </c>
      <c r="J119" s="306">
        <f t="shared" ca="1" si="43"/>
        <v>16.446389088685578</v>
      </c>
      <c r="K119" s="307">
        <f t="shared" ca="1" si="44"/>
        <v>86.388571461224188</v>
      </c>
      <c r="L119" s="304">
        <f t="shared" ca="1" si="29"/>
        <v>87.940144377681534</v>
      </c>
      <c r="M119" s="306">
        <f t="shared" ca="1" si="45"/>
        <v>1.3762925610794978</v>
      </c>
      <c r="N119" s="304">
        <f t="shared" ca="1" si="46"/>
        <v>78.855755125106299</v>
      </c>
      <c r="P119" s="310">
        <f t="shared" ca="1" si="47"/>
        <v>11</v>
      </c>
      <c r="Q119" s="304">
        <f t="shared" ca="1" si="48"/>
        <v>1209.5474999999999</v>
      </c>
      <c r="R119" s="306">
        <f t="shared" ca="1" si="49"/>
        <v>0.59441004144190879</v>
      </c>
      <c r="S119" s="307">
        <f t="shared" ca="1" si="50"/>
        <v>8.3934002409066437</v>
      </c>
      <c r="T119" s="304">
        <f t="shared" ca="1" si="30"/>
        <v>82.339256363294183</v>
      </c>
      <c r="U119" s="311">
        <f t="shared" ca="1" si="31"/>
        <v>0</v>
      </c>
      <c r="V119" s="306">
        <f t="shared" ca="1" si="32"/>
        <v>1.2144629141855441</v>
      </c>
      <c r="W119" s="304">
        <f t="shared" ca="1" si="33"/>
        <v>94.220372948786562</v>
      </c>
      <c r="Y119" s="314" t="str">
        <f t="shared" ca="1" si="51"/>
        <v/>
      </c>
      <c r="Z119" s="315" t="str">
        <f t="shared" ca="1" si="52"/>
        <v/>
      </c>
      <c r="AA119" s="316" t="str">
        <f t="shared" ca="1" si="53"/>
        <v/>
      </c>
      <c r="AC119" s="310" t="e">
        <f t="shared" ca="1" si="54"/>
        <v>#N/A</v>
      </c>
      <c r="AD119" s="323" t="e">
        <f t="shared" ca="1" si="55"/>
        <v>#N/A</v>
      </c>
      <c r="AE119" s="324">
        <f t="shared" ca="1" si="34"/>
        <v>86.388571461224188</v>
      </c>
      <c r="AG119" s="306">
        <f t="shared" ca="1" si="56"/>
        <v>123.43463134256942</v>
      </c>
      <c r="AH119" s="304">
        <f t="shared" ca="1" si="57"/>
        <v>133.05988542506657</v>
      </c>
    </row>
    <row r="120" spans="1:34" x14ac:dyDescent="0.2">
      <c r="A120" s="347">
        <f t="shared" ca="1" si="35"/>
        <v>0.01</v>
      </c>
      <c r="B120" s="304">
        <f t="shared" ca="1" si="36"/>
        <v>1.1600000000000008</v>
      </c>
      <c r="D120" s="306">
        <f t="shared" ca="1" si="37"/>
        <v>25.658479360236431</v>
      </c>
      <c r="E120" s="307">
        <f t="shared" ca="1" si="38"/>
        <v>120.43988050000166</v>
      </c>
      <c r="F120" s="304">
        <f t="shared" ca="1" si="39"/>
        <v>123.1426911267346</v>
      </c>
      <c r="G120" s="306">
        <f t="shared" ca="1" si="40"/>
        <v>29.877581377436993</v>
      </c>
      <c r="H120" s="307">
        <f t="shared" ca="1" si="41"/>
        <v>151.56916560074615</v>
      </c>
      <c r="I120" s="304">
        <f t="shared" ca="1" si="42"/>
        <v>154.48586288030302</v>
      </c>
      <c r="J120" s="306">
        <f t="shared" ca="1" si="43"/>
        <v>16.743881978491935</v>
      </c>
      <c r="K120" s="307">
        <f t="shared" ca="1" si="44"/>
        <v>87.898241123206645</v>
      </c>
      <c r="L120" s="304">
        <f t="shared" ca="1" si="29"/>
        <v>89.478815237256256</v>
      </c>
      <c r="M120" s="306">
        <f t="shared" ca="1" si="45"/>
        <v>1.3761698266333637</v>
      </c>
      <c r="N120" s="304">
        <f t="shared" ca="1" si="46"/>
        <v>78.848722959341927</v>
      </c>
      <c r="P120" s="310">
        <f t="shared" ca="1" si="47"/>
        <v>11</v>
      </c>
      <c r="Q120" s="304">
        <f t="shared" ca="1" si="48"/>
        <v>1207.6824999999999</v>
      </c>
      <c r="R120" s="306">
        <f t="shared" ca="1" si="49"/>
        <v>0.5934935212330793</v>
      </c>
      <c r="S120" s="307">
        <f t="shared" ca="1" si="50"/>
        <v>8.3874653056943131</v>
      </c>
      <c r="T120" s="304">
        <f t="shared" ca="1" si="30"/>
        <v>82.281034648861223</v>
      </c>
      <c r="U120" s="311">
        <f t="shared" ca="1" si="31"/>
        <v>0</v>
      </c>
      <c r="V120" s="306">
        <f t="shared" ca="1" si="32"/>
        <v>1.2142795807621627</v>
      </c>
      <c r="W120" s="304">
        <f t="shared" ca="1" si="33"/>
        <v>95.725977667192083</v>
      </c>
      <c r="Y120" s="314" t="str">
        <f t="shared" ca="1" si="51"/>
        <v/>
      </c>
      <c r="Z120" s="315" t="str">
        <f t="shared" ca="1" si="52"/>
        <v/>
      </c>
      <c r="AA120" s="316" t="str">
        <f t="shared" ca="1" si="53"/>
        <v/>
      </c>
      <c r="AC120" s="310" t="e">
        <f t="shared" ca="1" si="54"/>
        <v>#N/A</v>
      </c>
      <c r="AD120" s="323" t="e">
        <f t="shared" ca="1" si="55"/>
        <v>#N/A</v>
      </c>
      <c r="AE120" s="324">
        <f t="shared" ca="1" si="34"/>
        <v>87.898241123206645</v>
      </c>
      <c r="AG120" s="306">
        <f t="shared" ca="1" si="56"/>
        <v>123.12809298671971</v>
      </c>
      <c r="AH120" s="304">
        <f t="shared" ca="1" si="57"/>
        <v>132.75311270680018</v>
      </c>
    </row>
    <row r="121" spans="1:34" x14ac:dyDescent="0.2">
      <c r="A121" s="347">
        <f t="shared" ca="1" si="35"/>
        <v>0.01</v>
      </c>
      <c r="B121" s="304">
        <f t="shared" ca="1" si="36"/>
        <v>1.1700000000000008</v>
      </c>
      <c r="D121" s="306">
        <f t="shared" ca="1" si="37"/>
        <v>25.614842101233709</v>
      </c>
      <c r="E121" s="307">
        <f t="shared" ca="1" si="38"/>
        <v>120.13426139228224</v>
      </c>
      <c r="F121" s="304">
        <f t="shared" ca="1" si="39"/>
        <v>122.83468930290144</v>
      </c>
      <c r="G121" s="306">
        <f t="shared" ca="1" si="40"/>
        <v>30.13372979844933</v>
      </c>
      <c r="H121" s="307">
        <f t="shared" ca="1" si="41"/>
        <v>152.77050821466898</v>
      </c>
      <c r="I121" s="304">
        <f t="shared" ca="1" si="42"/>
        <v>155.71406439925136</v>
      </c>
      <c r="J121" s="306">
        <f t="shared" ca="1" si="43"/>
        <v>17.043938534371367</v>
      </c>
      <c r="K121" s="307">
        <f t="shared" ca="1" si="44"/>
        <v>89.419939492283717</v>
      </c>
      <c r="L121" s="304">
        <f t="shared" ca="1" si="29"/>
        <v>91.029783145776577</v>
      </c>
      <c r="M121" s="306">
        <f t="shared" ca="1" si="45"/>
        <v>1.3760479843966942</v>
      </c>
      <c r="N121" s="304">
        <f t="shared" ca="1" si="46"/>
        <v>78.841741913414339</v>
      </c>
      <c r="P121" s="310">
        <f t="shared" ca="1" si="47"/>
        <v>11</v>
      </c>
      <c r="Q121" s="304">
        <f t="shared" ca="1" si="48"/>
        <v>1205.8174999999999</v>
      </c>
      <c r="R121" s="306">
        <f t="shared" ca="1" si="49"/>
        <v>0.59257700102424982</v>
      </c>
      <c r="S121" s="307">
        <f t="shared" ca="1" si="50"/>
        <v>8.3815395356840714</v>
      </c>
      <c r="T121" s="304">
        <f t="shared" ca="1" si="30"/>
        <v>82.222902845060744</v>
      </c>
      <c r="U121" s="311">
        <f t="shared" ca="1" si="31"/>
        <v>0</v>
      </c>
      <c r="V121" s="306">
        <f t="shared" ca="1" si="32"/>
        <v>1.2140948144637356</v>
      </c>
      <c r="W121" s="304">
        <f t="shared" ca="1" si="33"/>
        <v>97.239321127595176</v>
      </c>
      <c r="Y121" s="314" t="str">
        <f t="shared" ca="1" si="51"/>
        <v/>
      </c>
      <c r="Z121" s="315" t="str">
        <f t="shared" ca="1" si="52"/>
        <v/>
      </c>
      <c r="AA121" s="316" t="str">
        <f t="shared" ca="1" si="53"/>
        <v/>
      </c>
      <c r="AC121" s="310" t="e">
        <f t="shared" ca="1" si="54"/>
        <v>#N/A</v>
      </c>
      <c r="AD121" s="323" t="e">
        <f t="shared" ca="1" si="55"/>
        <v>#N/A</v>
      </c>
      <c r="AE121" s="324">
        <f t="shared" ca="1" si="34"/>
        <v>89.419939492283717</v>
      </c>
      <c r="AG121" s="306">
        <f t="shared" ca="1" si="56"/>
        <v>122.82003631193847</v>
      </c>
      <c r="AH121" s="304">
        <f t="shared" ca="1" si="57"/>
        <v>132.44482324597254</v>
      </c>
    </row>
    <row r="122" spans="1:34" x14ac:dyDescent="0.2">
      <c r="A122" s="347">
        <f t="shared" ca="1" si="35"/>
        <v>0.01</v>
      </c>
      <c r="B122" s="304">
        <f t="shared" ca="1" si="36"/>
        <v>1.1800000000000008</v>
      </c>
      <c r="D122" s="306">
        <f t="shared" ca="1" si="37"/>
        <v>25.570723339518562</v>
      </c>
      <c r="E122" s="307">
        <f t="shared" ca="1" si="38"/>
        <v>119.82720143916504</v>
      </c>
      <c r="F122" s="304">
        <f t="shared" ca="1" si="39"/>
        <v>122.52518148057743</v>
      </c>
      <c r="G122" s="306">
        <f t="shared" ca="1" si="40"/>
        <v>30.389437031844516</v>
      </c>
      <c r="H122" s="307">
        <f t="shared" ca="1" si="41"/>
        <v>153.96878022906063</v>
      </c>
      <c r="I122" s="304">
        <f t="shared" ca="1" si="42"/>
        <v>156.93917028051732</v>
      </c>
      <c r="J122" s="306">
        <f t="shared" ca="1" si="43"/>
        <v>17.346554368522838</v>
      </c>
      <c r="K122" s="307">
        <f t="shared" ca="1" si="44"/>
        <v>90.953635934502358</v>
      </c>
      <c r="L122" s="304">
        <f t="shared" ca="1" si="29"/>
        <v>92.593017221419657</v>
      </c>
      <c r="M122" s="306">
        <f t="shared" ca="1" si="45"/>
        <v>1.3759270185679116</v>
      </c>
      <c r="N122" s="304">
        <f t="shared" ca="1" si="46"/>
        <v>78.834811081959785</v>
      </c>
      <c r="P122" s="310">
        <f t="shared" ca="1" si="47"/>
        <v>11</v>
      </c>
      <c r="Q122" s="304">
        <f t="shared" ca="1" si="48"/>
        <v>1203.9524999999999</v>
      </c>
      <c r="R122" s="306">
        <f t="shared" ca="1" si="49"/>
        <v>0.59166048081542044</v>
      </c>
      <c r="S122" s="307">
        <f t="shared" ca="1" si="50"/>
        <v>8.3756229308759167</v>
      </c>
      <c r="T122" s="304">
        <f t="shared" ca="1" si="30"/>
        <v>82.164860951892749</v>
      </c>
      <c r="U122" s="311">
        <f t="shared" ca="1" si="31"/>
        <v>0</v>
      </c>
      <c r="V122" s="306">
        <f t="shared" ca="1" si="32"/>
        <v>1.2139086196664666</v>
      </c>
      <c r="W122" s="304">
        <f t="shared" ca="1" si="33"/>
        <v>98.760284495588976</v>
      </c>
      <c r="Y122" s="314" t="str">
        <f t="shared" ca="1" si="51"/>
        <v/>
      </c>
      <c r="Z122" s="315" t="str">
        <f t="shared" ca="1" si="52"/>
        <v/>
      </c>
      <c r="AA122" s="316" t="str">
        <f t="shared" ca="1" si="53"/>
        <v/>
      </c>
      <c r="AC122" s="310" t="e">
        <f t="shared" ca="1" si="54"/>
        <v>#N/A</v>
      </c>
      <c r="AD122" s="323" t="e">
        <f t="shared" ca="1" si="55"/>
        <v>#N/A</v>
      </c>
      <c r="AE122" s="324">
        <f t="shared" ca="1" si="34"/>
        <v>90.953635934502358</v>
      </c>
      <c r="AG122" s="306">
        <f t="shared" ca="1" si="56"/>
        <v>122.51047330415987</v>
      </c>
      <c r="AH122" s="304">
        <f t="shared" ca="1" si="57"/>
        <v>132.1350290009612</v>
      </c>
    </row>
    <row r="123" spans="1:34" x14ac:dyDescent="0.2">
      <c r="A123" s="347">
        <f t="shared" ca="1" si="35"/>
        <v>0.01</v>
      </c>
      <c r="B123" s="304">
        <f t="shared" ca="1" si="36"/>
        <v>1.1900000000000008</v>
      </c>
      <c r="D123" s="306">
        <f t="shared" ca="1" si="37"/>
        <v>25.52612773179013</v>
      </c>
      <c r="E123" s="307">
        <f t="shared" ca="1" si="38"/>
        <v>119.51871203624194</v>
      </c>
      <c r="F123" s="304">
        <f t="shared" ca="1" si="39"/>
        <v>122.21417971651975</v>
      </c>
      <c r="G123" s="306">
        <f t="shared" ca="1" si="40"/>
        <v>30.644698309162418</v>
      </c>
      <c r="H123" s="307">
        <f t="shared" ca="1" si="41"/>
        <v>155.16396734942305</v>
      </c>
      <c r="I123" s="304">
        <f t="shared" ca="1" si="42"/>
        <v>158.16116558141698</v>
      </c>
      <c r="J123" s="306">
        <f t="shared" ca="1" si="43"/>
        <v>17.651725045227874</v>
      </c>
      <c r="K123" s="307">
        <f t="shared" ca="1" si="44"/>
        <v>92.49929967239477</v>
      </c>
      <c r="L123" s="304">
        <f t="shared" ca="1" si="29"/>
        <v>94.168486432329445</v>
      </c>
      <c r="M123" s="306">
        <f t="shared" ca="1" si="45"/>
        <v>1.3758069137430915</v>
      </c>
      <c r="N123" s="304">
        <f t="shared" ca="1" si="46"/>
        <v>78.82792958239844</v>
      </c>
      <c r="P123" s="310">
        <f t="shared" ca="1" si="47"/>
        <v>11</v>
      </c>
      <c r="Q123" s="304">
        <f t="shared" ca="1" si="48"/>
        <v>1202.0874999999999</v>
      </c>
      <c r="R123" s="306">
        <f t="shared" ca="1" si="49"/>
        <v>0.59074396060659096</v>
      </c>
      <c r="S123" s="307">
        <f t="shared" ca="1" si="50"/>
        <v>8.3697154912698508</v>
      </c>
      <c r="T123" s="304">
        <f t="shared" ca="1" si="30"/>
        <v>82.106908969357235</v>
      </c>
      <c r="U123" s="311">
        <f t="shared" ca="1" si="31"/>
        <v>0</v>
      </c>
      <c r="V123" s="306">
        <f t="shared" ca="1" si="32"/>
        <v>1.2137210007666361</v>
      </c>
      <c r="W123" s="304">
        <f t="shared" ca="1" si="33"/>
        <v>100.28874876055252</v>
      </c>
      <c r="Y123" s="314" t="str">
        <f t="shared" ca="1" si="51"/>
        <v/>
      </c>
      <c r="Z123" s="315" t="str">
        <f t="shared" ca="1" si="52"/>
        <v/>
      </c>
      <c r="AA123" s="316" t="str">
        <f t="shared" ca="1" si="53"/>
        <v/>
      </c>
      <c r="AC123" s="310" t="e">
        <f t="shared" ca="1" si="54"/>
        <v>#N/A</v>
      </c>
      <c r="AD123" s="323" t="e">
        <f t="shared" ca="1" si="55"/>
        <v>#N/A</v>
      </c>
      <c r="AE123" s="324">
        <f t="shared" ca="1" si="34"/>
        <v>92.49929967239477</v>
      </c>
      <c r="AG123" s="306">
        <f t="shared" ca="1" si="56"/>
        <v>122.19941601488985</v>
      </c>
      <c r="AH123" s="304">
        <f t="shared" ca="1" si="57"/>
        <v>131.82374199639781</v>
      </c>
    </row>
    <row r="124" spans="1:34" x14ac:dyDescent="0.2">
      <c r="A124" s="347">
        <f t="shared" ca="1" si="35"/>
        <v>0.01</v>
      </c>
      <c r="B124" s="304">
        <f t="shared" ca="1" si="36"/>
        <v>1.2000000000000008</v>
      </c>
      <c r="D124" s="306">
        <f t="shared" ca="1" si="37"/>
        <v>25.481059889893558</v>
      </c>
      <c r="E124" s="307">
        <f t="shared" ca="1" si="38"/>
        <v>119.20880465248416</v>
      </c>
      <c r="F124" s="304">
        <f t="shared" ca="1" si="39"/>
        <v>121.90169613170471</v>
      </c>
      <c r="G124" s="306">
        <f t="shared" ca="1" si="40"/>
        <v>30.899508908061353</v>
      </c>
      <c r="H124" s="307">
        <f t="shared" ca="1" si="41"/>
        <v>156.35605539594789</v>
      </c>
      <c r="I124" s="304">
        <f t="shared" ca="1" si="42"/>
        <v>159.38003548042047</v>
      </c>
      <c r="J124" s="306">
        <f t="shared" ca="1" si="43"/>
        <v>17.959446081313992</v>
      </c>
      <c r="K124" s="307">
        <f t="shared" ca="1" si="44"/>
        <v>94.056899786121619</v>
      </c>
      <c r="L124" s="304">
        <f t="shared" ca="1" si="29"/>
        <v>95.756159597825089</v>
      </c>
      <c r="M124" s="306">
        <f t="shared" ca="1" si="45"/>
        <v>1.3756876549026076</v>
      </c>
      <c r="N124" s="304">
        <f t="shared" ca="1" si="46"/>
        <v>78.821096554169088</v>
      </c>
      <c r="P124" s="310">
        <f t="shared" ca="1" si="47"/>
        <v>11</v>
      </c>
      <c r="Q124" s="304">
        <f t="shared" ca="1" si="48"/>
        <v>1200.2224999999999</v>
      </c>
      <c r="R124" s="306">
        <f t="shared" ca="1" si="49"/>
        <v>0.58982744039776147</v>
      </c>
      <c r="S124" s="307">
        <f t="shared" ca="1" si="50"/>
        <v>8.3638172168658738</v>
      </c>
      <c r="T124" s="304">
        <f t="shared" ca="1" si="30"/>
        <v>82.049046897454232</v>
      </c>
      <c r="U124" s="311">
        <f t="shared" ca="1" si="31"/>
        <v>0</v>
      </c>
      <c r="V124" s="306">
        <f t="shared" ca="1" si="32"/>
        <v>1.2135319621803971</v>
      </c>
      <c r="W124" s="304">
        <f t="shared" ca="1" si="33"/>
        <v>101.82459474796705</v>
      </c>
      <c r="Y124" s="314" t="str">
        <f t="shared" ca="1" si="51"/>
        <v/>
      </c>
      <c r="Z124" s="315" t="str">
        <f t="shared" ca="1" si="52"/>
        <v/>
      </c>
      <c r="AA124" s="316" t="str">
        <f t="shared" ca="1" si="53"/>
        <v/>
      </c>
      <c r="AC124" s="310" t="e">
        <f t="shared" ca="1" si="54"/>
        <v>#N/A</v>
      </c>
      <c r="AD124" s="323" t="e">
        <f t="shared" ca="1" si="55"/>
        <v>#N/A</v>
      </c>
      <c r="AE124" s="324">
        <f t="shared" ca="1" si="34"/>
        <v>94.056899786121619</v>
      </c>
      <c r="AG124" s="306">
        <f t="shared" ca="1" si="56"/>
        <v>121.88687655985709</v>
      </c>
      <c r="AH124" s="304">
        <f t="shared" ca="1" si="57"/>
        <v>131.51097432179648</v>
      </c>
    </row>
    <row r="125" spans="1:34" x14ac:dyDescent="0.2">
      <c r="A125" s="347">
        <f t="shared" ca="1" si="35"/>
        <v>0.01</v>
      </c>
      <c r="B125" s="304">
        <f t="shared" ca="1" si="36"/>
        <v>1.2100000000000009</v>
      </c>
      <c r="D125" s="306">
        <f t="shared" ca="1" si="37"/>
        <v>25.410142872764993</v>
      </c>
      <c r="E125" s="307">
        <f t="shared" ca="1" si="38"/>
        <v>118.76905665926213</v>
      </c>
      <c r="F125" s="304">
        <f t="shared" ca="1" si="39"/>
        <v>121.45684081411532</v>
      </c>
      <c r="G125" s="306">
        <f t="shared" ca="1" si="40"/>
        <v>31.153610336789004</v>
      </c>
      <c r="H125" s="307">
        <f t="shared" ca="1" si="41"/>
        <v>157.5437459625405</v>
      </c>
      <c r="I125" s="304">
        <f t="shared" ca="1" si="42"/>
        <v>160.59445609648543</v>
      </c>
      <c r="J125" s="306">
        <f t="shared" ca="1" si="43"/>
        <v>18.269711677538243</v>
      </c>
      <c r="K125" s="307">
        <f t="shared" ca="1" si="44"/>
        <v>95.62639879291406</v>
      </c>
      <c r="L125" s="304">
        <f t="shared" ca="1" si="29"/>
        <v>97.355998843840197</v>
      </c>
      <c r="M125" s="306">
        <f t="shared" ca="1" si="45"/>
        <v>1.3755692264328983</v>
      </c>
      <c r="N125" s="304">
        <f t="shared" ca="1" si="46"/>
        <v>78.814311102680549</v>
      </c>
      <c r="P125" s="310">
        <f t="shared" ca="1" si="47"/>
        <v>12</v>
      </c>
      <c r="Q125" s="304">
        <f t="shared" ca="1" si="48"/>
        <v>1197.2639999999997</v>
      </c>
      <c r="R125" s="306">
        <f t="shared" ca="1" si="49"/>
        <v>0.58837353957319194</v>
      </c>
      <c r="S125" s="307">
        <f t="shared" ca="1" si="50"/>
        <v>8.3579334814701411</v>
      </c>
      <c r="T125" s="304">
        <f t="shared" ca="1" si="30"/>
        <v>81.991327453222084</v>
      </c>
      <c r="U125" s="311">
        <f t="shared" ca="1" si="31"/>
        <v>0</v>
      </c>
      <c r="V125" s="306">
        <f t="shared" ca="1" si="32"/>
        <v>1.2133415091227657</v>
      </c>
      <c r="W125" s="304">
        <f t="shared" ca="1" si="33"/>
        <v>103.36601789198643</v>
      </c>
      <c r="Y125" s="314" t="str">
        <f t="shared" ca="1" si="51"/>
        <v/>
      </c>
      <c r="Z125" s="315" t="str">
        <f t="shared" ca="1" si="52"/>
        <v/>
      </c>
      <c r="AA125" s="316" t="str">
        <f t="shared" ca="1" si="53"/>
        <v/>
      </c>
      <c r="AC125" s="310" t="e">
        <f t="shared" ca="1" si="54"/>
        <v>#N/A</v>
      </c>
      <c r="AD125" s="323" t="e">
        <f t="shared" ca="1" si="55"/>
        <v>#N/A</v>
      </c>
      <c r="AE125" s="324">
        <f t="shared" ca="1" si="34"/>
        <v>95.62639879291406</v>
      </c>
      <c r="AG125" s="306">
        <f t="shared" ca="1" si="56"/>
        <v>121.44194898720521</v>
      </c>
      <c r="AH125" s="304">
        <f t="shared" ca="1" si="57"/>
        <v>131.06581999972408</v>
      </c>
    </row>
    <row r="126" spans="1:34" x14ac:dyDescent="0.2">
      <c r="A126" s="347">
        <f t="shared" ca="1" si="35"/>
        <v>0.01</v>
      </c>
      <c r="B126" s="304">
        <f t="shared" ca="1" si="36"/>
        <v>1.2200000000000009</v>
      </c>
      <c r="D126" s="306">
        <f t="shared" ca="1" si="37"/>
        <v>25.313305134447273</v>
      </c>
      <c r="E126" s="307">
        <f t="shared" ca="1" si="38"/>
        <v>118.19933408556818</v>
      </c>
      <c r="F126" s="304">
        <f t="shared" ca="1" si="39"/>
        <v>120.87946887334257</v>
      </c>
      <c r="G126" s="306">
        <f t="shared" ca="1" si="40"/>
        <v>31.406743388133478</v>
      </c>
      <c r="H126" s="307">
        <f t="shared" ca="1" si="41"/>
        <v>158.72573930339618</v>
      </c>
      <c r="I126" s="304">
        <f t="shared" ca="1" si="42"/>
        <v>161.80310209528665</v>
      </c>
      <c r="J126" s="306">
        <f t="shared" ca="1" si="43"/>
        <v>18.582513446162856</v>
      </c>
      <c r="K126" s="307">
        <f t="shared" ca="1" si="44"/>
        <v>97.207746219243745</v>
      </c>
      <c r="L126" s="304">
        <f t="shared" ca="1" si="29"/>
        <v>98.967953050478513</v>
      </c>
      <c r="M126" s="306">
        <f t="shared" ca="1" si="45"/>
        <v>1.3754516121677696</v>
      </c>
      <c r="N126" s="304">
        <f t="shared" ca="1" si="46"/>
        <v>78.80757230167815</v>
      </c>
      <c r="P126" s="310">
        <f t="shared" ca="1" si="47"/>
        <v>12</v>
      </c>
      <c r="Q126" s="304">
        <f t="shared" ca="1" si="48"/>
        <v>1193.2119999999995</v>
      </c>
      <c r="R126" s="306">
        <f t="shared" ca="1" si="49"/>
        <v>0.58638225813288247</v>
      </c>
      <c r="S126" s="307">
        <f t="shared" ca="1" si="50"/>
        <v>8.3520696588888121</v>
      </c>
      <c r="T126" s="304">
        <f t="shared" ca="1" si="30"/>
        <v>81.933803353699247</v>
      </c>
      <c r="U126" s="311">
        <f t="shared" ca="1" si="31"/>
        <v>0</v>
      </c>
      <c r="V126" s="306">
        <f t="shared" ca="1" si="32"/>
        <v>1.2131496483867543</v>
      </c>
      <c r="W126" s="304">
        <f t="shared" ca="1" si="33"/>
        <v>104.91116183968505</v>
      </c>
      <c r="Y126" s="314" t="str">
        <f t="shared" ca="1" si="51"/>
        <v/>
      </c>
      <c r="Z126" s="315" t="str">
        <f t="shared" ca="1" si="52"/>
        <v/>
      </c>
      <c r="AA126" s="316" t="str">
        <f t="shared" ca="1" si="53"/>
        <v/>
      </c>
      <c r="AC126" s="310" t="e">
        <f t="shared" ca="1" si="54"/>
        <v>#N/A</v>
      </c>
      <c r="AD126" s="323" t="e">
        <f t="shared" ca="1" si="55"/>
        <v>#N/A</v>
      </c>
      <c r="AE126" s="324">
        <f t="shared" ca="1" si="34"/>
        <v>97.207746219243745</v>
      </c>
      <c r="AG126" s="306">
        <f t="shared" ca="1" si="56"/>
        <v>120.8644879680738</v>
      </c>
      <c r="AH126" s="304">
        <f t="shared" ca="1" si="57"/>
        <v>130.48813367452323</v>
      </c>
    </row>
    <row r="127" spans="1:34" x14ac:dyDescent="0.2">
      <c r="A127" s="347">
        <f t="shared" ca="1" si="35"/>
        <v>0.01</v>
      </c>
      <c r="B127" s="304">
        <f t="shared" ca="1" si="36"/>
        <v>1.2300000000000009</v>
      </c>
      <c r="D127" s="306">
        <f t="shared" ca="1" si="37"/>
        <v>25.215924793117221</v>
      </c>
      <c r="E127" s="307">
        <f t="shared" ca="1" si="38"/>
        <v>117.62811911803043</v>
      </c>
      <c r="F127" s="304">
        <f t="shared" ca="1" si="39"/>
        <v>120.30052896981667</v>
      </c>
      <c r="G127" s="306">
        <f t="shared" ca="1" si="40"/>
        <v>31.658902636064649</v>
      </c>
      <c r="H127" s="307">
        <f t="shared" ca="1" si="41"/>
        <v>159.90202049457648</v>
      </c>
      <c r="I127" s="304">
        <f t="shared" ca="1" si="42"/>
        <v>163.00595778795258</v>
      </c>
      <c r="J127" s="306">
        <f t="shared" ca="1" si="43"/>
        <v>18.897841676283846</v>
      </c>
      <c r="K127" s="307">
        <f t="shared" ca="1" si="44"/>
        <v>98.800885018233615</v>
      </c>
      <c r="L127" s="304">
        <f t="shared" ca="1" si="29"/>
        <v>100.59196439282867</v>
      </c>
      <c r="M127" s="306">
        <f t="shared" ca="1" si="45"/>
        <v>1.3753347963663423</v>
      </c>
      <c r="N127" s="304">
        <f t="shared" ca="1" si="46"/>
        <v>78.800879249275923</v>
      </c>
      <c r="P127" s="310">
        <f t="shared" ca="1" si="47"/>
        <v>12</v>
      </c>
      <c r="Q127" s="304">
        <f t="shared" ca="1" si="48"/>
        <v>1189.1599999999996</v>
      </c>
      <c r="R127" s="306">
        <f t="shared" ca="1" si="49"/>
        <v>0.58439097669257312</v>
      </c>
      <c r="S127" s="307">
        <f t="shared" ca="1" si="50"/>
        <v>8.3462257491218868</v>
      </c>
      <c r="T127" s="304">
        <f t="shared" ca="1" si="30"/>
        <v>81.876474598885707</v>
      </c>
      <c r="U127" s="311">
        <f t="shared" ca="1" si="31"/>
        <v>0</v>
      </c>
      <c r="V127" s="306">
        <f t="shared" ca="1" si="32"/>
        <v>1.2129563875636429</v>
      </c>
      <c r="W127" s="304">
        <f t="shared" ca="1" si="33"/>
        <v>106.45983148900984</v>
      </c>
      <c r="Y127" s="314" t="str">
        <f t="shared" ca="1" si="51"/>
        <v/>
      </c>
      <c r="Z127" s="315" t="str">
        <f t="shared" ca="1" si="52"/>
        <v/>
      </c>
      <c r="AA127" s="316" t="str">
        <f t="shared" ca="1" si="53"/>
        <v/>
      </c>
      <c r="AC127" s="310" t="e">
        <f t="shared" ca="1" si="54"/>
        <v>#N/A</v>
      </c>
      <c r="AD127" s="323" t="e">
        <f t="shared" ca="1" si="55"/>
        <v>#N/A</v>
      </c>
      <c r="AE127" s="324">
        <f t="shared" ca="1" si="34"/>
        <v>98.800885018233615</v>
      </c>
      <c r="AG127" s="306">
        <f t="shared" ca="1" si="56"/>
        <v>120.28545804818771</v>
      </c>
      <c r="AH127" s="304">
        <f t="shared" ca="1" si="57"/>
        <v>129.90887986397794</v>
      </c>
    </row>
    <row r="128" spans="1:34" x14ac:dyDescent="0.2">
      <c r="A128" s="347">
        <f t="shared" ca="1" si="35"/>
        <v>0.01</v>
      </c>
      <c r="B128" s="304">
        <f t="shared" ca="1" si="36"/>
        <v>1.2400000000000009</v>
      </c>
      <c r="D128" s="306">
        <f t="shared" ca="1" si="37"/>
        <v>25.118009412025533</v>
      </c>
      <c r="E128" s="307">
        <f t="shared" ca="1" si="38"/>
        <v>117.05543503909438</v>
      </c>
      <c r="F128" s="304">
        <f t="shared" ca="1" si="39"/>
        <v>119.72004539346888</v>
      </c>
      <c r="G128" s="306">
        <f t="shared" ca="1" si="40"/>
        <v>31.910082730184904</v>
      </c>
      <c r="H128" s="307">
        <f t="shared" ca="1" si="41"/>
        <v>161.07257484496742</v>
      </c>
      <c r="I128" s="304">
        <f t="shared" ca="1" si="42"/>
        <v>164.20300772834483</v>
      </c>
      <c r="J128" s="306">
        <f t="shared" ca="1" si="43"/>
        <v>19.215686603115095</v>
      </c>
      <c r="K128" s="307">
        <f t="shared" ca="1" si="44"/>
        <v>100.40575799493134</v>
      </c>
      <c r="L128" s="304">
        <f t="shared" ca="1" si="29"/>
        <v>102.22797489027089</v>
      </c>
      <c r="M128" s="306">
        <f t="shared" ca="1" si="45"/>
        <v>1.3752187636979591</v>
      </c>
      <c r="N128" s="304">
        <f t="shared" ca="1" si="46"/>
        <v>78.794231067091928</v>
      </c>
      <c r="P128" s="310">
        <f t="shared" ca="1" si="47"/>
        <v>12</v>
      </c>
      <c r="Q128" s="304">
        <f t="shared" ca="1" si="48"/>
        <v>1185.1079999999995</v>
      </c>
      <c r="R128" s="306">
        <f t="shared" ca="1" si="49"/>
        <v>0.58239969525226365</v>
      </c>
      <c r="S128" s="307">
        <f t="shared" ca="1" si="50"/>
        <v>8.340401752169365</v>
      </c>
      <c r="T128" s="304">
        <f t="shared" ca="1" si="30"/>
        <v>81.819341188781479</v>
      </c>
      <c r="U128" s="311">
        <f t="shared" ca="1" si="31"/>
        <v>0</v>
      </c>
      <c r="V128" s="306">
        <f t="shared" ca="1" si="32"/>
        <v>1.2127617342630141</v>
      </c>
      <c r="W128" s="304">
        <f t="shared" ca="1" si="33"/>
        <v>108.01183238850159</v>
      </c>
      <c r="Y128" s="314" t="str">
        <f t="shared" ca="1" si="51"/>
        <v/>
      </c>
      <c r="Z128" s="315" t="str">
        <f t="shared" ca="1" si="52"/>
        <v/>
      </c>
      <c r="AA128" s="316" t="str">
        <f t="shared" ca="1" si="53"/>
        <v/>
      </c>
      <c r="AC128" s="310" t="e">
        <f t="shared" ca="1" si="54"/>
        <v>#N/A</v>
      </c>
      <c r="AD128" s="323" t="e">
        <f t="shared" ca="1" si="55"/>
        <v>#N/A</v>
      </c>
      <c r="AE128" s="324">
        <f t="shared" ca="1" si="34"/>
        <v>100.40575799493134</v>
      </c>
      <c r="AG128" s="306">
        <f t="shared" ca="1" si="56"/>
        <v>119.70488350120931</v>
      </c>
      <c r="AH128" s="304">
        <f t="shared" ca="1" si="57"/>
        <v>129.32808281452748</v>
      </c>
    </row>
    <row r="129" spans="1:34" x14ac:dyDescent="0.2">
      <c r="A129" s="347">
        <f t="shared" ca="1" si="35"/>
        <v>0.01</v>
      </c>
      <c r="B129" s="304">
        <f t="shared" ca="1" si="36"/>
        <v>1.2500000000000009</v>
      </c>
      <c r="D129" s="306">
        <f t="shared" ca="1" si="37"/>
        <v>25.019566487193284</v>
      </c>
      <c r="E129" s="307">
        <f t="shared" ca="1" si="38"/>
        <v>116.48130515493743</v>
      </c>
      <c r="F129" s="304">
        <f t="shared" ca="1" si="39"/>
        <v>119.13804244574752</v>
      </c>
      <c r="G129" s="306">
        <f t="shared" ca="1" si="40"/>
        <v>32.160278395056835</v>
      </c>
      <c r="H129" s="307">
        <f t="shared" ca="1" si="41"/>
        <v>162.23738789651679</v>
      </c>
      <c r="I129" s="304">
        <f t="shared" ca="1" si="42"/>
        <v>165.3942367131709</v>
      </c>
      <c r="J129" s="306">
        <f t="shared" ca="1" si="43"/>
        <v>19.536038408741305</v>
      </c>
      <c r="K129" s="307">
        <f t="shared" ca="1" si="44"/>
        <v>102.02230780863876</v>
      </c>
      <c r="L129" s="304">
        <f t="shared" ca="1" si="29"/>
        <v>103.87592640890597</v>
      </c>
      <c r="M129" s="306">
        <f t="shared" ca="1" si="45"/>
        <v>1.375103499227756</v>
      </c>
      <c r="N129" s="304">
        <f t="shared" ca="1" si="46"/>
        <v>78.787626899421468</v>
      </c>
      <c r="P129" s="310">
        <f t="shared" ca="1" si="47"/>
        <v>12</v>
      </c>
      <c r="Q129" s="304">
        <f t="shared" ca="1" si="48"/>
        <v>1181.0559999999996</v>
      </c>
      <c r="R129" s="306">
        <f t="shared" ca="1" si="49"/>
        <v>0.5804084138119544</v>
      </c>
      <c r="S129" s="307">
        <f t="shared" ca="1" si="50"/>
        <v>8.334597668031245</v>
      </c>
      <c r="T129" s="304">
        <f t="shared" ca="1" si="30"/>
        <v>81.76240312338652</v>
      </c>
      <c r="U129" s="311">
        <f t="shared" ca="1" si="31"/>
        <v>0</v>
      </c>
      <c r="V129" s="306">
        <f t="shared" ca="1" si="32"/>
        <v>1.2125656961123725</v>
      </c>
      <c r="W129" s="304">
        <f t="shared" ca="1" si="33"/>
        <v>109.56697075839827</v>
      </c>
      <c r="Y129" s="314" t="str">
        <f t="shared" ca="1" si="51"/>
        <v/>
      </c>
      <c r="Z129" s="315" t="str">
        <f t="shared" ca="1" si="52"/>
        <v/>
      </c>
      <c r="AA129" s="316" t="str">
        <f t="shared" ca="1" si="53"/>
        <v/>
      </c>
      <c r="AC129" s="310" t="e">
        <f t="shared" ca="1" si="54"/>
        <v>#N/A</v>
      </c>
      <c r="AD129" s="323" t="e">
        <f t="shared" ca="1" si="55"/>
        <v>#N/A</v>
      </c>
      <c r="AE129" s="324">
        <f t="shared" ca="1" si="34"/>
        <v>102.02230780863876</v>
      </c>
      <c r="AG129" s="306">
        <f t="shared" ca="1" si="56"/>
        <v>119.12278861205861</v>
      </c>
      <c r="AH129" s="304">
        <f t="shared" ca="1" si="57"/>
        <v>128.74576678456117</v>
      </c>
    </row>
    <row r="130" spans="1:34" x14ac:dyDescent="0.2">
      <c r="A130" s="347">
        <f t="shared" ca="1" si="35"/>
        <v>0.01</v>
      </c>
      <c r="B130" s="304">
        <f t="shared" ca="1" si="36"/>
        <v>1.2600000000000009</v>
      </c>
      <c r="D130" s="306">
        <f t="shared" ca="1" si="37"/>
        <v>24.920603449397607</v>
      </c>
      <c r="E130" s="307">
        <f t="shared" ca="1" si="38"/>
        <v>115.90575279201026</v>
      </c>
      <c r="F130" s="304">
        <f t="shared" ca="1" si="39"/>
        <v>118.55454443657874</v>
      </c>
      <c r="G130" s="306">
        <f t="shared" ca="1" si="40"/>
        <v>32.409484429550808</v>
      </c>
      <c r="H130" s="307">
        <f t="shared" ca="1" si="41"/>
        <v>163.39644542443691</v>
      </c>
      <c r="I130" s="304">
        <f t="shared" ca="1" si="42"/>
        <v>166.57962978206635</v>
      </c>
      <c r="J130" s="306">
        <f t="shared" ca="1" si="43"/>
        <v>19.858887222864343</v>
      </c>
      <c r="K130" s="307">
        <f t="shared" ca="1" si="44"/>
        <v>103.65047697524352</v>
      </c>
      <c r="L130" s="304">
        <f t="shared" ca="1" si="29"/>
        <v>105.53576066398504</v>
      </c>
      <c r="M130" s="306">
        <f t="shared" ca="1" si="45"/>
        <v>1.3749889884028614</v>
      </c>
      <c r="N130" s="304">
        <f t="shared" ca="1" si="46"/>
        <v>78.781065912446451</v>
      </c>
      <c r="P130" s="310">
        <f t="shared" ca="1" si="47"/>
        <v>12</v>
      </c>
      <c r="Q130" s="304">
        <f t="shared" ca="1" si="48"/>
        <v>1177.0039999999997</v>
      </c>
      <c r="R130" s="306">
        <f t="shared" ca="1" si="49"/>
        <v>0.57841713237164505</v>
      </c>
      <c r="S130" s="307">
        <f t="shared" ca="1" si="50"/>
        <v>8.3288134967075287</v>
      </c>
      <c r="T130" s="304">
        <f t="shared" ca="1" si="30"/>
        <v>81.705660402700858</v>
      </c>
      <c r="U130" s="311">
        <f t="shared" ca="1" si="31"/>
        <v>0</v>
      </c>
      <c r="V130" s="306">
        <f t="shared" ca="1" si="32"/>
        <v>1.212368280756762</v>
      </c>
      <c r="W130" s="304">
        <f t="shared" ca="1" si="33"/>
        <v>111.1250535115002</v>
      </c>
      <c r="Y130" s="314" t="str">
        <f t="shared" ca="1" si="51"/>
        <v/>
      </c>
      <c r="Z130" s="315" t="str">
        <f t="shared" ca="1" si="52"/>
        <v/>
      </c>
      <c r="AA130" s="316" t="str">
        <f t="shared" ca="1" si="53"/>
        <v/>
      </c>
      <c r="AC130" s="310" t="e">
        <f t="shared" ca="1" si="54"/>
        <v>#N/A</v>
      </c>
      <c r="AD130" s="323" t="e">
        <f t="shared" ca="1" si="55"/>
        <v>#N/A</v>
      </c>
      <c r="AE130" s="324">
        <f t="shared" ca="1" si="34"/>
        <v>103.65047697524352</v>
      </c>
      <c r="AG130" s="306">
        <f t="shared" ca="1" si="56"/>
        <v>118.53919767386505</v>
      </c>
      <c r="AH130" s="304">
        <f t="shared" ca="1" si="57"/>
        <v>128.16195604134623</v>
      </c>
    </row>
    <row r="131" spans="1:34" x14ac:dyDescent="0.2">
      <c r="A131" s="347">
        <f t="shared" ca="1" si="35"/>
        <v>0.01</v>
      </c>
      <c r="B131" s="304">
        <f t="shared" ca="1" si="36"/>
        <v>1.2700000000000009</v>
      </c>
      <c r="D131" s="306">
        <f t="shared" ca="1" si="37"/>
        <v>24.821127666045626</v>
      </c>
      <c r="E131" s="307">
        <f t="shared" ca="1" si="38"/>
        <v>115.3288012936131</v>
      </c>
      <c r="F131" s="304">
        <f t="shared" ca="1" si="39"/>
        <v>117.96957568134179</v>
      </c>
      <c r="G131" s="306">
        <f t="shared" ca="1" si="40"/>
        <v>32.657695706211264</v>
      </c>
      <c r="H131" s="307">
        <f t="shared" ca="1" si="41"/>
        <v>164.54973343737305</v>
      </c>
      <c r="I131" s="304">
        <f t="shared" ca="1" si="42"/>
        <v>167.75917221764661</v>
      </c>
      <c r="J131" s="306">
        <f t="shared" ca="1" si="43"/>
        <v>20.184223123543152</v>
      </c>
      <c r="K131" s="307">
        <f t="shared" ca="1" si="44"/>
        <v>105.29020786955257</v>
      </c>
      <c r="L131" s="304">
        <f t="shared" ca="1" si="29"/>
        <v>107.20741922234004</v>
      </c>
      <c r="M131" s="306">
        <f t="shared" ca="1" si="45"/>
        <v>1.3748752170391911</v>
      </c>
      <c r="N131" s="304">
        <f t="shared" ca="1" si="46"/>
        <v>78.774547293478705</v>
      </c>
      <c r="P131" s="310">
        <f t="shared" ca="1" si="47"/>
        <v>12</v>
      </c>
      <c r="Q131" s="304">
        <f t="shared" ca="1" si="48"/>
        <v>1172.9519999999995</v>
      </c>
      <c r="R131" s="306">
        <f t="shared" ca="1" si="49"/>
        <v>0.57642585093133558</v>
      </c>
      <c r="S131" s="307">
        <f t="shared" ca="1" si="50"/>
        <v>8.323049238198216</v>
      </c>
      <c r="T131" s="304">
        <f t="shared" ca="1" si="30"/>
        <v>81.649113026724507</v>
      </c>
      <c r="U131" s="311">
        <f t="shared" ca="1" si="31"/>
        <v>0</v>
      </c>
      <c r="V131" s="306">
        <f t="shared" ca="1" si="32"/>
        <v>1.2121694958583871</v>
      </c>
      <c r="W131" s="304">
        <f t="shared" ca="1" si="33"/>
        <v>112.68588827379463</v>
      </c>
      <c r="Y131" s="314" t="str">
        <f t="shared" ca="1" si="51"/>
        <v/>
      </c>
      <c r="Z131" s="315" t="str">
        <f t="shared" ca="1" si="52"/>
        <v/>
      </c>
      <c r="AA131" s="316" t="str">
        <f t="shared" ca="1" si="53"/>
        <v/>
      </c>
      <c r="AC131" s="310" t="e">
        <f t="shared" ca="1" si="54"/>
        <v>#N/A</v>
      </c>
      <c r="AD131" s="323" t="e">
        <f t="shared" ca="1" si="55"/>
        <v>#N/A</v>
      </c>
      <c r="AE131" s="324">
        <f t="shared" ca="1" si="34"/>
        <v>105.29020786955257</v>
      </c>
      <c r="AG131" s="306">
        <f t="shared" ca="1" si="56"/>
        <v>117.95413498493396</v>
      </c>
      <c r="AH131" s="304">
        <f t="shared" ca="1" si="57"/>
        <v>127.57667485797127</v>
      </c>
    </row>
    <row r="132" spans="1:34" x14ac:dyDescent="0.2">
      <c r="A132" s="347">
        <f t="shared" ca="1" si="35"/>
        <v>0.01</v>
      </c>
      <c r="B132" s="304">
        <f t="shared" ca="1" si="36"/>
        <v>1.2800000000000009</v>
      </c>
      <c r="D132" s="306">
        <f t="shared" ca="1" si="37"/>
        <v>24.721146442942853</v>
      </c>
      <c r="E132" s="307">
        <f t="shared" ca="1" si="38"/>
        <v>114.75047401650659</v>
      </c>
      <c r="F132" s="304">
        <f t="shared" ca="1" si="39"/>
        <v>117.38316049786008</v>
      </c>
      <c r="G132" s="306">
        <f t="shared" ca="1" si="40"/>
        <v>32.904907170640691</v>
      </c>
      <c r="H132" s="307">
        <f t="shared" ca="1" si="41"/>
        <v>165.69723817753811</v>
      </c>
      <c r="I132" s="304">
        <f t="shared" ca="1" si="42"/>
        <v>168.9328495455288</v>
      </c>
      <c r="J132" s="306">
        <f t="shared" ca="1" si="43"/>
        <v>20.51203613792741</v>
      </c>
      <c r="K132" s="307">
        <f t="shared" ca="1" si="44"/>
        <v>106.94144272762713</v>
      </c>
      <c r="L132" s="304">
        <f t="shared" ref="L132:L195" ca="1" si="58">SQRT(pos_x^2+pos_z^2)</f>
        <v>108.89084350481446</v>
      </c>
      <c r="M132" s="306">
        <f t="shared" ca="1" si="45"/>
        <v>1.3747621713088105</v>
      </c>
      <c r="N132" s="304">
        <f t="shared" ca="1" si="46"/>
        <v>78.768070250235922</v>
      </c>
      <c r="P132" s="310">
        <f t="shared" ca="1" si="47"/>
        <v>12</v>
      </c>
      <c r="Q132" s="304">
        <f t="shared" ca="1" si="48"/>
        <v>1168.8999999999996</v>
      </c>
      <c r="R132" s="306">
        <f t="shared" ca="1" si="49"/>
        <v>0.57443456949102623</v>
      </c>
      <c r="S132" s="307">
        <f t="shared" ca="1" si="50"/>
        <v>8.3173048925033051</v>
      </c>
      <c r="T132" s="304">
        <f t="shared" ref="T132:T195" ca="1" si="59">m*g</f>
        <v>81.592760995457425</v>
      </c>
      <c r="U132" s="311">
        <f t="shared" ref="U132:U195" ca="1" si="60">IF(pos_xz&lt;L_rampe,Poids*COS(Beta),0)</f>
        <v>0</v>
      </c>
      <c r="V132" s="306">
        <f t="shared" ref="V132:V195" ca="1" si="61">Rho_moyen*(20000-Alt_rampe-pos_z)/(20000+Alt_rampe+pos_z)</f>
        <v>1.2119693490962322</v>
      </c>
      <c r="W132" s="304">
        <f t="shared" ref="W132:W195" ca="1" si="62">1/2*Rho*Sref*Cx*vit_xz^2</f>
        <v>114.24928340483592</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106.94144272762713</v>
      </c>
      <c r="AG132" s="306">
        <f t="shared" ca="1" si="56"/>
        <v>117.36762484572832</v>
      </c>
      <c r="AH132" s="304">
        <f t="shared" ca="1" si="57"/>
        <v>126.98994751030587</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24.620667025961048</v>
      </c>
      <c r="E133" s="307">
        <f t="shared" ref="E133:E196" ca="1" si="67">IF(AND(L132&lt;L_rampe,Poussee&lt;Poids*SIN(M132)),0,(-W132+Poussee)/m*SIN(M132)+U132/m*COS(M132)-Poids/m)</f>
        <v>114.17079432755597</v>
      </c>
      <c r="F133" s="304">
        <f t="shared" ref="F133:F196" ca="1" si="68">SQRT(acc_x^2+acc_z^2)</f>
        <v>116.79532320340714</v>
      </c>
      <c r="G133" s="306">
        <f t="shared" ref="G133:G196" ca="1" si="69">G132+acc_x*pas</f>
        <v>33.151113840900301</v>
      </c>
      <c r="H133" s="307">
        <f t="shared" ref="H133:H196" ca="1" si="70">H132+acc_z*pas</f>
        <v>166.83894612081366</v>
      </c>
      <c r="I133" s="304">
        <f t="shared" ref="I133:I196" ca="1" si="71">SQRT(vit_x^2+vit_z^2)</f>
        <v>170.10064753432331</v>
      </c>
      <c r="J133" s="306">
        <f t="shared" ref="J133:J196" ca="1" si="72">J132+0.5*(vit_x+G132)*pas*(K132&gt;=0)</f>
        <v>20.842316242985117</v>
      </c>
      <c r="K133" s="307">
        <f t="shared" ref="K133:K196" ca="1" si="73">K132+0.5*(vit_z+H132)*pas</f>
        <v>108.60412364911889</v>
      </c>
      <c r="L133" s="304">
        <f t="shared" ca="1" si="58"/>
        <v>110.58597478869419</v>
      </c>
      <c r="M133" s="306">
        <f t="shared" ref="M133:M196" ca="1" si="74">IF(AND(L132&gt;L_rampe,G133&gt;0),ATAN2(G133,H133),$M$4)</f>
        <v>1.3746498377278304</v>
      </c>
      <c r="N133" s="304">
        <f t="shared" ref="N133:N196" ca="1" si="75">DEGREES(Beta)</f>
        <v>78.761634010148171</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8.3115804596227978</v>
      </c>
      <c r="T133" s="304">
        <f t="shared" ca="1" si="59"/>
        <v>81.536604308899655</v>
      </c>
      <c r="U133" s="311">
        <f t="shared" ca="1" si="60"/>
        <v>0</v>
      </c>
      <c r="V133" s="306">
        <f t="shared" ca="1" si="61"/>
        <v>1.2117678481656811</v>
      </c>
      <c r="W133" s="304">
        <f t="shared" ca="1" si="62"/>
        <v>115.8150480178785</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108.60412364911889</v>
      </c>
      <c r="AG133" s="306">
        <f t="shared" ref="AG133:AG196" ca="1" si="85">IF(AND(L132&lt;L_rampe,Poussee&lt;Poids*SIN(M132)),0,(-W132+Poussee)/m-Poids*SIN(M132)/m)</f>
        <v>116.77969155586534</v>
      </c>
      <c r="AH133" s="304">
        <f t="shared" ref="AH133:AH196" ca="1" si="86">IF(AND(L132&lt;L_rampe,Poussee&lt;Poids*SIN(M132)), g*SIN(M132), (-W132+Poussee)/m)</f>
        <v>126.40179827397623</v>
      </c>
    </row>
    <row r="134" spans="1:34" x14ac:dyDescent="0.2">
      <c r="A134" s="347">
        <f t="shared" ca="1" si="64"/>
        <v>0.01</v>
      </c>
      <c r="B134" s="304">
        <f t="shared" ca="1" si="65"/>
        <v>1.3000000000000009</v>
      </c>
      <c r="D134" s="306">
        <f t="shared" ca="1" si="66"/>
        <v>24.519696602611919</v>
      </c>
      <c r="E134" s="307">
        <f t="shared" ca="1" si="67"/>
        <v>113.58978560040956</v>
      </c>
      <c r="F134" s="304">
        <f t="shared" ca="1" si="68"/>
        <v>116.20608811172997</v>
      </c>
      <c r="G134" s="306">
        <f t="shared" ca="1" si="69"/>
        <v>33.396310806926422</v>
      </c>
      <c r="H134" s="307">
        <f t="shared" ca="1" si="70"/>
        <v>167.97484397681777</v>
      </c>
      <c r="I134" s="304">
        <f t="shared" ca="1" si="71"/>
        <v>171.26255219559559</v>
      </c>
      <c r="J134" s="306">
        <f t="shared" ca="1" si="72"/>
        <v>21.175053366224251</v>
      </c>
      <c r="K134" s="307">
        <f t="shared" ca="1" si="73"/>
        <v>110.27819259960705</v>
      </c>
      <c r="L134" s="304">
        <f t="shared" ca="1" si="58"/>
        <v>112.29275421013803</v>
      </c>
      <c r="M134" s="306">
        <f t="shared" ca="1" si="74"/>
        <v>1.3745382031448148</v>
      </c>
      <c r="N134" s="304">
        <f t="shared" ca="1" si="75"/>
        <v>78.755237819693662</v>
      </c>
      <c r="P134" s="310">
        <f t="shared" ca="1" si="76"/>
        <v>12</v>
      </c>
      <c r="Q134" s="304">
        <f t="shared" ca="1" si="77"/>
        <v>1160.7959999999996</v>
      </c>
      <c r="R134" s="306">
        <f t="shared" ca="1" si="78"/>
        <v>0.5704520066104074</v>
      </c>
      <c r="S134" s="307">
        <f t="shared" ca="1" si="79"/>
        <v>8.3058759395566941</v>
      </c>
      <c r="T134" s="304">
        <f t="shared" ca="1" si="59"/>
        <v>81.480642967051168</v>
      </c>
      <c r="U134" s="311">
        <f t="shared" ca="1" si="60"/>
        <v>0</v>
      </c>
      <c r="V134" s="306">
        <f t="shared" ca="1" si="61"/>
        <v>1.2115650007781364</v>
      </c>
      <c r="W134" s="304">
        <f t="shared" ca="1" si="62"/>
        <v>117.38299199975948</v>
      </c>
      <c r="Y134" s="314" t="str">
        <f t="shared" ca="1" si="80"/>
        <v/>
      </c>
      <c r="Z134" s="315" t="str">
        <f t="shared" ca="1" si="81"/>
        <v/>
      </c>
      <c r="AA134" s="316" t="str">
        <f t="shared" ca="1" si="82"/>
        <v/>
      </c>
      <c r="AC134" s="310" t="e">
        <f t="shared" ca="1" si="83"/>
        <v>#N/A</v>
      </c>
      <c r="AD134" s="323" t="e">
        <f t="shared" ca="1" si="84"/>
        <v>#N/A</v>
      </c>
      <c r="AE134" s="324">
        <f t="shared" ca="1" si="63"/>
        <v>110.27819259960705</v>
      </c>
      <c r="AG134" s="306">
        <f t="shared" ca="1" si="85"/>
        <v>116.19035941113034</v>
      </c>
      <c r="AH134" s="304">
        <f t="shared" ca="1" si="86"/>
        <v>125.81225142135874</v>
      </c>
    </row>
    <row r="135" spans="1:34" x14ac:dyDescent="0.2">
      <c r="A135" s="347">
        <f t="shared" ca="1" si="64"/>
        <v>0.01</v>
      </c>
      <c r="B135" s="304">
        <f t="shared" ca="1" si="65"/>
        <v>1.3100000000000009</v>
      </c>
      <c r="D135" s="306">
        <f t="shared" ca="1" si="66"/>
        <v>24.411554286824945</v>
      </c>
      <c r="E135" s="307">
        <f t="shared" ca="1" si="67"/>
        <v>112.97383221031056</v>
      </c>
      <c r="F135" s="304">
        <f t="shared" ca="1" si="68"/>
        <v>115.58118682113454</v>
      </c>
      <c r="G135" s="306">
        <f t="shared" ca="1" si="69"/>
        <v>33.640426349794673</v>
      </c>
      <c r="H135" s="307">
        <f t="shared" ca="1" si="70"/>
        <v>169.10458229892086</v>
      </c>
      <c r="I135" s="304">
        <f t="shared" ca="1" si="71"/>
        <v>172.41820680974635</v>
      </c>
      <c r="J135" s="306">
        <f t="shared" ca="1" si="72"/>
        <v>21.510237052007856</v>
      </c>
      <c r="K135" s="307">
        <f t="shared" ca="1" si="73"/>
        <v>111.96358973098575</v>
      </c>
      <c r="L135" s="304">
        <f t="shared" ca="1" si="58"/>
        <v>114.01112105177313</v>
      </c>
      <c r="M135" s="306">
        <f t="shared" ca="1" si="74"/>
        <v>1.3744272545089724</v>
      </c>
      <c r="N135" s="304">
        <f t="shared" ca="1" si="75"/>
        <v>78.748880931117171</v>
      </c>
      <c r="P135" s="310">
        <f t="shared" ca="1" si="76"/>
        <v>13</v>
      </c>
      <c r="Q135" s="304">
        <f t="shared" ca="1" si="77"/>
        <v>1156.4594999999995</v>
      </c>
      <c r="R135" s="306">
        <f t="shared" ca="1" si="78"/>
        <v>0.56832091283797359</v>
      </c>
      <c r="S135" s="307">
        <f t="shared" ca="1" si="79"/>
        <v>8.3001927304283143</v>
      </c>
      <c r="T135" s="304">
        <f t="shared" ca="1" si="59"/>
        <v>81.424890685501765</v>
      </c>
      <c r="U135" s="311">
        <f t="shared" ca="1" si="60"/>
        <v>0</v>
      </c>
      <c r="V135" s="306">
        <f t="shared" ca="1" si="61"/>
        <v>1.2113608148643937</v>
      </c>
      <c r="W135" s="304">
        <f t="shared" ca="1" si="62"/>
        <v>118.95245280996608</v>
      </c>
      <c r="Y135" s="314" t="str">
        <f t="shared" ca="1" si="80"/>
        <v/>
      </c>
      <c r="Z135" s="315" t="str">
        <f t="shared" ca="1" si="81"/>
        <v/>
      </c>
      <c r="AA135" s="316" t="str">
        <f t="shared" ca="1" si="82"/>
        <v/>
      </c>
      <c r="AC135" s="310" t="e">
        <f t="shared" ca="1" si="83"/>
        <v>#N/A</v>
      </c>
      <c r="AD135" s="323" t="e">
        <f t="shared" ca="1" si="84"/>
        <v>#N/A</v>
      </c>
      <c r="AE135" s="324">
        <f t="shared" ca="1" si="63"/>
        <v>111.96358973098575</v>
      </c>
      <c r="AG135" s="306">
        <f t="shared" ca="1" si="85"/>
        <v>115.56535529512018</v>
      </c>
      <c r="AH135" s="304">
        <f t="shared" ca="1" si="86"/>
        <v>125.18703381320407</v>
      </c>
    </row>
    <row r="136" spans="1:34" x14ac:dyDescent="0.2">
      <c r="A136" s="347">
        <f t="shared" ca="1" si="64"/>
        <v>0.01</v>
      </c>
      <c r="B136" s="304">
        <f t="shared" ca="1" si="65"/>
        <v>1.320000000000001</v>
      </c>
      <c r="D136" s="306">
        <f t="shared" ca="1" si="66"/>
        <v>24.296229375246213</v>
      </c>
      <c r="E136" s="307">
        <f t="shared" ca="1" si="67"/>
        <v>112.32292653363949</v>
      </c>
      <c r="F136" s="304">
        <f t="shared" ca="1" si="68"/>
        <v>114.92060993109962</v>
      </c>
      <c r="G136" s="306">
        <f t="shared" ca="1" si="69"/>
        <v>33.883388643547136</v>
      </c>
      <c r="H136" s="307">
        <f t="shared" ca="1" si="70"/>
        <v>170.22781156425725</v>
      </c>
      <c r="I136" s="304">
        <f t="shared" ca="1" si="71"/>
        <v>173.56725456123897</v>
      </c>
      <c r="J136" s="306">
        <f t="shared" ca="1" si="72"/>
        <v>21.847856126974566</v>
      </c>
      <c r="K136" s="307">
        <f t="shared" ca="1" si="73"/>
        <v>113.66025170030164</v>
      </c>
      <c r="L136" s="304">
        <f t="shared" ca="1" si="58"/>
        <v>115.74101102859306</v>
      </c>
      <c r="M136" s="306">
        <f t="shared" ca="1" si="74"/>
        <v>1.3743169788703378</v>
      </c>
      <c r="N136" s="304">
        <f t="shared" ca="1" si="75"/>
        <v>78.742562602440287</v>
      </c>
      <c r="P136" s="310">
        <f t="shared" ca="1" si="76"/>
        <v>13</v>
      </c>
      <c r="Q136" s="304">
        <f t="shared" ca="1" si="77"/>
        <v>1151.8384999999994</v>
      </c>
      <c r="R136" s="306">
        <f t="shared" ca="1" si="78"/>
        <v>0.56605000673341543</v>
      </c>
      <c r="S136" s="307">
        <f t="shared" ca="1" si="79"/>
        <v>8.2945322303609803</v>
      </c>
      <c r="T136" s="304">
        <f t="shared" ca="1" si="59"/>
        <v>81.369361179841221</v>
      </c>
      <c r="U136" s="311">
        <f t="shared" ca="1" si="60"/>
        <v>0</v>
      </c>
      <c r="V136" s="306">
        <f t="shared" ca="1" si="61"/>
        <v>1.2111552987779937</v>
      </c>
      <c r="W136" s="304">
        <f t="shared" ca="1" si="62"/>
        <v>120.5227559941542</v>
      </c>
      <c r="Y136" s="314" t="str">
        <f t="shared" ca="1" si="80"/>
        <v/>
      </c>
      <c r="Z136" s="315" t="str">
        <f t="shared" ca="1" si="81"/>
        <v/>
      </c>
      <c r="AA136" s="316" t="str">
        <f t="shared" ca="1" si="82"/>
        <v/>
      </c>
      <c r="AC136" s="310" t="e">
        <f t="shared" ca="1" si="83"/>
        <v>#N/A</v>
      </c>
      <c r="AD136" s="323" t="e">
        <f t="shared" ca="1" si="84"/>
        <v>#N/A</v>
      </c>
      <c r="AE136" s="324">
        <f t="shared" ca="1" si="63"/>
        <v>113.66025170030164</v>
      </c>
      <c r="AG136" s="306">
        <f t="shared" ca="1" si="85"/>
        <v>114.90466961415625</v>
      </c>
      <c r="AH136" s="304">
        <f t="shared" ca="1" si="86"/>
        <v>124.52613583310918</v>
      </c>
    </row>
    <row r="137" spans="1:34" x14ac:dyDescent="0.2">
      <c r="A137" s="347">
        <f t="shared" ca="1" si="64"/>
        <v>0.01</v>
      </c>
      <c r="B137" s="304">
        <f t="shared" ca="1" si="65"/>
        <v>1.330000000000001</v>
      </c>
      <c r="D137" s="306">
        <f t="shared" ca="1" si="66"/>
        <v>24.180416272883033</v>
      </c>
      <c r="E137" s="307">
        <f t="shared" ca="1" si="67"/>
        <v>111.67074645507843</v>
      </c>
      <c r="F137" s="304">
        <f t="shared" ca="1" si="68"/>
        <v>114.25868958186209</v>
      </c>
      <c r="G137" s="306">
        <f t="shared" ca="1" si="69"/>
        <v>34.125192806275969</v>
      </c>
      <c r="H137" s="307">
        <f t="shared" ca="1" si="70"/>
        <v>171.34451902880804</v>
      </c>
      <c r="I137" s="304">
        <f t="shared" ca="1" si="71"/>
        <v>174.70968200211192</v>
      </c>
      <c r="J137" s="306">
        <f t="shared" ca="1" si="72"/>
        <v>22.187899034223683</v>
      </c>
      <c r="K137" s="307">
        <f t="shared" ca="1" si="73"/>
        <v>115.36811335326696</v>
      </c>
      <c r="L137" s="304">
        <f t="shared" ca="1" si="58"/>
        <v>117.48235800427722</v>
      </c>
      <c r="M137" s="306">
        <f t="shared" ca="1" si="74"/>
        <v>1.374207363595215</v>
      </c>
      <c r="N137" s="304">
        <f t="shared" ca="1" si="75"/>
        <v>78.736282109805586</v>
      </c>
      <c r="P137" s="310">
        <f t="shared" ca="1" si="76"/>
        <v>13</v>
      </c>
      <c r="Q137" s="304">
        <f t="shared" ca="1" si="77"/>
        <v>1147.2174999999995</v>
      </c>
      <c r="R137" s="306">
        <f t="shared" ca="1" si="78"/>
        <v>0.56377910062885728</v>
      </c>
      <c r="S137" s="307">
        <f t="shared" ca="1" si="79"/>
        <v>8.2888944393546922</v>
      </c>
      <c r="T137" s="304">
        <f t="shared" ca="1" si="59"/>
        <v>81.314054450069534</v>
      </c>
      <c r="U137" s="311">
        <f t="shared" ca="1" si="60"/>
        <v>0</v>
      </c>
      <c r="V137" s="306">
        <f t="shared" ca="1" si="61"/>
        <v>1.2109484610909076</v>
      </c>
      <c r="W137" s="304">
        <f t="shared" ca="1" si="62"/>
        <v>122.09369541332156</v>
      </c>
      <c r="Y137" s="314" t="str">
        <f t="shared" ca="1" si="80"/>
        <v/>
      </c>
      <c r="Z137" s="315" t="str">
        <f t="shared" ca="1" si="81"/>
        <v/>
      </c>
      <c r="AA137" s="316" t="str">
        <f t="shared" ca="1" si="82"/>
        <v/>
      </c>
      <c r="AC137" s="310" t="e">
        <f t="shared" ca="1" si="83"/>
        <v>#N/A</v>
      </c>
      <c r="AD137" s="323" t="e">
        <f t="shared" ca="1" si="84"/>
        <v>#N/A</v>
      </c>
      <c r="AE137" s="324">
        <f t="shared" ca="1" si="63"/>
        <v>115.36811335326696</v>
      </c>
      <c r="AG137" s="306">
        <f t="shared" ca="1" si="85"/>
        <v>114.24263912600972</v>
      </c>
      <c r="AH137" s="304">
        <f t="shared" ca="1" si="86"/>
        <v>123.8638942162443</v>
      </c>
    </row>
    <row r="138" spans="1:34" x14ac:dyDescent="0.2">
      <c r="A138" s="347">
        <f t="shared" ca="1" si="64"/>
        <v>0.01</v>
      </c>
      <c r="B138" s="304">
        <f t="shared" ca="1" si="65"/>
        <v>1.340000000000001</v>
      </c>
      <c r="D138" s="306">
        <f t="shared" ca="1" si="66"/>
        <v>24.064122780457097</v>
      </c>
      <c r="E138" s="307">
        <f t="shared" ca="1" si="67"/>
        <v>111.01731860519472</v>
      </c>
      <c r="F138" s="304">
        <f t="shared" ca="1" si="68"/>
        <v>113.59545341024977</v>
      </c>
      <c r="G138" s="306">
        <f t="shared" ca="1" si="69"/>
        <v>34.365834034080542</v>
      </c>
      <c r="H138" s="307">
        <f t="shared" ca="1" si="70"/>
        <v>172.45469221485999</v>
      </c>
      <c r="I138" s="304">
        <f t="shared" ca="1" si="71"/>
        <v>175.84547596051499</v>
      </c>
      <c r="J138" s="306">
        <f t="shared" ca="1" si="72"/>
        <v>22.530354168425465</v>
      </c>
      <c r="K138" s="307">
        <f t="shared" ca="1" si="73"/>
        <v>117.08710940948531</v>
      </c>
      <c r="L138" s="304">
        <f t="shared" ca="1" si="58"/>
        <v>119.23509570937354</v>
      </c>
      <c r="M138" s="306">
        <f t="shared" ca="1" si="74"/>
        <v>1.3740983963556295</v>
      </c>
      <c r="N138" s="304">
        <f t="shared" ca="1" si="75"/>
        <v>78.730038746872154</v>
      </c>
      <c r="P138" s="310">
        <f t="shared" ca="1" si="76"/>
        <v>13</v>
      </c>
      <c r="Q138" s="304">
        <f t="shared" ca="1" si="77"/>
        <v>1142.5964999999994</v>
      </c>
      <c r="R138" s="306">
        <f t="shared" ca="1" si="78"/>
        <v>0.56150819452429912</v>
      </c>
      <c r="S138" s="307">
        <f t="shared" ca="1" si="79"/>
        <v>8.2832793574094499</v>
      </c>
      <c r="T138" s="304">
        <f t="shared" ca="1" si="59"/>
        <v>81.258970496186706</v>
      </c>
      <c r="U138" s="311">
        <f t="shared" ca="1" si="60"/>
        <v>0</v>
      </c>
      <c r="V138" s="306">
        <f t="shared" ca="1" si="61"/>
        <v>1.2107403103892185</v>
      </c>
      <c r="W138" s="304">
        <f t="shared" ca="1" si="62"/>
        <v>123.66506605035595</v>
      </c>
      <c r="Y138" s="314" t="str">
        <f t="shared" ca="1" si="80"/>
        <v/>
      </c>
      <c r="Z138" s="315" t="str">
        <f t="shared" ca="1" si="81"/>
        <v/>
      </c>
      <c r="AA138" s="316" t="str">
        <f t="shared" ca="1" si="82"/>
        <v/>
      </c>
      <c r="AC138" s="310" t="e">
        <f t="shared" ca="1" si="83"/>
        <v>#N/A</v>
      </c>
      <c r="AD138" s="323" t="e">
        <f t="shared" ca="1" si="84"/>
        <v>#N/A</v>
      </c>
      <c r="AE138" s="324">
        <f t="shared" ca="1" si="63"/>
        <v>117.08710940948531</v>
      </c>
      <c r="AG138" s="306">
        <f t="shared" ca="1" si="85"/>
        <v>113.57929144208595</v>
      </c>
      <c r="AH138" s="304">
        <f t="shared" ca="1" si="86"/>
        <v>123.20033655195162</v>
      </c>
    </row>
    <row r="139" spans="1:34" x14ac:dyDescent="0.2">
      <c r="A139" s="347">
        <f t="shared" ca="1" si="64"/>
        <v>0.01</v>
      </c>
      <c r="B139" s="304">
        <f t="shared" ca="1" si="65"/>
        <v>1.350000000000001</v>
      </c>
      <c r="D139" s="306">
        <f t="shared" ca="1" si="66"/>
        <v>23.947356638265507</v>
      </c>
      <c r="E139" s="307">
        <f t="shared" ca="1" si="67"/>
        <v>110.36266958561259</v>
      </c>
      <c r="F139" s="304">
        <f t="shared" ca="1" si="68"/>
        <v>112.93092901425798</v>
      </c>
      <c r="G139" s="306">
        <f t="shared" ca="1" si="69"/>
        <v>34.605307600463199</v>
      </c>
      <c r="H139" s="307">
        <f t="shared" ca="1" si="70"/>
        <v>173.55831891071611</v>
      </c>
      <c r="I139" s="304">
        <f t="shared" ca="1" si="71"/>
        <v>176.97462354031583</v>
      </c>
      <c r="J139" s="306">
        <f t="shared" ca="1" si="72"/>
        <v>22.875209876598184</v>
      </c>
      <c r="K139" s="307">
        <f t="shared" ca="1" si="73"/>
        <v>118.81717446511318</v>
      </c>
      <c r="L139" s="304">
        <f t="shared" ca="1" si="58"/>
        <v>120.99915774405854</v>
      </c>
      <c r="M139" s="306">
        <f t="shared" ca="1" si="74"/>
        <v>1.3739900651192152</v>
      </c>
      <c r="N139" s="304">
        <f t="shared" ca="1" si="75"/>
        <v>78.723831824236171</v>
      </c>
      <c r="P139" s="310">
        <f t="shared" ca="1" si="76"/>
        <v>13</v>
      </c>
      <c r="Q139" s="304">
        <f t="shared" ca="1" si="77"/>
        <v>1137.9754999999996</v>
      </c>
      <c r="R139" s="306">
        <f t="shared" ca="1" si="78"/>
        <v>0.55923728841974096</v>
      </c>
      <c r="S139" s="307">
        <f t="shared" ca="1" si="79"/>
        <v>8.2776869845252516</v>
      </c>
      <c r="T139" s="304">
        <f t="shared" ca="1" si="59"/>
        <v>81.204109318192721</v>
      </c>
      <c r="U139" s="311">
        <f t="shared" ca="1" si="60"/>
        <v>0</v>
      </c>
      <c r="V139" s="306">
        <f t="shared" ca="1" si="61"/>
        <v>1.2105308552726952</v>
      </c>
      <c r="W139" s="304">
        <f t="shared" ca="1" si="62"/>
        <v>125.23666403057364</v>
      </c>
      <c r="Y139" s="314" t="str">
        <f t="shared" ca="1" si="80"/>
        <v/>
      </c>
      <c r="Z139" s="315" t="str">
        <f t="shared" ca="1" si="81"/>
        <v/>
      </c>
      <c r="AA139" s="316" t="str">
        <f t="shared" ca="1" si="82"/>
        <v/>
      </c>
      <c r="AC139" s="310" t="e">
        <f t="shared" ca="1" si="83"/>
        <v>#N/A</v>
      </c>
      <c r="AD139" s="323" t="e">
        <f t="shared" ca="1" si="84"/>
        <v>#N/A</v>
      </c>
      <c r="AE139" s="324">
        <f t="shared" ca="1" si="63"/>
        <v>118.81717446511318</v>
      </c>
      <c r="AG139" s="306">
        <f t="shared" ca="1" si="85"/>
        <v>112.91465413441239</v>
      </c>
      <c r="AH139" s="304">
        <f t="shared" ca="1" si="86"/>
        <v>122.53549039071537</v>
      </c>
    </row>
    <row r="140" spans="1:34" x14ac:dyDescent="0.2">
      <c r="A140" s="347">
        <f t="shared" ca="1" si="64"/>
        <v>0.01</v>
      </c>
      <c r="B140" s="304">
        <f t="shared" ca="1" si="65"/>
        <v>1.360000000000001</v>
      </c>
      <c r="D140" s="306">
        <f t="shared" ca="1" si="66"/>
        <v>23.830125527378573</v>
      </c>
      <c r="E140" s="307">
        <f t="shared" ca="1" si="67"/>
        <v>109.70682596538475</v>
      </c>
      <c r="F140" s="304">
        <f t="shared" ca="1" si="68"/>
        <v>112.26514394971325</v>
      </c>
      <c r="G140" s="306">
        <f t="shared" ca="1" si="69"/>
        <v>34.843608855736981</v>
      </c>
      <c r="H140" s="307">
        <f t="shared" ca="1" si="70"/>
        <v>174.65538717036995</v>
      </c>
      <c r="I140" s="304">
        <f t="shared" ca="1" si="71"/>
        <v>178.09711212067256</v>
      </c>
      <c r="J140" s="306">
        <f t="shared" ca="1" si="72"/>
        <v>23.222454458879184</v>
      </c>
      <c r="K140" s="307">
        <f t="shared" ca="1" si="73"/>
        <v>120.55824299551861</v>
      </c>
      <c r="L140" s="304">
        <f t="shared" ca="1" si="58"/>
        <v>122.77447758089313</v>
      </c>
      <c r="M140" s="306">
        <f t="shared" ca="1" si="74"/>
        <v>1.3738823581395141</v>
      </c>
      <c r="N140" s="304">
        <f t="shared" ca="1" si="75"/>
        <v>78.717660668875197</v>
      </c>
      <c r="P140" s="310">
        <f t="shared" ca="1" si="76"/>
        <v>13</v>
      </c>
      <c r="Q140" s="304">
        <f t="shared" ca="1" si="77"/>
        <v>1133.3544999999995</v>
      </c>
      <c r="R140" s="306">
        <f t="shared" ca="1" si="78"/>
        <v>0.55696638231518281</v>
      </c>
      <c r="S140" s="307">
        <f t="shared" ca="1" si="79"/>
        <v>8.2721173207020993</v>
      </c>
      <c r="T140" s="304">
        <f t="shared" ca="1" si="59"/>
        <v>81.149470916087594</v>
      </c>
      <c r="U140" s="311">
        <f t="shared" ca="1" si="60"/>
        <v>0</v>
      </c>
      <c r="V140" s="306">
        <f t="shared" ca="1" si="61"/>
        <v>1.2103201043543688</v>
      </c>
      <c r="W140" s="304">
        <f t="shared" ca="1" si="62"/>
        <v>126.80828664191543</v>
      </c>
      <c r="Y140" s="314" t="str">
        <f t="shared" ca="1" si="80"/>
        <v/>
      </c>
      <c r="Z140" s="315" t="str">
        <f t="shared" ca="1" si="81"/>
        <v/>
      </c>
      <c r="AA140" s="316" t="str">
        <f t="shared" ca="1" si="82"/>
        <v/>
      </c>
      <c r="AC140" s="310" t="e">
        <f t="shared" ca="1" si="83"/>
        <v>#N/A</v>
      </c>
      <c r="AD140" s="323" t="e">
        <f t="shared" ca="1" si="84"/>
        <v>#N/A</v>
      </c>
      <c r="AE140" s="324">
        <f t="shared" ca="1" si="63"/>
        <v>120.55824299551861</v>
      </c>
      <c r="AG140" s="306">
        <f t="shared" ca="1" si="85"/>
        <v>112.24875473228433</v>
      </c>
      <c r="AH140" s="304">
        <f t="shared" ca="1" si="86"/>
        <v>121.86938324079058</v>
      </c>
    </row>
    <row r="141" spans="1:34" x14ac:dyDescent="0.2">
      <c r="A141" s="347">
        <f t="shared" ca="1" si="64"/>
        <v>0.01</v>
      </c>
      <c r="B141" s="304">
        <f t="shared" ca="1" si="65"/>
        <v>1.370000000000001</v>
      </c>
      <c r="D141" s="306">
        <f t="shared" ca="1" si="66"/>
        <v>23.712437070764999</v>
      </c>
      <c r="E141" s="307">
        <f t="shared" ca="1" si="67"/>
        <v>109.04981427740654</v>
      </c>
      <c r="F141" s="304">
        <f t="shared" ca="1" si="68"/>
        <v>111.59812572696663</v>
      </c>
      <c r="G141" s="306">
        <f t="shared" ca="1" si="69"/>
        <v>35.080733226444629</v>
      </c>
      <c r="H141" s="307">
        <f t="shared" ca="1" si="70"/>
        <v>175.74588531314402</v>
      </c>
      <c r="I141" s="304">
        <f t="shared" ca="1" si="71"/>
        <v>179.21292935557341</v>
      </c>
      <c r="J141" s="306">
        <f t="shared" ca="1" si="72"/>
        <v>23.572076169290092</v>
      </c>
      <c r="K141" s="307">
        <f t="shared" ca="1" si="73"/>
        <v>122.31024935793619</v>
      </c>
      <c r="L141" s="304">
        <f t="shared" ca="1" si="58"/>
        <v>124.56098856757417</v>
      </c>
      <c r="M141" s="306">
        <f t="shared" ca="1" si="74"/>
        <v>1.3737752639466689</v>
      </c>
      <c r="N141" s="304">
        <f t="shared" ca="1" si="75"/>
        <v>78.711524623614821</v>
      </c>
      <c r="P141" s="310">
        <f t="shared" ca="1" si="76"/>
        <v>13</v>
      </c>
      <c r="Q141" s="304">
        <f t="shared" ca="1" si="77"/>
        <v>1128.7334999999994</v>
      </c>
      <c r="R141" s="306">
        <f t="shared" ca="1" si="78"/>
        <v>0.55469547621062465</v>
      </c>
      <c r="S141" s="307">
        <f t="shared" ca="1" si="79"/>
        <v>8.2665703659399927</v>
      </c>
      <c r="T141" s="304">
        <f t="shared" ca="1" si="59"/>
        <v>81.09505528987134</v>
      </c>
      <c r="U141" s="311">
        <f t="shared" ca="1" si="60"/>
        <v>0</v>
      </c>
      <c r="V141" s="306">
        <f t="shared" ca="1" si="61"/>
        <v>1.2101080662601102</v>
      </c>
      <c r="W141" s="304">
        <f t="shared" ca="1" si="62"/>
        <v>128.37973235479973</v>
      </c>
      <c r="Y141" s="314" t="str">
        <f t="shared" ca="1" si="80"/>
        <v/>
      </c>
      <c r="Z141" s="315" t="str">
        <f t="shared" ca="1" si="81"/>
        <v/>
      </c>
      <c r="AA141" s="316" t="str">
        <f t="shared" ca="1" si="82"/>
        <v/>
      </c>
      <c r="AC141" s="310" t="e">
        <f t="shared" ca="1" si="83"/>
        <v>#N/A</v>
      </c>
      <c r="AD141" s="323" t="e">
        <f t="shared" ca="1" si="84"/>
        <v>#N/A</v>
      </c>
      <c r="AE141" s="324">
        <f t="shared" ca="1" si="63"/>
        <v>122.31024935793619</v>
      </c>
      <c r="AG141" s="306">
        <f t="shared" ca="1" si="85"/>
        <v>111.58162071893982</v>
      </c>
      <c r="AH141" s="304">
        <f t="shared" ca="1" si="86"/>
        <v>121.20204256486177</v>
      </c>
    </row>
    <row r="142" spans="1:34" x14ac:dyDescent="0.2">
      <c r="A142" s="347">
        <f t="shared" ca="1" si="64"/>
        <v>0.01</v>
      </c>
      <c r="B142" s="304">
        <f t="shared" ca="1" si="65"/>
        <v>1.380000000000001</v>
      </c>
      <c r="D142" s="306">
        <f t="shared" ca="1" si="66"/>
        <v>23.594298834347988</v>
      </c>
      <c r="E142" s="307">
        <f t="shared" ca="1" si="67"/>
        <v>108.39166101487207</v>
      </c>
      <c r="F142" s="304">
        <f t="shared" ca="1" si="68"/>
        <v>110.92990180761656</v>
      </c>
      <c r="G142" s="306">
        <f t="shared" ca="1" si="69"/>
        <v>35.31667621478811</v>
      </c>
      <c r="H142" s="307">
        <f t="shared" ca="1" si="70"/>
        <v>176.82980192329273</v>
      </c>
      <c r="I142" s="304">
        <f t="shared" ca="1" si="71"/>
        <v>180.32206317334305</v>
      </c>
      <c r="J142" s="306">
        <f t="shared" ca="1" si="72"/>
        <v>23.924063216496258</v>
      </c>
      <c r="K142" s="307">
        <f t="shared" ca="1" si="73"/>
        <v>124.07312779411836</v>
      </c>
      <c r="L142" s="304">
        <f t="shared" ca="1" si="58"/>
        <v>126.35862392968095</v>
      </c>
      <c r="M142" s="306">
        <f t="shared" ca="1" si="74"/>
        <v>1.373668771338491</v>
      </c>
      <c r="N142" s="304">
        <f t="shared" ca="1" si="75"/>
        <v>78.705423046616872</v>
      </c>
      <c r="P142" s="310">
        <f t="shared" ca="1" si="76"/>
        <v>13</v>
      </c>
      <c r="Q142" s="304">
        <f t="shared" ca="1" si="77"/>
        <v>1124.1124999999995</v>
      </c>
      <c r="R142" s="306">
        <f t="shared" ca="1" si="78"/>
        <v>0.55242457010606649</v>
      </c>
      <c r="S142" s="307">
        <f t="shared" ca="1" si="79"/>
        <v>8.261046120238932</v>
      </c>
      <c r="T142" s="304">
        <f t="shared" ca="1" si="59"/>
        <v>81.040862439543929</v>
      </c>
      <c r="U142" s="311">
        <f t="shared" ca="1" si="60"/>
        <v>0</v>
      </c>
      <c r="V142" s="306">
        <f t="shared" ca="1" si="61"/>
        <v>1.2098947496282075</v>
      </c>
      <c r="W142" s="304">
        <f t="shared" ca="1" si="62"/>
        <v>129.95080084162851</v>
      </c>
      <c r="Y142" s="314" t="str">
        <f t="shared" ca="1" si="80"/>
        <v/>
      </c>
      <c r="Z142" s="315" t="str">
        <f t="shared" ca="1" si="81"/>
        <v/>
      </c>
      <c r="AA142" s="316" t="str">
        <f t="shared" ca="1" si="82"/>
        <v/>
      </c>
      <c r="AC142" s="310" t="e">
        <f t="shared" ca="1" si="83"/>
        <v>#N/A</v>
      </c>
      <c r="AD142" s="323" t="e">
        <f t="shared" ca="1" si="84"/>
        <v>#N/A</v>
      </c>
      <c r="AE142" s="324">
        <f t="shared" ca="1" si="63"/>
        <v>124.07312779411836</v>
      </c>
      <c r="AG142" s="306">
        <f t="shared" ca="1" si="85"/>
        <v>110.91327952826357</v>
      </c>
      <c r="AH142" s="304">
        <f t="shared" ca="1" si="86"/>
        <v>120.53349577673106</v>
      </c>
    </row>
    <row r="143" spans="1:34" x14ac:dyDescent="0.2">
      <c r="A143" s="347">
        <f t="shared" ca="1" si="64"/>
        <v>0.01</v>
      </c>
      <c r="B143" s="304">
        <f t="shared" ca="1" si="65"/>
        <v>1.390000000000001</v>
      </c>
      <c r="D143" s="306">
        <f t="shared" ca="1" si="66"/>
        <v>23.475718327996017</v>
      </c>
      <c r="E143" s="307">
        <f t="shared" ca="1" si="67"/>
        <v>107.73239262777281</v>
      </c>
      <c r="F143" s="304">
        <f t="shared" ca="1" si="68"/>
        <v>110.2604996012625</v>
      </c>
      <c r="G143" s="306">
        <f t="shared" ca="1" si="69"/>
        <v>35.55143339806807</v>
      </c>
      <c r="H143" s="307">
        <f t="shared" ca="1" si="70"/>
        <v>177.90712584957046</v>
      </c>
      <c r="I143" s="304">
        <f t="shared" ca="1" si="71"/>
        <v>181.4245017761167</v>
      </c>
      <c r="J143" s="306">
        <f t="shared" ca="1" si="72"/>
        <v>24.27840376456054</v>
      </c>
      <c r="K143" s="307">
        <f t="shared" ca="1" si="73"/>
        <v>125.84681243298267</v>
      </c>
      <c r="L143" s="304">
        <f t="shared" ca="1" si="58"/>
        <v>128.16731677341673</v>
      </c>
      <c r="M143" s="306">
        <f t="shared" ca="1" si="74"/>
        <v>1.3735628693718811</v>
      </c>
      <c r="N143" s="304">
        <f t="shared" ca="1" si="75"/>
        <v>78.699355310887995</v>
      </c>
      <c r="P143" s="310">
        <f t="shared" ca="1" si="76"/>
        <v>13</v>
      </c>
      <c r="Q143" s="304">
        <f t="shared" ca="1" si="77"/>
        <v>1119.4914999999994</v>
      </c>
      <c r="R143" s="306">
        <f t="shared" ca="1" si="78"/>
        <v>0.55015366400150834</v>
      </c>
      <c r="S143" s="307">
        <f t="shared" ca="1" si="79"/>
        <v>8.2555445835989172</v>
      </c>
      <c r="T143" s="304">
        <f t="shared" ca="1" si="59"/>
        <v>80.986892365105376</v>
      </c>
      <c r="U143" s="311">
        <f t="shared" ca="1" si="60"/>
        <v>0</v>
      </c>
      <c r="V143" s="306">
        <f t="shared" ca="1" si="61"/>
        <v>1.2096801631089464</v>
      </c>
      <c r="W143" s="304">
        <f t="shared" ca="1" si="62"/>
        <v>131.52129299594657</v>
      </c>
      <c r="Y143" s="314" t="str">
        <f t="shared" ca="1" si="80"/>
        <v/>
      </c>
      <c r="Z143" s="315" t="str">
        <f t="shared" ca="1" si="81"/>
        <v/>
      </c>
      <c r="AA143" s="316" t="str">
        <f t="shared" ca="1" si="82"/>
        <v/>
      </c>
      <c r="AC143" s="310" t="e">
        <f t="shared" ca="1" si="83"/>
        <v>#N/A</v>
      </c>
      <c r="AD143" s="323" t="e">
        <f t="shared" ca="1" si="84"/>
        <v>#N/A</v>
      </c>
      <c r="AE143" s="324">
        <f t="shared" ca="1" si="63"/>
        <v>125.84681243298267</v>
      </c>
      <c r="AG143" s="306">
        <f t="shared" ca="1" si="85"/>
        <v>110.24375854152069</v>
      </c>
      <c r="AH143" s="304">
        <f t="shared" ca="1" si="86"/>
        <v>119.86377023803693</v>
      </c>
    </row>
    <row r="144" spans="1:34" x14ac:dyDescent="0.2">
      <c r="A144" s="347">
        <f t="shared" ca="1" si="64"/>
        <v>0.01</v>
      </c>
      <c r="B144" s="304">
        <f t="shared" ca="1" si="65"/>
        <v>1.400000000000001</v>
      </c>
      <c r="D144" s="306">
        <f t="shared" ca="1" si="66"/>
        <v>23.35670300645225</v>
      </c>
      <c r="E144" s="307">
        <f t="shared" ca="1" si="67"/>
        <v>107.07203551943837</v>
      </c>
      <c r="F144" s="304">
        <f t="shared" ca="1" si="68"/>
        <v>109.58994646228955</v>
      </c>
      <c r="G144" s="306">
        <f t="shared" ca="1" si="69"/>
        <v>35.785000428132591</v>
      </c>
      <c r="H144" s="307">
        <f t="shared" ca="1" si="70"/>
        <v>178.97784620476486</v>
      </c>
      <c r="I144" s="304">
        <f t="shared" ca="1" si="71"/>
        <v>182.52023363928151</v>
      </c>
      <c r="J144" s="306">
        <f t="shared" ca="1" si="72"/>
        <v>24.635085933691542</v>
      </c>
      <c r="K144" s="307">
        <f t="shared" ca="1" si="73"/>
        <v>127.63123729325434</v>
      </c>
      <c r="L144" s="304">
        <f t="shared" ca="1" si="58"/>
        <v>129.98700008834487</v>
      </c>
      <c r="M144" s="306">
        <f t="shared" ca="1" si="74"/>
        <v>1.3734575473545934</v>
      </c>
      <c r="N144" s="304">
        <f t="shared" ca="1" si="75"/>
        <v>78.693320803807609</v>
      </c>
      <c r="P144" s="310">
        <f t="shared" ca="1" si="76"/>
        <v>13</v>
      </c>
      <c r="Q144" s="304">
        <f t="shared" ca="1" si="77"/>
        <v>1114.8704999999993</v>
      </c>
      <c r="R144" s="306">
        <f t="shared" ca="1" si="78"/>
        <v>0.54788275789695007</v>
      </c>
      <c r="S144" s="307">
        <f t="shared" ca="1" si="79"/>
        <v>8.2500657560199482</v>
      </c>
      <c r="T144" s="304">
        <f t="shared" ca="1" si="59"/>
        <v>80.933145066555696</v>
      </c>
      <c r="U144" s="311">
        <f t="shared" ca="1" si="60"/>
        <v>0</v>
      </c>
      <c r="V144" s="306">
        <f t="shared" ca="1" si="61"/>
        <v>1.2094643153641897</v>
      </c>
      <c r="W144" s="304">
        <f t="shared" ca="1" si="62"/>
        <v>133.0910109512505</v>
      </c>
      <c r="Y144" s="314" t="str">
        <f t="shared" ca="1" si="80"/>
        <v/>
      </c>
      <c r="Z144" s="315" t="str">
        <f t="shared" ca="1" si="81"/>
        <v/>
      </c>
      <c r="AA144" s="316" t="str">
        <f t="shared" ca="1" si="82"/>
        <v/>
      </c>
      <c r="AC144" s="310" t="e">
        <f t="shared" ca="1" si="83"/>
        <v>#N/A</v>
      </c>
      <c r="AD144" s="323" t="e">
        <f t="shared" ca="1" si="84"/>
        <v>#N/A</v>
      </c>
      <c r="AE144" s="324">
        <f t="shared" ca="1" si="63"/>
        <v>127.63123729325434</v>
      </c>
      <c r="AG144" s="306">
        <f t="shared" ca="1" si="85"/>
        <v>109.57308508412126</v>
      </c>
      <c r="AH144" s="304">
        <f t="shared" ca="1" si="86"/>
        <v>119.19289325500438</v>
      </c>
    </row>
    <row r="145" spans="1:34" x14ac:dyDescent="0.2">
      <c r="A145" s="347">
        <f t="shared" ca="1" si="64"/>
        <v>0.01</v>
      </c>
      <c r="B145" s="304">
        <f t="shared" ca="1" si="65"/>
        <v>1.410000000000001</v>
      </c>
      <c r="D145" s="306">
        <f t="shared" ca="1" si="66"/>
        <v>23.156807964075352</v>
      </c>
      <c r="E145" s="307">
        <f t="shared" ca="1" si="67"/>
        <v>106.00823570775437</v>
      </c>
      <c r="F145" s="304">
        <f t="shared" ca="1" si="68"/>
        <v>108.50798953512995</v>
      </c>
      <c r="G145" s="306">
        <f t="shared" ca="1" si="69"/>
        <v>36.016568507773343</v>
      </c>
      <c r="H145" s="307">
        <f t="shared" ca="1" si="70"/>
        <v>180.03792856184239</v>
      </c>
      <c r="I145" s="304">
        <f t="shared" ca="1" si="71"/>
        <v>183.60514406713716</v>
      </c>
      <c r="J145" s="306">
        <f t="shared" ca="1" si="72"/>
        <v>24.99409377837107</v>
      </c>
      <c r="K145" s="307">
        <f t="shared" ca="1" si="73"/>
        <v>129.42631616708738</v>
      </c>
      <c r="L145" s="304">
        <f t="shared" ca="1" si="58"/>
        <v>131.81758623334318</v>
      </c>
      <c r="M145" s="306">
        <f t="shared" ca="1" si="74"/>
        <v>1.3733527924961744</v>
      </c>
      <c r="N145" s="304">
        <f t="shared" ca="1" si="75"/>
        <v>78.687318792536701</v>
      </c>
      <c r="P145" s="310">
        <f t="shared" ca="1" si="76"/>
        <v>14</v>
      </c>
      <c r="Q145" s="304">
        <f t="shared" ca="1" si="77"/>
        <v>1106.868333333332</v>
      </c>
      <c r="R145" s="306">
        <f t="shared" ca="1" si="78"/>
        <v>0.54395023914927065</v>
      </c>
      <c r="S145" s="307">
        <f t="shared" ca="1" si="79"/>
        <v>8.2446262536284554</v>
      </c>
      <c r="T145" s="304">
        <f t="shared" ca="1" si="59"/>
        <v>80.879783548095148</v>
      </c>
      <c r="U145" s="311">
        <f t="shared" ca="1" si="60"/>
        <v>0</v>
      </c>
      <c r="V145" s="306">
        <f t="shared" ca="1" si="61"/>
        <v>1.2092472174999502</v>
      </c>
      <c r="W145" s="304">
        <f t="shared" ca="1" si="62"/>
        <v>134.65373947343926</v>
      </c>
      <c r="Y145" s="314" t="str">
        <f t="shared" ca="1" si="80"/>
        <v/>
      </c>
      <c r="Z145" s="315" t="str">
        <f t="shared" ca="1" si="81"/>
        <v/>
      </c>
      <c r="AA145" s="316" t="str">
        <f t="shared" ca="1" si="82"/>
        <v/>
      </c>
      <c r="AC145" s="310" t="e">
        <f t="shared" ca="1" si="83"/>
        <v>#N/A</v>
      </c>
      <c r="AD145" s="323" t="e">
        <f t="shared" ca="1" si="84"/>
        <v>#N/A</v>
      </c>
      <c r="AE145" s="324">
        <f t="shared" ca="1" si="63"/>
        <v>129.42631616708738</v>
      </c>
      <c r="AG145" s="306">
        <f t="shared" ca="1" si="85"/>
        <v>108.4909420452761</v>
      </c>
      <c r="AH145" s="304">
        <f t="shared" ca="1" si="86"/>
        <v>118.11054769808669</v>
      </c>
    </row>
    <row r="146" spans="1:34" x14ac:dyDescent="0.2">
      <c r="A146" s="347">
        <f t="shared" ca="1" si="64"/>
        <v>0.01</v>
      </c>
      <c r="B146" s="304">
        <f t="shared" ca="1" si="65"/>
        <v>1.420000000000001</v>
      </c>
      <c r="D146" s="306">
        <f t="shared" ca="1" si="66"/>
        <v>22.875854051193372</v>
      </c>
      <c r="E146" s="307">
        <f t="shared" ca="1" si="67"/>
        <v>104.54074323004971</v>
      </c>
      <c r="F146" s="304">
        <f t="shared" ca="1" si="68"/>
        <v>107.01435274608116</v>
      </c>
      <c r="G146" s="306">
        <f t="shared" ca="1" si="69"/>
        <v>36.245327048285276</v>
      </c>
      <c r="H146" s="307">
        <f t="shared" ca="1" si="70"/>
        <v>181.08333599414289</v>
      </c>
      <c r="I146" s="304">
        <f t="shared" ca="1" si="71"/>
        <v>184.6751155613685</v>
      </c>
      <c r="J146" s="306">
        <f t="shared" ca="1" si="72"/>
        <v>25.355403256151362</v>
      </c>
      <c r="K146" s="307">
        <f t="shared" ca="1" si="73"/>
        <v>131.23192248986732</v>
      </c>
      <c r="L146" s="304">
        <f t="shared" ca="1" si="58"/>
        <v>133.658946407147</v>
      </c>
      <c r="M146" s="306">
        <f t="shared" ca="1" si="74"/>
        <v>1.3732485900013682</v>
      </c>
      <c r="N146" s="304">
        <f t="shared" ca="1" si="75"/>
        <v>78.681348429369578</v>
      </c>
      <c r="P146" s="310">
        <f t="shared" ca="1" si="76"/>
        <v>14</v>
      </c>
      <c r="Q146" s="304">
        <f t="shared" ca="1" si="77"/>
        <v>1095.4849999999985</v>
      </c>
      <c r="R146" s="306">
        <f t="shared" ca="1" si="78"/>
        <v>0.53835610775847054</v>
      </c>
      <c r="S146" s="307">
        <f t="shared" ca="1" si="79"/>
        <v>8.2392426925508708</v>
      </c>
      <c r="T146" s="304">
        <f t="shared" ca="1" si="59"/>
        <v>80.826970813924049</v>
      </c>
      <c r="U146" s="311">
        <f t="shared" ca="1" si="60"/>
        <v>0</v>
      </c>
      <c r="V146" s="306">
        <f t="shared" ca="1" si="61"/>
        <v>1.2090288854980114</v>
      </c>
      <c r="W146" s="304">
        <f t="shared" ca="1" si="62"/>
        <v>136.20312389492801</v>
      </c>
      <c r="Y146" s="314" t="str">
        <f t="shared" ca="1" si="80"/>
        <v/>
      </c>
      <c r="Z146" s="315" t="str">
        <f t="shared" ca="1" si="81"/>
        <v/>
      </c>
      <c r="AA146" s="316" t="str">
        <f t="shared" ca="1" si="82"/>
        <v/>
      </c>
      <c r="AC146" s="310" t="e">
        <f t="shared" ca="1" si="83"/>
        <v>#N/A</v>
      </c>
      <c r="AD146" s="323" t="e">
        <f t="shared" ca="1" si="84"/>
        <v>#N/A</v>
      </c>
      <c r="AE146" s="324">
        <f t="shared" ca="1" si="63"/>
        <v>131.23192248986732</v>
      </c>
      <c r="AG146" s="306">
        <f t="shared" ca="1" si="85"/>
        <v>106.9970491615352</v>
      </c>
      <c r="AH146" s="304">
        <f t="shared" ca="1" si="86"/>
        <v>116.61645328098544</v>
      </c>
    </row>
    <row r="147" spans="1:34" x14ac:dyDescent="0.2">
      <c r="A147" s="347">
        <f t="shared" ca="1" si="64"/>
        <v>0.01</v>
      </c>
      <c r="B147" s="304">
        <f t="shared" ca="1" si="65"/>
        <v>1.430000000000001</v>
      </c>
      <c r="D147" s="306">
        <f t="shared" ca="1" si="66"/>
        <v>22.594311698922827</v>
      </c>
      <c r="E147" s="307">
        <f t="shared" ca="1" si="67"/>
        <v>103.07222979701321</v>
      </c>
      <c r="F147" s="304">
        <f t="shared" ca="1" si="68"/>
        <v>105.51960707127552</v>
      </c>
      <c r="G147" s="306">
        <f t="shared" ca="1" si="69"/>
        <v>36.471270165274504</v>
      </c>
      <c r="H147" s="307">
        <f t="shared" ca="1" si="70"/>
        <v>182.11405829211301</v>
      </c>
      <c r="I147" s="304">
        <f t="shared" ca="1" si="71"/>
        <v>185.73013695976101</v>
      </c>
      <c r="J147" s="306">
        <f t="shared" ca="1" si="72"/>
        <v>25.71898624221916</v>
      </c>
      <c r="K147" s="307">
        <f t="shared" ca="1" si="73"/>
        <v>133.04790946129859</v>
      </c>
      <c r="L147" s="304">
        <f t="shared" ca="1" si="58"/>
        <v>135.5109311655313</v>
      </c>
      <c r="M147" s="306">
        <f t="shared" ca="1" si="74"/>
        <v>1.3731449254499952</v>
      </c>
      <c r="N147" s="304">
        <f t="shared" ca="1" si="75"/>
        <v>78.675408888090786</v>
      </c>
      <c r="P147" s="310">
        <f t="shared" ca="1" si="76"/>
        <v>14</v>
      </c>
      <c r="Q147" s="304">
        <f t="shared" ca="1" si="77"/>
        <v>1084.1016666666653</v>
      </c>
      <c r="R147" s="306">
        <f t="shared" ca="1" si="78"/>
        <v>0.53276197636767053</v>
      </c>
      <c r="S147" s="307">
        <f t="shared" ca="1" si="79"/>
        <v>8.2339150727871946</v>
      </c>
      <c r="T147" s="304">
        <f t="shared" ca="1" si="59"/>
        <v>80.774706864042386</v>
      </c>
      <c r="U147" s="311">
        <f t="shared" ca="1" si="60"/>
        <v>0</v>
      </c>
      <c r="V147" s="306">
        <f t="shared" ca="1" si="61"/>
        <v>1.2088093377790554</v>
      </c>
      <c r="W147" s="304">
        <f t="shared" ca="1" si="62"/>
        <v>137.73876884153162</v>
      </c>
      <c r="Y147" s="314" t="str">
        <f t="shared" ca="1" si="80"/>
        <v/>
      </c>
      <c r="Z147" s="315" t="str">
        <f t="shared" ca="1" si="81"/>
        <v/>
      </c>
      <c r="AA147" s="316" t="str">
        <f t="shared" ca="1" si="82"/>
        <v/>
      </c>
      <c r="AC147" s="310" t="e">
        <f t="shared" ca="1" si="83"/>
        <v>#N/A</v>
      </c>
      <c r="AD147" s="323" t="e">
        <f t="shared" ca="1" si="84"/>
        <v>#N/A</v>
      </c>
      <c r="AE147" s="324">
        <f t="shared" ca="1" si="63"/>
        <v>133.04790946129859</v>
      </c>
      <c r="AG147" s="306">
        <f t="shared" ca="1" si="85"/>
        <v>105.5020400432992</v>
      </c>
      <c r="AH147" s="304">
        <f t="shared" ca="1" si="86"/>
        <v>115.12124358733178</v>
      </c>
    </row>
    <row r="148" spans="1:34" x14ac:dyDescent="0.2">
      <c r="A148" s="347">
        <f t="shared" ca="1" si="64"/>
        <v>0.01</v>
      </c>
      <c r="B148" s="304">
        <f t="shared" ca="1" si="65"/>
        <v>1.4400000000000011</v>
      </c>
      <c r="D148" s="306">
        <f t="shared" ca="1" si="66"/>
        <v>22.312199612841304</v>
      </c>
      <c r="E148" s="307">
        <f t="shared" ca="1" si="67"/>
        <v>101.60276962673781</v>
      </c>
      <c r="F148" s="304">
        <f t="shared" ca="1" si="68"/>
        <v>104.02382922863026</v>
      </c>
      <c r="G148" s="306">
        <f t="shared" ca="1" si="69"/>
        <v>36.694392161402916</v>
      </c>
      <c r="H148" s="307">
        <f t="shared" ca="1" si="70"/>
        <v>183.13008598838039</v>
      </c>
      <c r="I148" s="304">
        <f t="shared" ca="1" si="71"/>
        <v>186.77019786413041</v>
      </c>
      <c r="J148" s="306">
        <f t="shared" ca="1" si="72"/>
        <v>26.084814553852546</v>
      </c>
      <c r="K148" s="307">
        <f t="shared" ca="1" si="73"/>
        <v>134.87413018270107</v>
      </c>
      <c r="L148" s="304">
        <f t="shared" ca="1" si="58"/>
        <v>137.37339095636051</v>
      </c>
      <c r="M148" s="306">
        <f t="shared" ca="1" si="74"/>
        <v>1.3730417847822383</v>
      </c>
      <c r="N148" s="304">
        <f t="shared" ca="1" si="75"/>
        <v>78.669499363132161</v>
      </c>
      <c r="P148" s="310">
        <f t="shared" ca="1" si="76"/>
        <v>14</v>
      </c>
      <c r="Q148" s="304">
        <f t="shared" ca="1" si="77"/>
        <v>1072.7183333333319</v>
      </c>
      <c r="R148" s="306">
        <f t="shared" ca="1" si="78"/>
        <v>0.52716784497687041</v>
      </c>
      <c r="S148" s="307">
        <f t="shared" ca="1" si="79"/>
        <v>8.2286433943374266</v>
      </c>
      <c r="T148" s="304">
        <f t="shared" ca="1" si="59"/>
        <v>80.722991698450159</v>
      </c>
      <c r="U148" s="311">
        <f t="shared" ca="1" si="60"/>
        <v>0</v>
      </c>
      <c r="V148" s="306">
        <f t="shared" ca="1" si="61"/>
        <v>1.2085885927664046</v>
      </c>
      <c r="W148" s="304">
        <f t="shared" ca="1" si="62"/>
        <v>139.26028551719057</v>
      </c>
      <c r="Y148" s="314" t="str">
        <f t="shared" ca="1" si="80"/>
        <v/>
      </c>
      <c r="Z148" s="315" t="str">
        <f t="shared" ca="1" si="81"/>
        <v/>
      </c>
      <c r="AA148" s="316" t="str">
        <f t="shared" ca="1" si="82"/>
        <v/>
      </c>
      <c r="AC148" s="310" t="e">
        <f t="shared" ca="1" si="83"/>
        <v>#N/A</v>
      </c>
      <c r="AD148" s="323" t="e">
        <f t="shared" ca="1" si="84"/>
        <v>#N/A</v>
      </c>
      <c r="AE148" s="324">
        <f t="shared" ca="1" si="63"/>
        <v>134.87413018270107</v>
      </c>
      <c r="AG148" s="306">
        <f t="shared" ca="1" si="85"/>
        <v>104.00599109389783</v>
      </c>
      <c r="AH148" s="304">
        <f t="shared" ca="1" si="86"/>
        <v>113.62499499434016</v>
      </c>
    </row>
    <row r="149" spans="1:34" x14ac:dyDescent="0.2">
      <c r="A149" s="347">
        <f t="shared" ca="1" si="64"/>
        <v>0.01</v>
      </c>
      <c r="B149" s="304">
        <f t="shared" ca="1" si="65"/>
        <v>1.4500000000000011</v>
      </c>
      <c r="D149" s="306">
        <f t="shared" ca="1" si="66"/>
        <v>22.029536298260748</v>
      </c>
      <c r="E149" s="307">
        <f t="shared" ca="1" si="67"/>
        <v>100.13243640389533</v>
      </c>
      <c r="F149" s="304">
        <f t="shared" ca="1" si="68"/>
        <v>102.52709539285958</v>
      </c>
      <c r="G149" s="306">
        <f t="shared" ca="1" si="69"/>
        <v>36.914687524385521</v>
      </c>
      <c r="H149" s="307">
        <f t="shared" ca="1" si="70"/>
        <v>184.13141035241935</v>
      </c>
      <c r="I149" s="304">
        <f t="shared" ca="1" si="71"/>
        <v>187.79528863471006</v>
      </c>
      <c r="J149" s="306">
        <f t="shared" ca="1" si="72"/>
        <v>26.452859952281489</v>
      </c>
      <c r="K149" s="307">
        <f t="shared" ca="1" si="73"/>
        <v>136.71043766440508</v>
      </c>
      <c r="L149" s="304">
        <f t="shared" ca="1" si="58"/>
        <v>139.2461761272036</v>
      </c>
      <c r="M149" s="306">
        <f t="shared" ca="1" si="74"/>
        <v>1.3729391542845995</v>
      </c>
      <c r="N149" s="304">
        <f t="shared" ca="1" si="75"/>
        <v>78.663619068768128</v>
      </c>
      <c r="P149" s="310">
        <f t="shared" ca="1" si="76"/>
        <v>14</v>
      </c>
      <c r="Q149" s="304">
        <f t="shared" ca="1" si="77"/>
        <v>1061.3349999999984</v>
      </c>
      <c r="R149" s="306">
        <f t="shared" ca="1" si="78"/>
        <v>0.5215737135860703</v>
      </c>
      <c r="S149" s="307">
        <f t="shared" ca="1" si="79"/>
        <v>8.2234276572015652</v>
      </c>
      <c r="T149" s="304">
        <f t="shared" ca="1" si="59"/>
        <v>80.671825317147352</v>
      </c>
      <c r="U149" s="311">
        <f t="shared" ca="1" si="60"/>
        <v>0</v>
      </c>
      <c r="V149" s="306">
        <f t="shared" ca="1" si="61"/>
        <v>1.2083666688849384</v>
      </c>
      <c r="W149" s="304">
        <f t="shared" ca="1" si="62"/>
        <v>140.76729173639225</v>
      </c>
      <c r="Y149" s="314" t="str">
        <f t="shared" ca="1" si="80"/>
        <v/>
      </c>
      <c r="Z149" s="315" t="str">
        <f t="shared" ca="1" si="81"/>
        <v/>
      </c>
      <c r="AA149" s="316" t="str">
        <f t="shared" ca="1" si="82"/>
        <v/>
      </c>
      <c r="AC149" s="310" t="e">
        <f t="shared" ca="1" si="83"/>
        <v>#N/A</v>
      </c>
      <c r="AD149" s="323" t="e">
        <f t="shared" ca="1" si="84"/>
        <v>#N/A</v>
      </c>
      <c r="AE149" s="324">
        <f t="shared" ca="1" si="63"/>
        <v>136.71043766440508</v>
      </c>
      <c r="AG149" s="306">
        <f t="shared" ca="1" si="85"/>
        <v>102.50897815539862</v>
      </c>
      <c r="AH149" s="304">
        <f t="shared" ca="1" si="86"/>
        <v>112.12778331859128</v>
      </c>
    </row>
    <row r="150" spans="1:34" x14ac:dyDescent="0.2">
      <c r="A150" s="347">
        <f t="shared" ca="1" si="64"/>
        <v>0.01</v>
      </c>
      <c r="B150" s="304">
        <f t="shared" ca="1" si="65"/>
        <v>1.4600000000000011</v>
      </c>
      <c r="D150" s="306">
        <f t="shared" ca="1" si="66"/>
        <v>21.746340061446357</v>
      </c>
      <c r="E150" s="307">
        <f t="shared" ca="1" si="67"/>
        <v>98.66130326844312</v>
      </c>
      <c r="F150" s="304">
        <f t="shared" ca="1" si="68"/>
        <v>101.02948118591806</v>
      </c>
      <c r="G150" s="306">
        <f t="shared" ca="1" si="69"/>
        <v>37.132150924999983</v>
      </c>
      <c r="H150" s="307">
        <f t="shared" ca="1" si="70"/>
        <v>185.11802338510378</v>
      </c>
      <c r="I150" s="304">
        <f t="shared" ca="1" si="71"/>
        <v>188.8054003844297</v>
      </c>
      <c r="J150" s="306">
        <f t="shared" ca="1" si="72"/>
        <v>26.823094144528415</v>
      </c>
      <c r="K150" s="307">
        <f t="shared" ca="1" si="73"/>
        <v>138.5566848330927</v>
      </c>
      <c r="L150" s="304">
        <f t="shared" ca="1" si="58"/>
        <v>141.12913693289283</v>
      </c>
      <c r="M150" s="306">
        <f t="shared" ca="1" si="74"/>
        <v>1.3728370205764886</v>
      </c>
      <c r="N150" s="304">
        <f t="shared" ca="1" si="75"/>
        <v>78.657767238347347</v>
      </c>
      <c r="P150" s="310">
        <f t="shared" ca="1" si="76"/>
        <v>14</v>
      </c>
      <c r="Q150" s="304">
        <f t="shared" ca="1" si="77"/>
        <v>1049.9516666666652</v>
      </c>
      <c r="R150" s="306">
        <f t="shared" ca="1" si="78"/>
        <v>0.51597958219527029</v>
      </c>
      <c r="S150" s="307">
        <f t="shared" ca="1" si="79"/>
        <v>8.2182678613796121</v>
      </c>
      <c r="T150" s="304">
        <f t="shared" ca="1" si="59"/>
        <v>80.621207720133995</v>
      </c>
      <c r="U150" s="311">
        <f t="shared" ca="1" si="60"/>
        <v>0</v>
      </c>
      <c r="V150" s="306">
        <f t="shared" ca="1" si="61"/>
        <v>1.2081435845600228</v>
      </c>
      <c r="W150" s="304">
        <f t="shared" ca="1" si="62"/>
        <v>142.25941195454021</v>
      </c>
      <c r="Y150" s="314" t="str">
        <f t="shared" ca="1" si="80"/>
        <v/>
      </c>
      <c r="Z150" s="315" t="str">
        <f t="shared" ca="1" si="81"/>
        <v/>
      </c>
      <c r="AA150" s="316" t="str">
        <f t="shared" ca="1" si="82"/>
        <v/>
      </c>
      <c r="AC150" s="310" t="e">
        <f t="shared" ca="1" si="83"/>
        <v>#N/A</v>
      </c>
      <c r="AD150" s="323" t="e">
        <f t="shared" ca="1" si="84"/>
        <v>#N/A</v>
      </c>
      <c r="AE150" s="324">
        <f t="shared" ca="1" si="63"/>
        <v>138.5566848330927</v>
      </c>
      <c r="AG150" s="306">
        <f t="shared" ca="1" si="85"/>
        <v>101.01107649772747</v>
      </c>
      <c r="AH150" s="304">
        <f t="shared" ca="1" si="86"/>
        <v>110.62968380512811</v>
      </c>
    </row>
    <row r="151" spans="1:34" x14ac:dyDescent="0.2">
      <c r="A151" s="347">
        <f t="shared" ca="1" si="64"/>
        <v>0.01</v>
      </c>
      <c r="B151" s="304">
        <f t="shared" ca="1" si="65"/>
        <v>1.4700000000000011</v>
      </c>
      <c r="D151" s="306">
        <f t="shared" ca="1" si="66"/>
        <v>21.462629010719272</v>
      </c>
      <c r="E151" s="307">
        <f t="shared" ca="1" si="67"/>
        <v>97.189442804622217</v>
      </c>
      <c r="F151" s="304">
        <f t="shared" ca="1" si="68"/>
        <v>99.531061667826592</v>
      </c>
      <c r="G151" s="306">
        <f t="shared" ca="1" si="69"/>
        <v>37.346777215107174</v>
      </c>
      <c r="H151" s="307">
        <f t="shared" ca="1" si="70"/>
        <v>186.08991781315001</v>
      </c>
      <c r="I151" s="304">
        <f t="shared" ca="1" si="71"/>
        <v>189.80052497308793</v>
      </c>
      <c r="J151" s="306">
        <f t="shared" ca="1" si="72"/>
        <v>27.19548878522895</v>
      </c>
      <c r="K151" s="307">
        <f t="shared" ca="1" si="73"/>
        <v>140.41272453908397</v>
      </c>
      <c r="L151" s="304">
        <f t="shared" ca="1" si="58"/>
        <v>143.02212354302461</v>
      </c>
      <c r="M151" s="306">
        <f t="shared" ca="1" si="74"/>
        <v>1.3727353705974132</v>
      </c>
      <c r="N151" s="304">
        <f t="shared" ca="1" si="75"/>
        <v>78.651943123558738</v>
      </c>
      <c r="P151" s="310">
        <f t="shared" ca="1" si="76"/>
        <v>14</v>
      </c>
      <c r="Q151" s="304">
        <f t="shared" ca="1" si="77"/>
        <v>1038.5683333333318</v>
      </c>
      <c r="R151" s="306">
        <f t="shared" ca="1" si="78"/>
        <v>0.51038545080447029</v>
      </c>
      <c r="S151" s="307">
        <f t="shared" ca="1" si="79"/>
        <v>8.2131640068715672</v>
      </c>
      <c r="T151" s="304">
        <f t="shared" ca="1" si="59"/>
        <v>80.571138907410074</v>
      </c>
      <c r="U151" s="311">
        <f t="shared" ca="1" si="60"/>
        <v>0</v>
      </c>
      <c r="V151" s="306">
        <f t="shared" ca="1" si="61"/>
        <v>1.2079193582164476</v>
      </c>
      <c r="W151" s="304">
        <f t="shared" ca="1" si="62"/>
        <v>143.73627729628402</v>
      </c>
      <c r="Y151" s="314" t="str">
        <f t="shared" ca="1" si="80"/>
        <v/>
      </c>
      <c r="Z151" s="315" t="str">
        <f t="shared" ca="1" si="81"/>
        <v/>
      </c>
      <c r="AA151" s="316" t="str">
        <f t="shared" ca="1" si="82"/>
        <v/>
      </c>
      <c r="AC151" s="310" t="e">
        <f t="shared" ca="1" si="83"/>
        <v>#N/A</v>
      </c>
      <c r="AD151" s="323" t="e">
        <f t="shared" ca="1" si="84"/>
        <v>#N/A</v>
      </c>
      <c r="AE151" s="324">
        <f t="shared" ca="1" si="63"/>
        <v>140.41272453908397</v>
      </c>
      <c r="AG151" s="306">
        <f t="shared" ca="1" si="85"/>
        <v>99.512360808054581</v>
      </c>
      <c r="AH151" s="304">
        <f t="shared" ca="1" si="86"/>
        <v>109.13077111681834</v>
      </c>
    </row>
    <row r="152" spans="1:34" x14ac:dyDescent="0.2">
      <c r="A152" s="347">
        <f t="shared" ca="1" si="64"/>
        <v>0.01</v>
      </c>
      <c r="B152" s="304">
        <f t="shared" ca="1" si="65"/>
        <v>1.4800000000000011</v>
      </c>
      <c r="D152" s="306">
        <f t="shared" ca="1" si="66"/>
        <v>21.178421057451907</v>
      </c>
      <c r="E152" s="307">
        <f t="shared" ca="1" si="67"/>
        <v>95.716927030247149</v>
      </c>
      <c r="F152" s="304">
        <f t="shared" ca="1" si="68"/>
        <v>98.031911327895571</v>
      </c>
      <c r="G152" s="306">
        <f t="shared" ca="1" si="69"/>
        <v>37.558561425681695</v>
      </c>
      <c r="H152" s="307">
        <f t="shared" ca="1" si="70"/>
        <v>187.04708708345248</v>
      </c>
      <c r="I152" s="304">
        <f t="shared" ca="1" si="71"/>
        <v>190.78065500142137</v>
      </c>
      <c r="J152" s="306">
        <f t="shared" ca="1" si="72"/>
        <v>27.570015478432893</v>
      </c>
      <c r="K152" s="307">
        <f t="shared" ca="1" si="73"/>
        <v>142.27840956356698</v>
      </c>
      <c r="L152" s="304">
        <f t="shared" ca="1" si="58"/>
        <v>144.92498604940121</v>
      </c>
      <c r="M152" s="306">
        <f t="shared" ca="1" si="74"/>
        <v>1.3726341915947309</v>
      </c>
      <c r="N152" s="304">
        <f t="shared" ca="1" si="75"/>
        <v>78.646145993729704</v>
      </c>
      <c r="P152" s="310">
        <f t="shared" ca="1" si="76"/>
        <v>14</v>
      </c>
      <c r="Q152" s="304">
        <f t="shared" ca="1" si="77"/>
        <v>1027.1849999999986</v>
      </c>
      <c r="R152" s="306">
        <f t="shared" ca="1" si="78"/>
        <v>0.50479131941367028</v>
      </c>
      <c r="S152" s="307">
        <f t="shared" ca="1" si="79"/>
        <v>8.2081160936774307</v>
      </c>
      <c r="T152" s="304">
        <f t="shared" ca="1" si="59"/>
        <v>80.521618878975602</v>
      </c>
      <c r="U152" s="311">
        <f t="shared" ca="1" si="60"/>
        <v>0</v>
      </c>
      <c r="V152" s="306">
        <f t="shared" ca="1" si="61"/>
        <v>1.2076940082773742</v>
      </c>
      <c r="W152" s="304">
        <f t="shared" ca="1" si="62"/>
        <v>145.19752558182839</v>
      </c>
      <c r="Y152" s="314" t="str">
        <f t="shared" ca="1" si="80"/>
        <v/>
      </c>
      <c r="Z152" s="315" t="str">
        <f t="shared" ca="1" si="81"/>
        <v/>
      </c>
      <c r="AA152" s="316" t="str">
        <f t="shared" ca="1" si="82"/>
        <v/>
      </c>
      <c r="AC152" s="310" t="e">
        <f t="shared" ca="1" si="83"/>
        <v>#N/A</v>
      </c>
      <c r="AD152" s="323" t="e">
        <f t="shared" ca="1" si="84"/>
        <v>#N/A</v>
      </c>
      <c r="AE152" s="324">
        <f t="shared" ca="1" si="63"/>
        <v>142.27840956356698</v>
      </c>
      <c r="AG152" s="306">
        <f t="shared" ca="1" si="85"/>
        <v>98.012905180447149</v>
      </c>
      <c r="AH152" s="304">
        <f t="shared" ca="1" si="86"/>
        <v>107.63111932398468</v>
      </c>
    </row>
    <row r="153" spans="1:34" x14ac:dyDescent="0.2">
      <c r="A153" s="347">
        <f t="shared" ca="1" si="64"/>
        <v>0.01</v>
      </c>
      <c r="B153" s="304">
        <f t="shared" ca="1" si="65"/>
        <v>1.4900000000000011</v>
      </c>
      <c r="D153" s="306">
        <f t="shared" ca="1" si="66"/>
        <v>20.893733916965207</v>
      </c>
      <c r="E153" s="307">
        <f t="shared" ca="1" si="67"/>
        <v>94.243827386285204</v>
      </c>
      <c r="F153" s="304">
        <f t="shared" ca="1" si="68"/>
        <v>96.532104076358266</v>
      </c>
      <c r="G153" s="306">
        <f t="shared" ca="1" si="69"/>
        <v>37.767498764851346</v>
      </c>
      <c r="H153" s="307">
        <f t="shared" ca="1" si="70"/>
        <v>187.98952535731533</v>
      </c>
      <c r="I153" s="304">
        <f t="shared" ca="1" si="71"/>
        <v>191.74578380507288</v>
      </c>
      <c r="J153" s="306">
        <f t="shared" ca="1" si="72"/>
        <v>27.946645779385559</v>
      </c>
      <c r="K153" s="307">
        <f t="shared" ca="1" si="73"/>
        <v>144.15359262577081</v>
      </c>
      <c r="L153" s="304">
        <f t="shared" ca="1" si="58"/>
        <v>146.83757447341307</v>
      </c>
      <c r="M153" s="306">
        <f t="shared" ca="1" si="74"/>
        <v>1.3725334711119392</v>
      </c>
      <c r="N153" s="304">
        <f t="shared" ca="1" si="75"/>
        <v>78.64037513515521</v>
      </c>
      <c r="P153" s="310">
        <f t="shared" ca="1" si="76"/>
        <v>14</v>
      </c>
      <c r="Q153" s="304">
        <f t="shared" ca="1" si="77"/>
        <v>1015.8016666666653</v>
      </c>
      <c r="R153" s="306">
        <f t="shared" ca="1" si="78"/>
        <v>0.49919718802287016</v>
      </c>
      <c r="S153" s="307">
        <f t="shared" ca="1" si="79"/>
        <v>8.2031241217972024</v>
      </c>
      <c r="T153" s="304">
        <f t="shared" ca="1" si="59"/>
        <v>80.472647634830565</v>
      </c>
      <c r="U153" s="311">
        <f t="shared" ca="1" si="60"/>
        <v>0</v>
      </c>
      <c r="V153" s="306">
        <f t="shared" ca="1" si="61"/>
        <v>1.2074675531632948</v>
      </c>
      <c r="W153" s="304">
        <f t="shared" ca="1" si="62"/>
        <v>146.64280135123684</v>
      </c>
      <c r="Y153" s="314" t="str">
        <f t="shared" ca="1" si="80"/>
        <v/>
      </c>
      <c r="Z153" s="315" t="str">
        <f t="shared" ca="1" si="81"/>
        <v/>
      </c>
      <c r="AA153" s="316" t="str">
        <f t="shared" ca="1" si="82"/>
        <v/>
      </c>
      <c r="AC153" s="310" t="e">
        <f t="shared" ca="1" si="83"/>
        <v>#N/A</v>
      </c>
      <c r="AD153" s="323" t="e">
        <f t="shared" ca="1" si="84"/>
        <v>#N/A</v>
      </c>
      <c r="AE153" s="324">
        <f t="shared" ca="1" si="63"/>
        <v>144.15359262577081</v>
      </c>
      <c r="AG153" s="306">
        <f t="shared" ca="1" si="85"/>
        <v>96.512783105789012</v>
      </c>
      <c r="AH153" s="304">
        <f t="shared" ca="1" si="86"/>
        <v>106.13080189430296</v>
      </c>
    </row>
    <row r="154" spans="1:34" x14ac:dyDescent="0.2">
      <c r="A154" s="347">
        <f t="shared" ca="1" si="64"/>
        <v>0.01</v>
      </c>
      <c r="B154" s="304">
        <f t="shared" ca="1" si="65"/>
        <v>1.5000000000000011</v>
      </c>
      <c r="D154" s="306">
        <f t="shared" ca="1" si="66"/>
        <v>20.608585109335383</v>
      </c>
      <c r="E154" s="307">
        <f t="shared" ca="1" si="67"/>
        <v>92.770214726725655</v>
      </c>
      <c r="F154" s="304">
        <f t="shared" ca="1" si="68"/>
        <v>95.03171323643231</v>
      </c>
      <c r="G154" s="306">
        <f t="shared" ca="1" si="69"/>
        <v>37.973584615944702</v>
      </c>
      <c r="H154" s="307">
        <f t="shared" ca="1" si="70"/>
        <v>188.9172275045826</v>
      </c>
      <c r="I154" s="304">
        <f t="shared" ca="1" si="71"/>
        <v>192.69590544846182</v>
      </c>
      <c r="J154" s="306">
        <f t="shared" ca="1" si="72"/>
        <v>28.325351196289539</v>
      </c>
      <c r="K154" s="307">
        <f t="shared" ca="1" si="73"/>
        <v>146.03812639008029</v>
      </c>
      <c r="L154" s="304">
        <f t="shared" ca="1" si="58"/>
        <v>148.75973877335966</v>
      </c>
      <c r="M154" s="306">
        <f t="shared" ca="1" si="74"/>
        <v>1.3724331969774686</v>
      </c>
      <c r="N154" s="304">
        <f t="shared" ca="1" si="75"/>
        <v>78.634629850455724</v>
      </c>
      <c r="P154" s="310">
        <f t="shared" ca="1" si="76"/>
        <v>14</v>
      </c>
      <c r="Q154" s="304">
        <f t="shared" ca="1" si="77"/>
        <v>1004.4183333333319</v>
      </c>
      <c r="R154" s="306">
        <f t="shared" ca="1" si="78"/>
        <v>0.49360305663207016</v>
      </c>
      <c r="S154" s="307">
        <f t="shared" ca="1" si="79"/>
        <v>8.1981880912308824</v>
      </c>
      <c r="T154" s="304">
        <f t="shared" ca="1" si="59"/>
        <v>80.424225174974964</v>
      </c>
      <c r="U154" s="311">
        <f t="shared" ca="1" si="60"/>
        <v>0</v>
      </c>
      <c r="V154" s="306">
        <f t="shared" ca="1" si="61"/>
        <v>1.2072400112910036</v>
      </c>
      <c r="W154" s="304">
        <f t="shared" ca="1" si="62"/>
        <v>148.07175588674781</v>
      </c>
      <c r="Y154" s="314" t="str">
        <f t="shared" ca="1" si="80"/>
        <v/>
      </c>
      <c r="Z154" s="315" t="str">
        <f t="shared" ca="1" si="81"/>
        <v/>
      </c>
      <c r="AA154" s="316" t="str">
        <f t="shared" ca="1" si="82"/>
        <v/>
      </c>
      <c r="AC154" s="310" t="e">
        <f t="shared" ca="1" si="83"/>
        <v>#N/A</v>
      </c>
      <c r="AD154" s="323" t="e">
        <f t="shared" ca="1" si="84"/>
        <v>#N/A</v>
      </c>
      <c r="AE154" s="324">
        <f t="shared" ca="1" si="63"/>
        <v>146.03812639008029</v>
      </c>
      <c r="AG154" s="306">
        <f t="shared" ca="1" si="85"/>
        <v>95.012067461968115</v>
      </c>
      <c r="AH154" s="304">
        <f t="shared" ca="1" si="86"/>
        <v>104.62989168296919</v>
      </c>
    </row>
    <row r="155" spans="1:34" x14ac:dyDescent="0.2">
      <c r="A155" s="347">
        <f t="shared" ca="1" si="64"/>
        <v>0.01</v>
      </c>
      <c r="B155" s="304">
        <f t="shared" ca="1" si="65"/>
        <v>1.5100000000000011</v>
      </c>
      <c r="D155" s="306">
        <f t="shared" ca="1" si="66"/>
        <v>20.322991960118461</v>
      </c>
      <c r="E155" s="307">
        <f t="shared" ca="1" si="67"/>
        <v>91.296159308736804</v>
      </c>
      <c r="F155" s="304">
        <f t="shared" ca="1" si="68"/>
        <v>93.530811536826135</v>
      </c>
      <c r="G155" s="306">
        <f t="shared" ca="1" si="69"/>
        <v>38.176814535545887</v>
      </c>
      <c r="H155" s="307">
        <f t="shared" ca="1" si="70"/>
        <v>189.83018909766997</v>
      </c>
      <c r="I155" s="304">
        <f t="shared" ca="1" si="71"/>
        <v>193.63101471855845</v>
      </c>
      <c r="J155" s="306">
        <f t="shared" ca="1" si="72"/>
        <v>28.706103192046992</v>
      </c>
      <c r="K155" s="307">
        <f t="shared" ca="1" si="73"/>
        <v>147.93186347309157</v>
      </c>
      <c r="L155" s="304">
        <f t="shared" ca="1" si="58"/>
        <v>150.69132885170882</v>
      </c>
      <c r="M155" s="306">
        <f t="shared" ca="1" si="74"/>
        <v>1.3723333572939576</v>
      </c>
      <c r="N155" s="304">
        <f t="shared" ca="1" si="75"/>
        <v>78.628909457962621</v>
      </c>
      <c r="P155" s="310">
        <f t="shared" ca="1" si="76"/>
        <v>14</v>
      </c>
      <c r="Q155" s="304">
        <f t="shared" ca="1" si="77"/>
        <v>993.03499999999849</v>
      </c>
      <c r="R155" s="306">
        <f t="shared" ca="1" si="78"/>
        <v>0.48800892524127004</v>
      </c>
      <c r="S155" s="307">
        <f t="shared" ca="1" si="79"/>
        <v>8.193308001978469</v>
      </c>
      <c r="T155" s="304">
        <f t="shared" ca="1" si="59"/>
        <v>80.376351499408784</v>
      </c>
      <c r="U155" s="311">
        <f t="shared" ca="1" si="60"/>
        <v>0</v>
      </c>
      <c r="V155" s="306">
        <f t="shared" ca="1" si="61"/>
        <v>1.2070114010725765</v>
      </c>
      <c r="W155" s="304">
        <f t="shared" ca="1" si="62"/>
        <v>149.48404723312171</v>
      </c>
      <c r="Y155" s="314" t="str">
        <f t="shared" ca="1" si="80"/>
        <v/>
      </c>
      <c r="Z155" s="315" t="str">
        <f t="shared" ca="1" si="81"/>
        <v/>
      </c>
      <c r="AA155" s="316" t="str">
        <f t="shared" ca="1" si="82"/>
        <v/>
      </c>
      <c r="AC155" s="310" t="e">
        <f t="shared" ca="1" si="83"/>
        <v>#N/A</v>
      </c>
      <c r="AD155" s="323" t="e">
        <f t="shared" ca="1" si="84"/>
        <v>#N/A</v>
      </c>
      <c r="AE155" s="324">
        <f t="shared" ca="1" si="63"/>
        <v>147.93186347309157</v>
      </c>
      <c r="AG155" s="306">
        <f t="shared" ca="1" si="85"/>
        <v>93.510830504332375</v>
      </c>
      <c r="AH155" s="304">
        <f t="shared" ca="1" si="86"/>
        <v>103.12846092313559</v>
      </c>
    </row>
    <row r="156" spans="1:34" x14ac:dyDescent="0.2">
      <c r="A156" s="347">
        <f t="shared" ca="1" si="64"/>
        <v>0.01</v>
      </c>
      <c r="B156" s="304">
        <f t="shared" ca="1" si="65"/>
        <v>1.5200000000000011</v>
      </c>
      <c r="D156" s="306">
        <f t="shared" ca="1" si="66"/>
        <v>20.036971600998871</v>
      </c>
      <c r="E156" s="307">
        <f t="shared" ca="1" si="67"/>
        <v>89.821730783110809</v>
      </c>
      <c r="F156" s="304">
        <f t="shared" ca="1" si="68"/>
        <v>92.029471104711178</v>
      </c>
      <c r="G156" s="306">
        <f t="shared" ca="1" si="69"/>
        <v>38.377184251555875</v>
      </c>
      <c r="H156" s="307">
        <f t="shared" ca="1" si="70"/>
        <v>190.72840640550109</v>
      </c>
      <c r="I156" s="304">
        <f t="shared" ca="1" si="71"/>
        <v>194.55110711856631</v>
      </c>
      <c r="J156" s="306">
        <f t="shared" ca="1" si="72"/>
        <v>29.0888731859825</v>
      </c>
      <c r="K156" s="307">
        <f t="shared" ca="1" si="73"/>
        <v>149.83465645060741</v>
      </c>
      <c r="L156" s="304">
        <f t="shared" ca="1" si="58"/>
        <v>152.63219456229317</v>
      </c>
      <c r="M156" s="306">
        <f t="shared" ca="1" si="74"/>
        <v>1.372233940427978</v>
      </c>
      <c r="N156" s="304">
        <f t="shared" ca="1" si="75"/>
        <v>78.623213291129574</v>
      </c>
      <c r="P156" s="310">
        <f t="shared" ca="1" si="76"/>
        <v>14</v>
      </c>
      <c r="Q156" s="304">
        <f t="shared" ca="1" si="77"/>
        <v>981.65166666666528</v>
      </c>
      <c r="R156" s="306">
        <f t="shared" ca="1" si="78"/>
        <v>0.48241479385047004</v>
      </c>
      <c r="S156" s="307">
        <f t="shared" ca="1" si="79"/>
        <v>8.1884838540399638</v>
      </c>
      <c r="T156" s="304">
        <f t="shared" ca="1" si="59"/>
        <v>80.329026608132054</v>
      </c>
      <c r="U156" s="311">
        <f t="shared" ca="1" si="60"/>
        <v>0</v>
      </c>
      <c r="V156" s="306">
        <f t="shared" ca="1" si="61"/>
        <v>1.206781740914362</v>
      </c>
      <c r="W156" s="304">
        <f t="shared" ca="1" si="62"/>
        <v>150.87934021603817</v>
      </c>
      <c r="Y156" s="314" t="str">
        <f t="shared" ca="1" si="80"/>
        <v/>
      </c>
      <c r="Z156" s="315" t="str">
        <f t="shared" ca="1" si="81"/>
        <v/>
      </c>
      <c r="AA156" s="316" t="str">
        <f t="shared" ca="1" si="82"/>
        <v/>
      </c>
      <c r="AC156" s="310" t="e">
        <f t="shared" ca="1" si="83"/>
        <v>#N/A</v>
      </c>
      <c r="AD156" s="323" t="e">
        <f t="shared" ca="1" si="84"/>
        <v>#N/A</v>
      </c>
      <c r="AE156" s="324">
        <f t="shared" ca="1" si="63"/>
        <v>149.83465645060741</v>
      </c>
      <c r="AG156" s="306">
        <f t="shared" ca="1" si="85"/>
        <v>92.009143856413999</v>
      </c>
      <c r="AH156" s="304">
        <f t="shared" ca="1" si="86"/>
        <v>101.62658121661629</v>
      </c>
    </row>
    <row r="157" spans="1:34" x14ac:dyDescent="0.2">
      <c r="A157" s="347">
        <f t="shared" ca="1" si="64"/>
        <v>0.01</v>
      </c>
      <c r="B157" s="304">
        <f t="shared" ca="1" si="65"/>
        <v>1.5300000000000011</v>
      </c>
      <c r="D157" s="306">
        <f t="shared" ca="1" si="66"/>
        <v>19.750540970369705</v>
      </c>
      <c r="E157" s="307">
        <f t="shared" ca="1" si="67"/>
        <v>88.34699818499459</v>
      </c>
      <c r="F157" s="304">
        <f t="shared" ca="1" si="68"/>
        <v>90.527763459182452</v>
      </c>
      <c r="G157" s="306">
        <f t="shared" ca="1" si="69"/>
        <v>38.574689661259569</v>
      </c>
      <c r="H157" s="307">
        <f t="shared" ca="1" si="70"/>
        <v>191.61187638735103</v>
      </c>
      <c r="I157" s="304">
        <f t="shared" ca="1" si="71"/>
        <v>195.45617886151356</v>
      </c>
      <c r="J157" s="306">
        <f t="shared" ca="1" si="72"/>
        <v>29.473632555546576</v>
      </c>
      <c r="K157" s="307">
        <f t="shared" ca="1" si="73"/>
        <v>151.74635786457168</v>
      </c>
      <c r="L157" s="304">
        <f t="shared" ca="1" si="58"/>
        <v>154.58218571744297</v>
      </c>
      <c r="M157" s="306">
        <f t="shared" ca="1" si="74"/>
        <v>1.3721349350001923</v>
      </c>
      <c r="N157" s="304">
        <f t="shared" ca="1" si="75"/>
        <v>78.617540697968565</v>
      </c>
      <c r="P157" s="310">
        <f t="shared" ca="1" si="76"/>
        <v>14</v>
      </c>
      <c r="Q157" s="304">
        <f t="shared" ca="1" si="77"/>
        <v>970.26833333333184</v>
      </c>
      <c r="R157" s="306">
        <f t="shared" ca="1" si="78"/>
        <v>0.47682066245966992</v>
      </c>
      <c r="S157" s="307">
        <f t="shared" ca="1" si="79"/>
        <v>8.1837156474153669</v>
      </c>
      <c r="T157" s="304">
        <f t="shared" ca="1" si="59"/>
        <v>80.282250501144759</v>
      </c>
      <c r="U157" s="311">
        <f t="shared" ca="1" si="60"/>
        <v>0</v>
      </c>
      <c r="V157" s="306">
        <f t="shared" ca="1" si="61"/>
        <v>1.2065510492159848</v>
      </c>
      <c r="W157" s="304">
        <f t="shared" ca="1" si="62"/>
        <v>152.25730645856208</v>
      </c>
      <c r="Y157" s="314" t="str">
        <f t="shared" ca="1" si="80"/>
        <v/>
      </c>
      <c r="Z157" s="315" t="str">
        <f t="shared" ca="1" si="81"/>
        <v/>
      </c>
      <c r="AA157" s="316" t="str">
        <f t="shared" ca="1" si="82"/>
        <v/>
      </c>
      <c r="AC157" s="310" t="e">
        <f t="shared" ca="1" si="83"/>
        <v>#N/A</v>
      </c>
      <c r="AD157" s="323" t="e">
        <f t="shared" ca="1" si="84"/>
        <v>#N/A</v>
      </c>
      <c r="AE157" s="324">
        <f t="shared" ca="1" si="63"/>
        <v>151.74635786457168</v>
      </c>
      <c r="AG157" s="306">
        <f t="shared" ca="1" si="85"/>
        <v>90.507078500922674</v>
      </c>
      <c r="AH157" s="304">
        <f t="shared" ca="1" si="86"/>
        <v>100.12432352486225</v>
      </c>
    </row>
    <row r="158" spans="1:34" x14ac:dyDescent="0.2">
      <c r="A158" s="347">
        <f t="shared" ca="1" si="64"/>
        <v>0.01</v>
      </c>
      <c r="B158" s="304">
        <f t="shared" ca="1" si="65"/>
        <v>1.5400000000000011</v>
      </c>
      <c r="D158" s="306">
        <f t="shared" ca="1" si="66"/>
        <v>19.463716813850169</v>
      </c>
      <c r="E158" s="307">
        <f t="shared" ca="1" si="67"/>
        <v>86.872029924906158</v>
      </c>
      <c r="F158" s="304">
        <f t="shared" ca="1" si="68"/>
        <v>89.025759505232784</v>
      </c>
      <c r="G158" s="306">
        <f t="shared" ca="1" si="69"/>
        <v>38.769326829398068</v>
      </c>
      <c r="H158" s="307">
        <f t="shared" ca="1" si="70"/>
        <v>192.48059668660008</v>
      </c>
      <c r="I158" s="304">
        <f t="shared" ca="1" si="71"/>
        <v>196.34622686375792</v>
      </c>
      <c r="J158" s="306">
        <f t="shared" ca="1" si="72"/>
        <v>29.860352637999863</v>
      </c>
      <c r="K158" s="307">
        <f t="shared" ca="1" si="73"/>
        <v>153.66682022994144</v>
      </c>
      <c r="L158" s="304">
        <f t="shared" ca="1" si="58"/>
        <v>156.54115209505406</v>
      </c>
      <c r="M158" s="306">
        <f t="shared" ca="1" si="74"/>
        <v>1.3720363298759164</v>
      </c>
      <c r="N158" s="304">
        <f t="shared" ca="1" si="75"/>
        <v>78.611891040509192</v>
      </c>
      <c r="P158" s="310">
        <f t="shared" ca="1" si="76"/>
        <v>14</v>
      </c>
      <c r="Q158" s="304">
        <f t="shared" ca="1" si="77"/>
        <v>958.88499999999851</v>
      </c>
      <c r="R158" s="306">
        <f t="shared" ca="1" si="78"/>
        <v>0.47122653106886986</v>
      </c>
      <c r="S158" s="307">
        <f t="shared" ca="1" si="79"/>
        <v>8.1790033821046784</v>
      </c>
      <c r="T158" s="304">
        <f t="shared" ca="1" si="59"/>
        <v>80.236023178446899</v>
      </c>
      <c r="U158" s="311">
        <f t="shared" ca="1" si="60"/>
        <v>0</v>
      </c>
      <c r="V158" s="306">
        <f t="shared" ca="1" si="61"/>
        <v>1.2063193443693609</v>
      </c>
      <c r="W158" s="304">
        <f t="shared" ca="1" si="62"/>
        <v>153.61762439570131</v>
      </c>
      <c r="Y158" s="314" t="str">
        <f t="shared" ca="1" si="80"/>
        <v/>
      </c>
      <c r="Z158" s="315" t="str">
        <f t="shared" ca="1" si="81"/>
        <v/>
      </c>
      <c r="AA158" s="316" t="str">
        <f t="shared" ca="1" si="82"/>
        <v/>
      </c>
      <c r="AC158" s="310" t="e">
        <f t="shared" ca="1" si="83"/>
        <v>#N/A</v>
      </c>
      <c r="AD158" s="323" t="e">
        <f t="shared" ca="1" si="84"/>
        <v>#N/A</v>
      </c>
      <c r="AE158" s="324">
        <f t="shared" ca="1" si="63"/>
        <v>153.66682022994144</v>
      </c>
      <c r="AG158" s="306">
        <f t="shared" ca="1" si="85"/>
        <v>89.004704771007695</v>
      </c>
      <c r="AH158" s="304">
        <f t="shared" ca="1" si="86"/>
        <v>98.621758160206227</v>
      </c>
    </row>
    <row r="159" spans="1:34" x14ac:dyDescent="0.2">
      <c r="A159" s="347">
        <f t="shared" ca="1" si="64"/>
        <v>0.01</v>
      </c>
      <c r="B159" s="304">
        <f t="shared" ca="1" si="65"/>
        <v>1.5500000000000012</v>
      </c>
      <c r="D159" s="306">
        <f t="shared" ca="1" si="66"/>
        <v>19.176515684746505</v>
      </c>
      <c r="E159" s="307">
        <f t="shared" ca="1" si="67"/>
        <v>85.396893780034773</v>
      </c>
      <c r="F159" s="304">
        <f t="shared" ca="1" si="68"/>
        <v>87.523529528269549</v>
      </c>
      <c r="G159" s="306">
        <f t="shared" ca="1" si="69"/>
        <v>38.961091986245535</v>
      </c>
      <c r="H159" s="307">
        <f t="shared" ca="1" si="70"/>
        <v>193.33456562440043</v>
      </c>
      <c r="I159" s="304">
        <f t="shared" ca="1" si="71"/>
        <v>197.22124873840619</v>
      </c>
      <c r="J159" s="306">
        <f t="shared" ca="1" si="72"/>
        <v>30.249004732078081</v>
      </c>
      <c r="K159" s="307">
        <f t="shared" ca="1" si="73"/>
        <v>155.59589604149645</v>
      </c>
      <c r="L159" s="304">
        <f t="shared" ca="1" si="58"/>
        <v>158.50894344559063</v>
      </c>
      <c r="M159" s="306">
        <f t="shared" ca="1" si="74"/>
        <v>1.3719381141560687</v>
      </c>
      <c r="N159" s="304">
        <f t="shared" ca="1" si="75"/>
        <v>78.606263694280074</v>
      </c>
      <c r="P159" s="310">
        <f t="shared" ca="1" si="76"/>
        <v>14</v>
      </c>
      <c r="Q159" s="304">
        <f t="shared" ca="1" si="77"/>
        <v>947.50166666666519</v>
      </c>
      <c r="R159" s="306">
        <f t="shared" ca="1" si="78"/>
        <v>0.46563239967806985</v>
      </c>
      <c r="S159" s="307">
        <f t="shared" ca="1" si="79"/>
        <v>8.1743470581078981</v>
      </c>
      <c r="T159" s="304">
        <f t="shared" ca="1" si="59"/>
        <v>80.190344640038489</v>
      </c>
      <c r="U159" s="311">
        <f t="shared" ca="1" si="60"/>
        <v>0</v>
      </c>
      <c r="V159" s="306">
        <f t="shared" ca="1" si="61"/>
        <v>1.2060866447577203</v>
      </c>
      <c r="W159" s="304">
        <f t="shared" ca="1" si="62"/>
        <v>154.95997928707368</v>
      </c>
      <c r="Y159" s="314" t="str">
        <f t="shared" ca="1" si="80"/>
        <v/>
      </c>
      <c r="Z159" s="315" t="str">
        <f t="shared" ca="1" si="81"/>
        <v/>
      </c>
      <c r="AA159" s="316" t="str">
        <f t="shared" ca="1" si="82"/>
        <v/>
      </c>
      <c r="AC159" s="310" t="e">
        <f t="shared" ca="1" si="83"/>
        <v>#N/A</v>
      </c>
      <c r="AD159" s="323" t="e">
        <f t="shared" ca="1" si="84"/>
        <v>#N/A</v>
      </c>
      <c r="AE159" s="324">
        <f t="shared" ca="1" si="63"/>
        <v>155.59589604149645</v>
      </c>
      <c r="AG159" s="306">
        <f t="shared" ca="1" si="85"/>
        <v>87.502092341788597</v>
      </c>
      <c r="AH159" s="304">
        <f t="shared" ca="1" si="86"/>
        <v>97.118954777376771</v>
      </c>
    </row>
    <row r="160" spans="1:34" x14ac:dyDescent="0.2">
      <c r="A160" s="347">
        <f t="shared" ca="1" si="64"/>
        <v>0.01</v>
      </c>
      <c r="B160" s="304">
        <f t="shared" ca="1" si="65"/>
        <v>1.5600000000000012</v>
      </c>
      <c r="D160" s="306">
        <f t="shared" ca="1" si="66"/>
        <v>18.504731257229754</v>
      </c>
      <c r="E160" s="307">
        <f t="shared" ca="1" si="67"/>
        <v>82.015048971311828</v>
      </c>
      <c r="F160" s="304">
        <f t="shared" ca="1" si="68"/>
        <v>84.076711024331658</v>
      </c>
      <c r="G160" s="306">
        <f t="shared" ca="1" si="69"/>
        <v>39.146139298817829</v>
      </c>
      <c r="H160" s="307">
        <f t="shared" ca="1" si="70"/>
        <v>194.15471611411354</v>
      </c>
      <c r="I160" s="304">
        <f t="shared" ca="1" si="71"/>
        <v>198.06179341648524</v>
      </c>
      <c r="J160" s="306">
        <f t="shared" ca="1" si="72"/>
        <v>30.639540888503397</v>
      </c>
      <c r="K160" s="307">
        <f t="shared" ca="1" si="73"/>
        <v>157.53334245018902</v>
      </c>
      <c r="L160" s="304">
        <f t="shared" ca="1" si="58"/>
        <v>160.48531225438296</v>
      </c>
      <c r="M160" s="306">
        <f t="shared" ca="1" si="74"/>
        <v>1.3718402675610397</v>
      </c>
      <c r="N160" s="304">
        <f t="shared" ca="1" si="75"/>
        <v>78.600657497345196</v>
      </c>
      <c r="P160" s="310">
        <f t="shared" ca="1" si="76"/>
        <v>15</v>
      </c>
      <c r="Q160" s="304">
        <f t="shared" ca="1" si="77"/>
        <v>920.23599999999465</v>
      </c>
      <c r="R160" s="306">
        <f t="shared" ca="1" si="78"/>
        <v>0.45223318546508778</v>
      </c>
      <c r="S160" s="307">
        <f t="shared" ca="1" si="79"/>
        <v>8.169824726253248</v>
      </c>
      <c r="T160" s="304">
        <f t="shared" ca="1" si="59"/>
        <v>80.145980564544359</v>
      </c>
      <c r="U160" s="311">
        <f t="shared" ca="1" si="60"/>
        <v>0</v>
      </c>
      <c r="V160" s="306">
        <f t="shared" ca="1" si="61"/>
        <v>1.2058529802508045</v>
      </c>
      <c r="W160" s="304">
        <f t="shared" ca="1" si="62"/>
        <v>156.25337551492092</v>
      </c>
      <c r="Y160" s="314" t="str">
        <f t="shared" ca="1" si="80"/>
        <v/>
      </c>
      <c r="Z160" s="315" t="str">
        <f t="shared" ca="1" si="81"/>
        <v/>
      </c>
      <c r="AA160" s="316" t="str">
        <f t="shared" ca="1" si="82"/>
        <v/>
      </c>
      <c r="AC160" s="310" t="e">
        <f t="shared" ca="1" si="83"/>
        <v>#N/A</v>
      </c>
      <c r="AD160" s="323" t="e">
        <f t="shared" ca="1" si="84"/>
        <v>#N/A</v>
      </c>
      <c r="AE160" s="324">
        <f t="shared" ca="1" si="63"/>
        <v>157.53334245018902</v>
      </c>
      <c r="AG160" s="306">
        <f t="shared" ca="1" si="85"/>
        <v>84.054372996158691</v>
      </c>
      <c r="AH160" s="304">
        <f t="shared" ca="1" si="86"/>
        <v>93.671045139285766</v>
      </c>
    </row>
    <row r="161" spans="1:34" x14ac:dyDescent="0.2">
      <c r="A161" s="347">
        <f t="shared" ca="1" si="64"/>
        <v>0.01</v>
      </c>
      <c r="B161" s="304">
        <f t="shared" ca="1" si="65"/>
        <v>1.5700000000000012</v>
      </c>
      <c r="D161" s="306">
        <f t="shared" ca="1" si="66"/>
        <v>17.447785693696957</v>
      </c>
      <c r="E161" s="307">
        <f t="shared" ca="1" si="67"/>
        <v>76.726499865822646</v>
      </c>
      <c r="F161" s="304">
        <f t="shared" ca="1" si="68"/>
        <v>78.685329047245261</v>
      </c>
      <c r="G161" s="306">
        <f t="shared" ca="1" si="69"/>
        <v>39.320617155754796</v>
      </c>
      <c r="H161" s="307">
        <f t="shared" ca="1" si="70"/>
        <v>194.92198111277176</v>
      </c>
      <c r="I161" s="304">
        <f t="shared" ca="1" si="71"/>
        <v>198.84840872995989</v>
      </c>
      <c r="J161" s="306">
        <f t="shared" ca="1" si="72"/>
        <v>31.031874670776261</v>
      </c>
      <c r="K161" s="307">
        <f t="shared" ca="1" si="73"/>
        <v>159.47872593632346</v>
      </c>
      <c r="L161" s="304">
        <f t="shared" ca="1" si="58"/>
        <v>162.46981649480537</v>
      </c>
      <c r="M161" s="306">
        <f t="shared" ca="1" si="74"/>
        <v>1.3717427607129427</v>
      </c>
      <c r="N161" s="304">
        <f t="shared" ca="1" si="75"/>
        <v>78.595070766475601</v>
      </c>
      <c r="P161" s="310">
        <f t="shared" ca="1" si="76"/>
        <v>15</v>
      </c>
      <c r="Q161" s="304">
        <f t="shared" ca="1" si="77"/>
        <v>877.08799999999474</v>
      </c>
      <c r="R161" s="306">
        <f t="shared" ca="1" si="78"/>
        <v>0.43102888842992759</v>
      </c>
      <c r="S161" s="307">
        <f t="shared" ca="1" si="79"/>
        <v>8.1655144373689481</v>
      </c>
      <c r="T161" s="304">
        <f t="shared" ca="1" si="59"/>
        <v>80.103696630589383</v>
      </c>
      <c r="U161" s="311">
        <f t="shared" ca="1" si="60"/>
        <v>0</v>
      </c>
      <c r="V161" s="306">
        <f t="shared" ca="1" si="61"/>
        <v>1.20561840368713</v>
      </c>
      <c r="W161" s="304">
        <f t="shared" ca="1" si="62"/>
        <v>157.46634292123954</v>
      </c>
      <c r="Y161" s="314" t="str">
        <f t="shared" ca="1" si="80"/>
        <v/>
      </c>
      <c r="Z161" s="315" t="str">
        <f t="shared" ca="1" si="81"/>
        <v/>
      </c>
      <c r="AA161" s="316" t="str">
        <f t="shared" ca="1" si="82"/>
        <v/>
      </c>
      <c r="AC161" s="310" t="e">
        <f t="shared" ca="1" si="83"/>
        <v>#N/A</v>
      </c>
      <c r="AD161" s="323" t="e">
        <f t="shared" ca="1" si="84"/>
        <v>#N/A</v>
      </c>
      <c r="AE161" s="324">
        <f t="shared" ca="1" si="63"/>
        <v>159.47872593632346</v>
      </c>
      <c r="AG161" s="306">
        <f t="shared" ca="1" si="85"/>
        <v>78.661436819055865</v>
      </c>
      <c r="AH161" s="304">
        <f t="shared" ca="1" si="86"/>
        <v>88.277919292656065</v>
      </c>
    </row>
    <row r="162" spans="1:34" x14ac:dyDescent="0.2">
      <c r="A162" s="347">
        <f t="shared" ca="1" si="64"/>
        <v>0.01</v>
      </c>
      <c r="B162" s="304">
        <f t="shared" ca="1" si="65"/>
        <v>1.5800000000000012</v>
      </c>
      <c r="D162" s="306">
        <f t="shared" ca="1" si="66"/>
        <v>16.390174208719511</v>
      </c>
      <c r="E162" s="307">
        <f t="shared" ca="1" si="67"/>
        <v>71.440129286932731</v>
      </c>
      <c r="F162" s="304">
        <f t="shared" ca="1" si="68"/>
        <v>73.296179185042362</v>
      </c>
      <c r="G162" s="306">
        <f t="shared" ca="1" si="69"/>
        <v>39.484518897841994</v>
      </c>
      <c r="H162" s="307">
        <f t="shared" ca="1" si="70"/>
        <v>195.63638240564109</v>
      </c>
      <c r="I162" s="304">
        <f t="shared" ca="1" si="71"/>
        <v>199.58111472120871</v>
      </c>
      <c r="J162" s="306">
        <f t="shared" ca="1" si="72"/>
        <v>31.425900351044245</v>
      </c>
      <c r="K162" s="307">
        <f t="shared" ca="1" si="73"/>
        <v>161.43151775391553</v>
      </c>
      <c r="L162" s="304">
        <f t="shared" ca="1" si="58"/>
        <v>164.4619169814292</v>
      </c>
      <c r="M162" s="306">
        <f t="shared" ca="1" si="74"/>
        <v>1.3716455648522619</v>
      </c>
      <c r="N162" s="304">
        <f t="shared" ca="1" si="75"/>
        <v>78.589501853872449</v>
      </c>
      <c r="P162" s="310">
        <f t="shared" ca="1" si="76"/>
        <v>15</v>
      </c>
      <c r="Q162" s="304">
        <f t="shared" ca="1" si="77"/>
        <v>833.93999999999471</v>
      </c>
      <c r="R162" s="306">
        <f t="shared" ca="1" si="78"/>
        <v>0.40982459139476735</v>
      </c>
      <c r="S162" s="307">
        <f t="shared" ca="1" si="79"/>
        <v>8.1614161914550003</v>
      </c>
      <c r="T162" s="304">
        <f t="shared" ca="1" si="59"/>
        <v>80.063492838173559</v>
      </c>
      <c r="U162" s="311">
        <f t="shared" ca="1" si="60"/>
        <v>0</v>
      </c>
      <c r="V162" s="306">
        <f t="shared" ca="1" si="61"/>
        <v>1.2053829793460447</v>
      </c>
      <c r="W162" s="304">
        <f t="shared" ca="1" si="62"/>
        <v>158.5979521342814</v>
      </c>
      <c r="Y162" s="314" t="str">
        <f t="shared" ca="1" si="80"/>
        <v/>
      </c>
      <c r="Z162" s="315" t="str">
        <f t="shared" ca="1" si="81"/>
        <v/>
      </c>
      <c r="AA162" s="316" t="str">
        <f t="shared" ca="1" si="82"/>
        <v/>
      </c>
      <c r="AC162" s="310" t="e">
        <f t="shared" ca="1" si="83"/>
        <v>#N/A</v>
      </c>
      <c r="AD162" s="323" t="e">
        <f t="shared" ca="1" si="84"/>
        <v>#N/A</v>
      </c>
      <c r="AE162" s="324">
        <f t="shared" ca="1" si="63"/>
        <v>161.43151775391553</v>
      </c>
      <c r="AG162" s="306">
        <f t="shared" ca="1" si="85"/>
        <v>73.27050485239053</v>
      </c>
      <c r="AH162" s="304">
        <f t="shared" ca="1" si="86"/>
        <v>82.886798223453283</v>
      </c>
    </row>
    <row r="163" spans="1:34" x14ac:dyDescent="0.2">
      <c r="A163" s="347">
        <f t="shared" ca="1" si="64"/>
        <v>0.01</v>
      </c>
      <c r="B163" s="304">
        <f t="shared" ca="1" si="65"/>
        <v>1.5900000000000012</v>
      </c>
      <c r="D163" s="306">
        <f t="shared" ca="1" si="66"/>
        <v>15.332011288462063</v>
      </c>
      <c r="E163" s="307">
        <f t="shared" ca="1" si="67"/>
        <v>66.156462482112332</v>
      </c>
      <c r="F163" s="304">
        <f t="shared" ca="1" si="68"/>
        <v>67.909852733581047</v>
      </c>
      <c r="G163" s="306">
        <f t="shared" ca="1" si="69"/>
        <v>39.637839010726616</v>
      </c>
      <c r="H163" s="307">
        <f t="shared" ca="1" si="70"/>
        <v>196.29794703046221</v>
      </c>
      <c r="I163" s="304">
        <f t="shared" ca="1" si="71"/>
        <v>200.25993680667739</v>
      </c>
      <c r="J163" s="306">
        <f t="shared" ca="1" si="72"/>
        <v>31.821512140587089</v>
      </c>
      <c r="K163" s="307">
        <f t="shared" ca="1" si="73"/>
        <v>163.39118940109606</v>
      </c>
      <c r="L163" s="304">
        <f t="shared" ca="1" si="58"/>
        <v>166.46107475568689</v>
      </c>
      <c r="M163" s="306">
        <f t="shared" ca="1" si="74"/>
        <v>1.371548651784787</v>
      </c>
      <c r="N163" s="304">
        <f t="shared" ca="1" si="75"/>
        <v>78.583949144126478</v>
      </c>
      <c r="P163" s="310">
        <f t="shared" ca="1" si="76"/>
        <v>15</v>
      </c>
      <c r="Q163" s="304">
        <f t="shared" ca="1" si="77"/>
        <v>790.7919999999948</v>
      </c>
      <c r="R163" s="306">
        <f t="shared" ca="1" si="78"/>
        <v>0.3886202943596071</v>
      </c>
      <c r="S163" s="307">
        <f t="shared" ca="1" si="79"/>
        <v>8.1575299885114045</v>
      </c>
      <c r="T163" s="304">
        <f t="shared" ca="1" si="59"/>
        <v>80.025369187296889</v>
      </c>
      <c r="U163" s="311">
        <f t="shared" ca="1" si="60"/>
        <v>0</v>
      </c>
      <c r="V163" s="306">
        <f t="shared" ca="1" si="61"/>
        <v>1.2051467714298423</v>
      </c>
      <c r="W163" s="304">
        <f t="shared" ca="1" si="62"/>
        <v>159.6473536030108</v>
      </c>
      <c r="Y163" s="314" t="str">
        <f t="shared" ca="1" si="80"/>
        <v/>
      </c>
      <c r="Z163" s="315" t="str">
        <f t="shared" ca="1" si="81"/>
        <v/>
      </c>
      <c r="AA163" s="316" t="str">
        <f t="shared" ca="1" si="82"/>
        <v/>
      </c>
      <c r="AC163" s="310" t="e">
        <f t="shared" ca="1" si="83"/>
        <v>#N/A</v>
      </c>
      <c r="AD163" s="323" t="e">
        <f t="shared" ca="1" si="84"/>
        <v>#N/A</v>
      </c>
      <c r="AE163" s="324">
        <f t="shared" ca="1" si="63"/>
        <v>163.39118940109606</v>
      </c>
      <c r="AG163" s="306">
        <f t="shared" ca="1" si="85"/>
        <v>67.882114503374353</v>
      </c>
      <c r="AH163" s="304">
        <f t="shared" ca="1" si="86"/>
        <v>77.498219284030711</v>
      </c>
    </row>
    <row r="164" spans="1:34" x14ac:dyDescent="0.2">
      <c r="A164" s="347">
        <f t="shared" ca="1" si="64"/>
        <v>0.01</v>
      </c>
      <c r="B164" s="304">
        <f t="shared" ca="1" si="65"/>
        <v>1.6000000000000012</v>
      </c>
      <c r="D164" s="306">
        <f t="shared" ca="1" si="66"/>
        <v>14.273409163418169</v>
      </c>
      <c r="E164" s="307">
        <f t="shared" ca="1" si="67"/>
        <v>60.876015833167699</v>
      </c>
      <c r="F164" s="304">
        <f t="shared" ca="1" si="68"/>
        <v>62.526950292385393</v>
      </c>
      <c r="G164" s="306">
        <f t="shared" ca="1" si="69"/>
        <v>39.780573102360798</v>
      </c>
      <c r="H164" s="307">
        <f t="shared" ca="1" si="70"/>
        <v>196.90670718879389</v>
      </c>
      <c r="I164" s="304">
        <f t="shared" ca="1" si="71"/>
        <v>200.88490568553348</v>
      </c>
      <c r="J164" s="306">
        <f t="shared" ca="1" si="72"/>
        <v>32.218604201152523</v>
      </c>
      <c r="K164" s="307">
        <f t="shared" ca="1" si="73"/>
        <v>165.35721267219233</v>
      </c>
      <c r="L164" s="304">
        <f t="shared" ca="1" si="58"/>
        <v>168.46675113917038</v>
      </c>
      <c r="M164" s="306">
        <f t="shared" ca="1" si="74"/>
        <v>1.3714519938309562</v>
      </c>
      <c r="N164" s="304">
        <f t="shared" ca="1" si="75"/>
        <v>78.578411051315598</v>
      </c>
      <c r="P164" s="310">
        <f t="shared" ca="1" si="76"/>
        <v>15</v>
      </c>
      <c r="Q164" s="304">
        <f t="shared" ca="1" si="77"/>
        <v>747.64399999999478</v>
      </c>
      <c r="R164" s="306">
        <f t="shared" ca="1" si="78"/>
        <v>0.36741599732444685</v>
      </c>
      <c r="S164" s="307">
        <f t="shared" ca="1" si="79"/>
        <v>8.1538558285381608</v>
      </c>
      <c r="T164" s="304">
        <f t="shared" ca="1" si="59"/>
        <v>79.989325677959357</v>
      </c>
      <c r="U164" s="311">
        <f t="shared" ca="1" si="60"/>
        <v>0</v>
      </c>
      <c r="V164" s="306">
        <f t="shared" ca="1" si="61"/>
        <v>1.2049098440571</v>
      </c>
      <c r="W164" s="304">
        <f t="shared" ca="1" si="62"/>
        <v>160.61377738369171</v>
      </c>
      <c r="Y164" s="314" t="str">
        <f t="shared" ca="1" si="80"/>
        <v/>
      </c>
      <c r="Z164" s="315" t="str">
        <f t="shared" ca="1" si="81"/>
        <v/>
      </c>
      <c r="AA164" s="316" t="str">
        <f t="shared" ca="1" si="82"/>
        <v/>
      </c>
      <c r="AC164" s="310" t="e">
        <f t="shared" ca="1" si="83"/>
        <v>#N/A</v>
      </c>
      <c r="AD164" s="323" t="e">
        <f t="shared" ca="1" si="84"/>
        <v>#N/A</v>
      </c>
      <c r="AE164" s="324">
        <f t="shared" ca="1" si="63"/>
        <v>165.35721267219233</v>
      </c>
      <c r="AG164" s="306">
        <f t="shared" ca="1" si="85"/>
        <v>62.496794044634967</v>
      </c>
      <c r="AH164" s="304">
        <f t="shared" ca="1" si="86"/>
        <v>72.112710693144692</v>
      </c>
    </row>
    <row r="165" spans="1:34" x14ac:dyDescent="0.2">
      <c r="A165" s="347">
        <f t="shared" ca="1" si="64"/>
        <v>0.01</v>
      </c>
      <c r="B165" s="304">
        <f t="shared" ca="1" si="65"/>
        <v>1.6100000000000012</v>
      </c>
      <c r="D165" s="306">
        <f t="shared" ca="1" si="66"/>
        <v>12.724722809610894</v>
      </c>
      <c r="E165" s="307">
        <f t="shared" ca="1" si="67"/>
        <v>53.17509732083083</v>
      </c>
      <c r="F165" s="304">
        <f t="shared" ca="1" si="68"/>
        <v>54.676407578234887</v>
      </c>
      <c r="G165" s="306">
        <f t="shared" ca="1" si="69"/>
        <v>39.907820330456907</v>
      </c>
      <c r="H165" s="307">
        <f t="shared" ca="1" si="70"/>
        <v>197.43845816200221</v>
      </c>
      <c r="I165" s="304">
        <f t="shared" ca="1" si="71"/>
        <v>201.43132548071247</v>
      </c>
      <c r="J165" s="306">
        <f t="shared" ca="1" si="72"/>
        <v>32.617046168316612</v>
      </c>
      <c r="K165" s="307">
        <f t="shared" ca="1" si="73"/>
        <v>167.32893849894631</v>
      </c>
      <c r="L165" s="304">
        <f t="shared" ca="1" si="58"/>
        <v>170.47828413006232</v>
      </c>
      <c r="M165" s="306">
        <f t="shared" ca="1" si="74"/>
        <v>1.3713555519376699</v>
      </c>
      <c r="N165" s="304">
        <f t="shared" ca="1" si="75"/>
        <v>78.572885337862047</v>
      </c>
      <c r="P165" s="310">
        <f t="shared" ca="1" si="76"/>
        <v>16</v>
      </c>
      <c r="Q165" s="304">
        <f t="shared" ca="1" si="77"/>
        <v>684.3449999999898</v>
      </c>
      <c r="R165" s="306">
        <f t="shared" ca="1" si="78"/>
        <v>0.33630885914819969</v>
      </c>
      <c r="S165" s="307">
        <f t="shared" ca="1" si="79"/>
        <v>8.150492739946678</v>
      </c>
      <c r="T165" s="304">
        <f t="shared" ca="1" si="59"/>
        <v>79.95633377887691</v>
      </c>
      <c r="U165" s="311">
        <f t="shared" ca="1" si="60"/>
        <v>0</v>
      </c>
      <c r="V165" s="306">
        <f t="shared" ca="1" si="61"/>
        <v>1.2046722758590096</v>
      </c>
      <c r="W165" s="304">
        <f t="shared" ca="1" si="62"/>
        <v>161.45688501173706</v>
      </c>
      <c r="Y165" s="314" t="str">
        <f t="shared" ca="1" si="80"/>
        <v/>
      </c>
      <c r="Z165" s="315" t="str">
        <f t="shared" ca="1" si="81"/>
        <v/>
      </c>
      <c r="AA165" s="316" t="str">
        <f t="shared" ca="1" si="82"/>
        <v/>
      </c>
      <c r="AC165" s="310" t="e">
        <f t="shared" ca="1" si="83"/>
        <v>#N/A</v>
      </c>
      <c r="AD165" s="323" t="e">
        <f t="shared" ca="1" si="84"/>
        <v>#N/A</v>
      </c>
      <c r="AE165" s="324">
        <f t="shared" ca="1" si="63"/>
        <v>167.32893849894631</v>
      </c>
      <c r="AG165" s="306">
        <f t="shared" ca="1" si="85"/>
        <v>54.641885841868579</v>
      </c>
      <c r="AH165" s="304">
        <f t="shared" ca="1" si="86"/>
        <v>64.257614763512365</v>
      </c>
    </row>
    <row r="166" spans="1:34" x14ac:dyDescent="0.2">
      <c r="A166" s="347">
        <f t="shared" ca="1" si="64"/>
        <v>0.01</v>
      </c>
      <c r="B166" s="304">
        <f t="shared" ca="1" si="65"/>
        <v>1.6200000000000012</v>
      </c>
      <c r="D166" s="306">
        <f t="shared" ca="1" si="66"/>
        <v>10.685681683566344</v>
      </c>
      <c r="E166" s="307">
        <f t="shared" ca="1" si="67"/>
        <v>43.055942026985463</v>
      </c>
      <c r="F166" s="304">
        <f t="shared" ca="1" si="68"/>
        <v>44.362122772401662</v>
      </c>
      <c r="G166" s="306">
        <f t="shared" ca="1" si="69"/>
        <v>40.014677147292574</v>
      </c>
      <c r="H166" s="307">
        <f t="shared" ca="1" si="70"/>
        <v>197.86901758227205</v>
      </c>
      <c r="I166" s="304">
        <f t="shared" ca="1" si="71"/>
        <v>201.87452168655545</v>
      </c>
      <c r="J166" s="306">
        <f t="shared" ca="1" si="72"/>
        <v>33.016658655705356</v>
      </c>
      <c r="K166" s="307">
        <f t="shared" ca="1" si="73"/>
        <v>169.30547587766767</v>
      </c>
      <c r="L166" s="304">
        <f t="shared" ca="1" si="58"/>
        <v>172.49476487983881</v>
      </c>
      <c r="M166" s="306">
        <f t="shared" ca="1" si="74"/>
        <v>1.3712592758363833</v>
      </c>
      <c r="N166" s="304">
        <f t="shared" ca="1" si="75"/>
        <v>78.567369123590353</v>
      </c>
      <c r="P166" s="310">
        <f t="shared" ca="1" si="76"/>
        <v>16</v>
      </c>
      <c r="Q166" s="304">
        <f t="shared" ca="1" si="77"/>
        <v>600.89499999998975</v>
      </c>
      <c r="R166" s="306">
        <f t="shared" ca="1" si="78"/>
        <v>0.29529887983087039</v>
      </c>
      <c r="S166" s="307">
        <f t="shared" ca="1" si="79"/>
        <v>8.1475397511483685</v>
      </c>
      <c r="T166" s="304">
        <f t="shared" ca="1" si="59"/>
        <v>79.927364958765494</v>
      </c>
      <c r="U166" s="311">
        <f t="shared" ca="1" si="60"/>
        <v>0</v>
      </c>
      <c r="V166" s="306">
        <f t="shared" ca="1" si="61"/>
        <v>1.2044341745482323</v>
      </c>
      <c r="W166" s="304">
        <f t="shared" ca="1" si="62"/>
        <v>162.13610048996793</v>
      </c>
      <c r="Y166" s="314" t="str">
        <f t="shared" ca="1" si="80"/>
        <v/>
      </c>
      <c r="Z166" s="315" t="str">
        <f t="shared" ca="1" si="81"/>
        <v/>
      </c>
      <c r="AA166" s="316" t="str">
        <f t="shared" ca="1" si="82"/>
        <v/>
      </c>
      <c r="AC166" s="310" t="e">
        <f t="shared" ca="1" si="83"/>
        <v>#N/A</v>
      </c>
      <c r="AD166" s="323" t="e">
        <f t="shared" ca="1" si="84"/>
        <v>#N/A</v>
      </c>
      <c r="AE166" s="324">
        <f t="shared" ca="1" si="63"/>
        <v>169.30547587766767</v>
      </c>
      <c r="AG166" s="306">
        <f t="shared" ca="1" si="85"/>
        <v>44.319527024666264</v>
      </c>
      <c r="AH166" s="304">
        <f t="shared" ca="1" si="86"/>
        <v>53.935068549535501</v>
      </c>
    </row>
    <row r="167" spans="1:34" x14ac:dyDescent="0.2">
      <c r="A167" s="347">
        <f t="shared" ca="1" si="64"/>
        <v>0.01</v>
      </c>
      <c r="B167" s="304">
        <f t="shared" ca="1" si="65"/>
        <v>1.6300000000000012</v>
      </c>
      <c r="D167" s="306">
        <f t="shared" ca="1" si="66"/>
        <v>8.693486298515845</v>
      </c>
      <c r="E167" s="307">
        <f t="shared" ca="1" si="67"/>
        <v>33.178516111735306</v>
      </c>
      <c r="F167" s="304">
        <f t="shared" ca="1" si="68"/>
        <v>34.298551505845872</v>
      </c>
      <c r="G167" s="306">
        <f t="shared" ca="1" si="69"/>
        <v>40.101612010277734</v>
      </c>
      <c r="H167" s="307">
        <f t="shared" ca="1" si="70"/>
        <v>198.2008027433894</v>
      </c>
      <c r="I167" s="304">
        <f t="shared" ca="1" si="71"/>
        <v>202.21695649461944</v>
      </c>
      <c r="J167" s="306">
        <f t="shared" ca="1" si="72"/>
        <v>33.417240101493206</v>
      </c>
      <c r="K167" s="307">
        <f t="shared" ca="1" si="73"/>
        <v>171.285824979296</v>
      </c>
      <c r="L167" s="304">
        <f t="shared" ca="1" si="58"/>
        <v>174.51517348024174</v>
      </c>
      <c r="M167" s="306">
        <f t="shared" ca="1" si="74"/>
        <v>1.3711631169899021</v>
      </c>
      <c r="N167" s="304">
        <f t="shared" ca="1" si="75"/>
        <v>78.561859627524129</v>
      </c>
      <c r="P167" s="310">
        <f t="shared" ca="1" si="76"/>
        <v>17</v>
      </c>
      <c r="Q167" s="304">
        <f t="shared" ca="1" si="77"/>
        <v>519.36499999998978</v>
      </c>
      <c r="R167" s="306">
        <f t="shared" ca="1" si="78"/>
        <v>0.25523244946847556</v>
      </c>
      <c r="S167" s="307">
        <f t="shared" ca="1" si="79"/>
        <v>8.1449874266536835</v>
      </c>
      <c r="T167" s="304">
        <f t="shared" ca="1" si="59"/>
        <v>79.902326655472635</v>
      </c>
      <c r="U167" s="311">
        <f t="shared" ca="1" si="60"/>
        <v>0</v>
      </c>
      <c r="V167" s="306">
        <f t="shared" ca="1" si="61"/>
        <v>1.2041956608596762</v>
      </c>
      <c r="W167" s="304">
        <f t="shared" ca="1" si="62"/>
        <v>162.65440523057612</v>
      </c>
      <c r="Y167" s="314" t="str">
        <f t="shared" ca="1" si="80"/>
        <v/>
      </c>
      <c r="Z167" s="315" t="str">
        <f t="shared" ca="1" si="81"/>
        <v/>
      </c>
      <c r="AA167" s="316" t="str">
        <f t="shared" ca="1" si="82"/>
        <v/>
      </c>
      <c r="AC167" s="310" t="e">
        <f t="shared" ca="1" si="83"/>
        <v>#N/A</v>
      </c>
      <c r="AD167" s="323" t="e">
        <f t="shared" ca="1" si="84"/>
        <v>#N/A</v>
      </c>
      <c r="AE167" s="324">
        <f t="shared" ca="1" si="63"/>
        <v>171.285824979296</v>
      </c>
      <c r="AG167" s="306">
        <f t="shared" ca="1" si="85"/>
        <v>34.243387316204156</v>
      </c>
      <c r="AH167" s="304">
        <f t="shared" ca="1" si="86"/>
        <v>43.858741677246158</v>
      </c>
    </row>
    <row r="168" spans="1:34" x14ac:dyDescent="0.2">
      <c r="A168" s="347">
        <f t="shared" ca="1" si="64"/>
        <v>0.01</v>
      </c>
      <c r="B168" s="304">
        <f t="shared" ca="1" si="65"/>
        <v>1.6400000000000012</v>
      </c>
      <c r="D168" s="306">
        <f t="shared" ca="1" si="66"/>
        <v>6.7484890379403426</v>
      </c>
      <c r="E168" s="307">
        <f t="shared" ca="1" si="67"/>
        <v>23.544169011508423</v>
      </c>
      <c r="F168" s="304">
        <f t="shared" ca="1" si="68"/>
        <v>24.492243644420871</v>
      </c>
      <c r="G168" s="306">
        <f t="shared" ca="1" si="69"/>
        <v>40.169096900657138</v>
      </c>
      <c r="H168" s="307">
        <f t="shared" ca="1" si="70"/>
        <v>198.4362444335045</v>
      </c>
      <c r="I168" s="304">
        <f t="shared" ca="1" si="71"/>
        <v>202.46110601962027</v>
      </c>
      <c r="J168" s="306">
        <f t="shared" ca="1" si="72"/>
        <v>33.81859364604788</v>
      </c>
      <c r="K168" s="307">
        <f t="shared" ca="1" si="73"/>
        <v>173.26901021518046</v>
      </c>
      <c r="L168" s="304">
        <f t="shared" ca="1" si="58"/>
        <v>176.5385147132059</v>
      </c>
      <c r="M168" s="306">
        <f t="shared" ca="1" si="74"/>
        <v>1.3710670284345159</v>
      </c>
      <c r="N168" s="304">
        <f t="shared" ca="1" si="75"/>
        <v>78.556354158840989</v>
      </c>
      <c r="P168" s="310">
        <f t="shared" ca="1" si="76"/>
        <v>17</v>
      </c>
      <c r="Q168" s="304">
        <f t="shared" ca="1" si="77"/>
        <v>439.75499999998891</v>
      </c>
      <c r="R168" s="306">
        <f t="shared" ca="1" si="78"/>
        <v>0.21610956806101458</v>
      </c>
      <c r="S168" s="307">
        <f t="shared" ca="1" si="79"/>
        <v>8.1428263309730742</v>
      </c>
      <c r="T168" s="304">
        <f t="shared" ca="1" si="59"/>
        <v>79.881126306845857</v>
      </c>
      <c r="U168" s="311">
        <f t="shared" ca="1" si="60"/>
        <v>0</v>
      </c>
      <c r="V168" s="306">
        <f t="shared" ca="1" si="61"/>
        <v>1.2039568525154636</v>
      </c>
      <c r="W168" s="304">
        <f t="shared" ca="1" si="62"/>
        <v>163.01507405189832</v>
      </c>
      <c r="Y168" s="314" t="str">
        <f t="shared" ca="1" si="80"/>
        <v/>
      </c>
      <c r="Z168" s="315" t="str">
        <f t="shared" ca="1" si="81"/>
        <v/>
      </c>
      <c r="AA168" s="316" t="str">
        <f t="shared" ca="1" si="82"/>
        <v/>
      </c>
      <c r="AC168" s="310" t="e">
        <f t="shared" ca="1" si="83"/>
        <v>#N/A</v>
      </c>
      <c r="AD168" s="323" t="e">
        <f t="shared" ca="1" si="84"/>
        <v>#N/A</v>
      </c>
      <c r="AE168" s="324">
        <f t="shared" ca="1" si="63"/>
        <v>173.26901021518046</v>
      </c>
      <c r="AG168" s="306">
        <f t="shared" ca="1" si="85"/>
        <v>24.414859033809389</v>
      </c>
      <c r="AH168" s="304">
        <f t="shared" ca="1" si="86"/>
        <v>34.030026370008443</v>
      </c>
    </row>
    <row r="169" spans="1:34" x14ac:dyDescent="0.2">
      <c r="A169" s="347">
        <f t="shared" ca="1" si="64"/>
        <v>0.01</v>
      </c>
      <c r="B169" s="304">
        <f t="shared" ca="1" si="65"/>
        <v>1.6500000000000012</v>
      </c>
      <c r="D169" s="306">
        <f t="shared" ca="1" si="66"/>
        <v>5.2729855384097331</v>
      </c>
      <c r="E169" s="307">
        <f t="shared" ca="1" si="67"/>
        <v>16.238667456526535</v>
      </c>
      <c r="F169" s="304">
        <f t="shared" ca="1" si="68"/>
        <v>17.073332927461241</v>
      </c>
      <c r="G169" s="306">
        <f t="shared" ca="1" si="69"/>
        <v>40.221826756041239</v>
      </c>
      <c r="H169" s="307">
        <f t="shared" ca="1" si="70"/>
        <v>198.59863110806975</v>
      </c>
      <c r="I169" s="304">
        <f t="shared" ca="1" si="71"/>
        <v>202.63072724932951</v>
      </c>
      <c r="J169" s="306">
        <f t="shared" ca="1" si="72"/>
        <v>34.22054826433137</v>
      </c>
      <c r="K169" s="307">
        <f t="shared" ca="1" si="73"/>
        <v>175.25418459288832</v>
      </c>
      <c r="L169" s="304">
        <f t="shared" ca="1" si="58"/>
        <v>178.56392452236707</v>
      </c>
      <c r="M169" s="306">
        <f t="shared" ca="1" si="74"/>
        <v>1.3709709747192225</v>
      </c>
      <c r="N169" s="304">
        <f t="shared" ca="1" si="75"/>
        <v>78.550850686348127</v>
      </c>
      <c r="P169" s="310">
        <f t="shared" ca="1" si="76"/>
        <v>18</v>
      </c>
      <c r="Q169" s="304">
        <f t="shared" ca="1" si="77"/>
        <v>379.37749999999403</v>
      </c>
      <c r="R169" s="306">
        <f t="shared" ca="1" si="78"/>
        <v>0.18643814773468939</v>
      </c>
      <c r="S169" s="307">
        <f t="shared" ca="1" si="79"/>
        <v>8.1409619494957273</v>
      </c>
      <c r="T169" s="304">
        <f t="shared" ca="1" si="59"/>
        <v>79.862836724553091</v>
      </c>
      <c r="U169" s="311">
        <f t="shared" ca="1" si="60"/>
        <v>0</v>
      </c>
      <c r="V169" s="306">
        <f t="shared" ca="1" si="61"/>
        <v>1.2037178516650129</v>
      </c>
      <c r="W169" s="304">
        <f t="shared" ca="1" si="62"/>
        <v>163.25592060254226</v>
      </c>
      <c r="Y169" s="314" t="str">
        <f t="shared" ca="1" si="80"/>
        <v/>
      </c>
      <c r="Z169" s="315" t="str">
        <f t="shared" ca="1" si="81"/>
        <v/>
      </c>
      <c r="AA169" s="316" t="str">
        <f t="shared" ca="1" si="82"/>
        <v/>
      </c>
      <c r="AC169" s="310" t="e">
        <f t="shared" ca="1" si="83"/>
        <v>#N/A</v>
      </c>
      <c r="AD169" s="323" t="e">
        <f t="shared" ca="1" si="84"/>
        <v>#N/A</v>
      </c>
      <c r="AE169" s="324">
        <f t="shared" ca="1" si="63"/>
        <v>175.25418459288832</v>
      </c>
      <c r="AG169" s="306">
        <f t="shared" ca="1" si="85"/>
        <v>16.962029494163872</v>
      </c>
      <c r="AH169" s="304">
        <f t="shared" ca="1" si="86"/>
        <v>26.577009853423743</v>
      </c>
    </row>
    <row r="170" spans="1:34" x14ac:dyDescent="0.2">
      <c r="A170" s="347">
        <f t="shared" ca="1" si="64"/>
        <v>0.01</v>
      </c>
      <c r="B170" s="304">
        <f t="shared" ca="1" si="65"/>
        <v>1.6600000000000013</v>
      </c>
      <c r="D170" s="306">
        <f t="shared" ca="1" si="66"/>
        <v>4.2672625717587822</v>
      </c>
      <c r="E170" s="307">
        <f t="shared" ca="1" si="67"/>
        <v>11.259965580384955</v>
      </c>
      <c r="F170" s="304">
        <f t="shared" ca="1" si="68"/>
        <v>12.041443216150931</v>
      </c>
      <c r="G170" s="306">
        <f t="shared" ca="1" si="69"/>
        <v>40.264499381758824</v>
      </c>
      <c r="H170" s="307">
        <f t="shared" ca="1" si="70"/>
        <v>198.7112307638736</v>
      </c>
      <c r="I170" s="304">
        <f t="shared" ca="1" si="71"/>
        <v>202.74955768671131</v>
      </c>
      <c r="J170" s="306">
        <f t="shared" ca="1" si="72"/>
        <v>34.622979895020372</v>
      </c>
      <c r="K170" s="307">
        <f t="shared" ca="1" si="73"/>
        <v>177.24073390224805</v>
      </c>
      <c r="L170" s="304">
        <f t="shared" ca="1" si="58"/>
        <v>180.59077631766934</v>
      </c>
      <c r="M170" s="306">
        <f t="shared" ca="1" si="74"/>
        <v>1.3708749317494466</v>
      </c>
      <c r="N170" s="304">
        <f t="shared" ca="1" si="75"/>
        <v>78.545347829528069</v>
      </c>
      <c r="P170" s="310">
        <f t="shared" ca="1" si="76"/>
        <v>18</v>
      </c>
      <c r="Q170" s="304">
        <f t="shared" ca="1" si="77"/>
        <v>338.23249999999405</v>
      </c>
      <c r="R170" s="306">
        <f t="shared" ca="1" si="78"/>
        <v>0.16621818848949454</v>
      </c>
      <c r="S170" s="307">
        <f t="shared" ca="1" si="79"/>
        <v>8.139299767610833</v>
      </c>
      <c r="T170" s="304">
        <f t="shared" ca="1" si="59"/>
        <v>79.84653072026228</v>
      </c>
      <c r="U170" s="311">
        <f t="shared" ca="1" si="60"/>
        <v>0</v>
      </c>
      <c r="V170" s="306">
        <f t="shared" ca="1" si="61"/>
        <v>1.2034787323605212</v>
      </c>
      <c r="W170" s="304">
        <f t="shared" ca="1" si="62"/>
        <v>163.41498688686011</v>
      </c>
      <c r="Y170" s="314" t="str">
        <f t="shared" ca="1" si="80"/>
        <v/>
      </c>
      <c r="Z170" s="315" t="str">
        <f t="shared" ca="1" si="81"/>
        <v/>
      </c>
      <c r="AA170" s="316" t="str">
        <f t="shared" ca="1" si="82"/>
        <v/>
      </c>
      <c r="AC170" s="310" t="e">
        <f t="shared" ca="1" si="83"/>
        <v>#N/A</v>
      </c>
      <c r="AD170" s="323" t="e">
        <f t="shared" ca="1" si="84"/>
        <v>#N/A</v>
      </c>
      <c r="AE170" s="324">
        <f t="shared" ca="1" si="63"/>
        <v>177.24073390224805</v>
      </c>
      <c r="AG170" s="306">
        <f t="shared" ca="1" si="85"/>
        <v>11.882950227531312</v>
      </c>
      <c r="AH170" s="304">
        <f t="shared" ca="1" si="86"/>
        <v>21.49774358891975</v>
      </c>
    </row>
    <row r="171" spans="1:34" x14ac:dyDescent="0.2">
      <c r="A171" s="347">
        <f t="shared" ca="1" si="64"/>
        <v>0.01</v>
      </c>
      <c r="B171" s="304">
        <f t="shared" ca="1" si="65"/>
        <v>1.6700000000000013</v>
      </c>
      <c r="D171" s="306">
        <f t="shared" ca="1" si="66"/>
        <v>2.9053409575144533</v>
      </c>
      <c r="E171" s="307">
        <f t="shared" ca="1" si="67"/>
        <v>4.5282852468280073</v>
      </c>
      <c r="F171" s="304">
        <f t="shared" ca="1" si="68"/>
        <v>5.3801833942767399</v>
      </c>
      <c r="G171" s="306">
        <f t="shared" ca="1" si="69"/>
        <v>40.293552791333966</v>
      </c>
      <c r="H171" s="307">
        <f t="shared" ca="1" si="70"/>
        <v>198.75651361634189</v>
      </c>
      <c r="I171" s="304">
        <f t="shared" ca="1" si="71"/>
        <v>202.79970932294532</v>
      </c>
      <c r="J171" s="306">
        <f t="shared" ca="1" si="72"/>
        <v>35.025770155885837</v>
      </c>
      <c r="K171" s="307">
        <f t="shared" ca="1" si="73"/>
        <v>179.22807262414912</v>
      </c>
      <c r="L171" s="304">
        <f t="shared" ca="1" si="58"/>
        <v>182.61847275557918</v>
      </c>
      <c r="M171" s="306">
        <f t="shared" ca="1" si="74"/>
        <v>1.3707788669969414</v>
      </c>
      <c r="N171" s="304">
        <f t="shared" ca="1" si="75"/>
        <v>78.539843724649558</v>
      </c>
      <c r="P171" s="310">
        <f t="shared" ca="1" si="76"/>
        <v>19</v>
      </c>
      <c r="Q171" s="304">
        <f t="shared" ca="1" si="77"/>
        <v>282.46999999998985</v>
      </c>
      <c r="R171" s="306">
        <f t="shared" ca="1" si="78"/>
        <v>0.13881472567723876</v>
      </c>
      <c r="S171" s="307">
        <f t="shared" ca="1" si="79"/>
        <v>8.1379116203540605</v>
      </c>
      <c r="T171" s="304">
        <f t="shared" ca="1" si="59"/>
        <v>79.83291299567334</v>
      </c>
      <c r="U171" s="311">
        <f t="shared" ca="1" si="60"/>
        <v>0</v>
      </c>
      <c r="V171" s="306">
        <f t="shared" ca="1" si="61"/>
        <v>1.203239565143482</v>
      </c>
      <c r="W171" s="304">
        <f t="shared" ca="1" si="62"/>
        <v>163.46334923765562</v>
      </c>
      <c r="Y171" s="314" t="str">
        <f t="shared" ca="1" si="80"/>
        <v/>
      </c>
      <c r="Z171" s="315" t="str">
        <f t="shared" ca="1" si="81"/>
        <v/>
      </c>
      <c r="AA171" s="316" t="str">
        <f t="shared" ca="1" si="82"/>
        <v/>
      </c>
      <c r="AC171" s="310" t="e">
        <f t="shared" ca="1" si="83"/>
        <v>#N/A</v>
      </c>
      <c r="AD171" s="323" t="e">
        <f t="shared" ca="1" si="84"/>
        <v>#N/A</v>
      </c>
      <c r="AE171" s="324">
        <f t="shared" ca="1" si="63"/>
        <v>179.22807262414912</v>
      </c>
      <c r="AG171" s="306">
        <f t="shared" ca="1" si="85"/>
        <v>5.0150700471854464</v>
      </c>
      <c r="AH171" s="304">
        <f t="shared" ca="1" si="86"/>
        <v>14.629676342927642</v>
      </c>
    </row>
    <row r="172" spans="1:34" x14ac:dyDescent="0.2">
      <c r="A172" s="347">
        <f t="shared" ca="1" si="64"/>
        <v>0.01</v>
      </c>
      <c r="B172" s="304">
        <f t="shared" ca="1" si="65"/>
        <v>1.6800000000000013</v>
      </c>
      <c r="D172" s="306">
        <f t="shared" ca="1" si="66"/>
        <v>1.4455978107143477</v>
      </c>
      <c r="E172" s="307">
        <f t="shared" ca="1" si="67"/>
        <v>-2.6792815340226026</v>
      </c>
      <c r="F172" s="304">
        <f t="shared" ca="1" si="68"/>
        <v>3.0443887020051541</v>
      </c>
      <c r="G172" s="306">
        <f t="shared" ca="1" si="69"/>
        <v>40.308008769441109</v>
      </c>
      <c r="H172" s="307">
        <f t="shared" ca="1" si="70"/>
        <v>198.72972080100166</v>
      </c>
      <c r="I172" s="304">
        <f t="shared" ca="1" si="71"/>
        <v>202.77632381666606</v>
      </c>
      <c r="J172" s="306">
        <f t="shared" ca="1" si="72"/>
        <v>35.428777963689711</v>
      </c>
      <c r="K172" s="307">
        <f t="shared" ca="1" si="73"/>
        <v>181.21550379623585</v>
      </c>
      <c r="L172" s="304">
        <f t="shared" ca="1" si="58"/>
        <v>184.64630276321267</v>
      </c>
      <c r="M172" s="306">
        <f t="shared" ca="1" si="74"/>
        <v>1.3706827456171113</v>
      </c>
      <c r="N172" s="304">
        <f t="shared" ca="1" si="75"/>
        <v>78.534336375264317</v>
      </c>
      <c r="P172" s="310">
        <f t="shared" ca="1" si="76"/>
        <v>20</v>
      </c>
      <c r="Q172" s="304">
        <f t="shared" ca="1" si="77"/>
        <v>222.66499999999292</v>
      </c>
      <c r="R172" s="306">
        <f t="shared" ca="1" si="78"/>
        <v>0.10942465002627712</v>
      </c>
      <c r="S172" s="307">
        <f t="shared" ca="1" si="79"/>
        <v>8.1368173738537983</v>
      </c>
      <c r="T172" s="304">
        <f t="shared" ca="1" si="59"/>
        <v>79.822178437505769</v>
      </c>
      <c r="U172" s="311">
        <f t="shared" ca="1" si="60"/>
        <v>0</v>
      </c>
      <c r="V172" s="306">
        <f t="shared" ca="1" si="61"/>
        <v>1.2030004339075977</v>
      </c>
      <c r="W172" s="304">
        <f t="shared" ca="1" si="62"/>
        <v>163.39317327736399</v>
      </c>
      <c r="Y172" s="314" t="str">
        <f t="shared" ca="1" si="80"/>
        <v/>
      </c>
      <c r="Z172" s="315" t="str">
        <f t="shared" ca="1" si="81"/>
        <v/>
      </c>
      <c r="AA172" s="316" t="str">
        <f t="shared" ca="1" si="82"/>
        <v/>
      </c>
      <c r="AC172" s="310" t="e">
        <f t="shared" ca="1" si="83"/>
        <v>#N/A</v>
      </c>
      <c r="AD172" s="323" t="e">
        <f t="shared" ca="1" si="84"/>
        <v>#N/A</v>
      </c>
      <c r="AE172" s="324">
        <f t="shared" ca="1" si="63"/>
        <v>181.21550379623585</v>
      </c>
      <c r="AG172" s="306">
        <f t="shared" ca="1" si="85"/>
        <v>-2.3386443036891498</v>
      </c>
      <c r="AH172" s="304">
        <f t="shared" ca="1" si="86"/>
        <v>7.2757747952622323</v>
      </c>
    </row>
    <row r="173" spans="1:34" x14ac:dyDescent="0.2">
      <c r="A173" s="347">
        <f t="shared" ca="1" si="64"/>
        <v>0.01</v>
      </c>
      <c r="B173" s="304">
        <f t="shared" ca="1" si="65"/>
        <v>1.6900000000000013</v>
      </c>
      <c r="D173" s="306">
        <f t="shared" ca="1" si="66"/>
        <v>-0.75049830873475365</v>
      </c>
      <c r="E173" s="307">
        <f t="shared" ca="1" si="67"/>
        <v>-13.510165895308491</v>
      </c>
      <c r="F173" s="304">
        <f t="shared" ca="1" si="68"/>
        <v>13.530995167768349</v>
      </c>
      <c r="G173" s="306">
        <f t="shared" ca="1" si="69"/>
        <v>40.300503786353758</v>
      </c>
      <c r="H173" s="307">
        <f t="shared" ca="1" si="70"/>
        <v>198.59461914204857</v>
      </c>
      <c r="I173" s="304">
        <f t="shared" ca="1" si="71"/>
        <v>202.64242733842593</v>
      </c>
      <c r="J173" s="306">
        <f t="shared" ca="1" si="72"/>
        <v>35.831820526468682</v>
      </c>
      <c r="K173" s="307">
        <f t="shared" ca="1" si="73"/>
        <v>183.20212549595109</v>
      </c>
      <c r="L173" s="304">
        <f t="shared" ca="1" si="58"/>
        <v>186.67334611153055</v>
      </c>
      <c r="M173" s="306">
        <f t="shared" ca="1" si="74"/>
        <v>1.3705865151202674</v>
      </c>
      <c r="N173" s="304">
        <f t="shared" ca="1" si="75"/>
        <v>78.528822773934706</v>
      </c>
      <c r="P173" s="310">
        <f t="shared" ca="1" si="76"/>
        <v>21</v>
      </c>
      <c r="Q173" s="304">
        <f t="shared" ca="1" si="77"/>
        <v>132.67499999998114</v>
      </c>
      <c r="R173" s="306">
        <f t="shared" ca="1" si="78"/>
        <v>6.5200707081196935E-2</v>
      </c>
      <c r="S173" s="307">
        <f t="shared" ca="1" si="79"/>
        <v>8.1361653667829863</v>
      </c>
      <c r="T173" s="304">
        <f t="shared" ca="1" si="59"/>
        <v>79.815782248141105</v>
      </c>
      <c r="U173" s="311">
        <f t="shared" ca="1" si="60"/>
        <v>0</v>
      </c>
      <c r="V173" s="306">
        <f t="shared" ca="1" si="61"/>
        <v>1.2027614471343928</v>
      </c>
      <c r="W173" s="304">
        <f t="shared" ca="1" si="62"/>
        <v>163.14504556331889</v>
      </c>
      <c r="Y173" s="314" t="str">
        <f t="shared" ca="1" si="80"/>
        <v/>
      </c>
      <c r="Z173" s="315" t="str">
        <f t="shared" ca="1" si="81"/>
        <v/>
      </c>
      <c r="AA173" s="316" t="str">
        <f t="shared" ca="1" si="82"/>
        <v/>
      </c>
      <c r="AC173" s="310" t="e">
        <f t="shared" ca="1" si="83"/>
        <v>#N/A</v>
      </c>
      <c r="AD173" s="323" t="e">
        <f t="shared" ca="1" si="84"/>
        <v>#N/A</v>
      </c>
      <c r="AE173" s="324">
        <f t="shared" ca="1" si="63"/>
        <v>183.20212549595109</v>
      </c>
      <c r="AG173" s="306">
        <f t="shared" ca="1" si="85"/>
        <v>-13.389741650581438</v>
      </c>
      <c r="AH173" s="304">
        <f t="shared" ca="1" si="86"/>
        <v>-3.7755099475723553</v>
      </c>
    </row>
    <row r="174" spans="1:34" x14ac:dyDescent="0.2">
      <c r="A174" s="347">
        <f t="shared" ca="1" si="64"/>
        <v>0.01</v>
      </c>
      <c r="B174" s="304">
        <f t="shared" ca="1" si="65"/>
        <v>1.7000000000000013</v>
      </c>
      <c r="D174" s="306">
        <f t="shared" ca="1" si="66"/>
        <v>-3.1653541625738035</v>
      </c>
      <c r="E174" s="307">
        <f t="shared" ca="1" si="67"/>
        <v>-25.408373352814071</v>
      </c>
      <c r="F174" s="304">
        <f t="shared" ca="1" si="68"/>
        <v>25.604782822951563</v>
      </c>
      <c r="G174" s="306">
        <f t="shared" ca="1" si="69"/>
        <v>40.268850244728021</v>
      </c>
      <c r="H174" s="307">
        <f t="shared" ca="1" si="70"/>
        <v>198.34053540852042</v>
      </c>
      <c r="I174" s="304">
        <f t="shared" ca="1" si="71"/>
        <v>202.38712480336014</v>
      </c>
      <c r="J174" s="306">
        <f t="shared" ca="1" si="72"/>
        <v>36.234667296624089</v>
      </c>
      <c r="K174" s="307">
        <f t="shared" ca="1" si="73"/>
        <v>185.18680126870393</v>
      </c>
      <c r="L174" s="304">
        <f t="shared" ca="1" si="58"/>
        <v>188.69844323213556</v>
      </c>
      <c r="M174" s="306">
        <f t="shared" ca="1" si="74"/>
        <v>1.3704901175197965</v>
      </c>
      <c r="N174" s="304">
        <f t="shared" ca="1" si="75"/>
        <v>78.523299598272544</v>
      </c>
      <c r="P174" s="310">
        <f t="shared" ca="1" si="76"/>
        <v>22</v>
      </c>
      <c r="Q174" s="304">
        <f t="shared" ca="1" si="77"/>
        <v>33.649999999990285</v>
      </c>
      <c r="R174" s="306">
        <f t="shared" ca="1" si="78"/>
        <v>1.6536678298714566E-2</v>
      </c>
      <c r="S174" s="307">
        <f t="shared" ca="1" si="79"/>
        <v>8.1359999999999992</v>
      </c>
      <c r="T174" s="304">
        <f t="shared" ca="1" si="59"/>
        <v>79.814160000000001</v>
      </c>
      <c r="U174" s="311">
        <f t="shared" ca="1" si="60"/>
        <v>0</v>
      </c>
      <c r="V174" s="306">
        <f t="shared" ca="1" si="61"/>
        <v>1.2025227414254196</v>
      </c>
      <c r="W174" s="304">
        <f t="shared" ca="1" si="62"/>
        <v>162.70192535313424</v>
      </c>
      <c r="Y174" s="314" t="str">
        <f t="shared" ca="1" si="80"/>
        <v/>
      </c>
      <c r="Z174" s="315" t="str">
        <f t="shared" ca="1" si="81"/>
        <v/>
      </c>
      <c r="AA174" s="316" t="str">
        <f t="shared" ca="1" si="82"/>
        <v/>
      </c>
      <c r="AC174" s="310" t="e">
        <f t="shared" ca="1" si="83"/>
        <v>#N/A</v>
      </c>
      <c r="AD174" s="323" t="e">
        <f t="shared" ca="1" si="84"/>
        <v>#N/A</v>
      </c>
      <c r="AE174" s="324">
        <f t="shared" ca="1" si="63"/>
        <v>185.18680126870393</v>
      </c>
      <c r="AG174" s="306">
        <f t="shared" ca="1" si="85"/>
        <v>-25.530347540670299</v>
      </c>
      <c r="AH174" s="304">
        <f t="shared" ca="1" si="86"/>
        <v>-15.916303535315709</v>
      </c>
    </row>
    <row r="175" spans="1:34" x14ac:dyDescent="0.2">
      <c r="A175" s="347">
        <f t="shared" ca="1" si="64"/>
        <v>0.01</v>
      </c>
      <c r="B175" s="304">
        <f t="shared" ca="1" si="65"/>
        <v>1.7100000000000013</v>
      </c>
      <c r="D175" s="306">
        <f t="shared" ca="1" si="66"/>
        <v>-3.9789465156850055</v>
      </c>
      <c r="E175" s="307">
        <f t="shared" ca="1" si="67"/>
        <v>-29.407936804419947</v>
      </c>
      <c r="F175" s="304">
        <f t="shared" ca="1" si="68"/>
        <v>29.675895310292479</v>
      </c>
      <c r="G175" s="306">
        <f t="shared" ca="1" si="69"/>
        <v>40.229060779571171</v>
      </c>
      <c r="H175" s="307">
        <f t="shared" ca="1" si="70"/>
        <v>198.04645604047622</v>
      </c>
      <c r="I175" s="304">
        <f t="shared" ca="1" si="71"/>
        <v>202.09100940269141</v>
      </c>
      <c r="J175" s="306">
        <f t="shared" ca="1" si="72"/>
        <v>36.637156851745587</v>
      </c>
      <c r="K175" s="307">
        <f t="shared" ca="1" si="73"/>
        <v>187.16873622594892</v>
      </c>
      <c r="L175" s="304">
        <f t="shared" ca="1" si="58"/>
        <v>190.72078303792236</v>
      </c>
      <c r="M175" s="306">
        <f t="shared" ca="1" si="74"/>
        <v>1.370393532813371</v>
      </c>
      <c r="N175" s="304">
        <f t="shared" ca="1" si="75"/>
        <v>78.517765702228843</v>
      </c>
      <c r="P175" s="310">
        <f t="shared" ca="1" si="76"/>
        <v>23</v>
      </c>
      <c r="Q175" s="304">
        <f t="shared" ca="1" si="77"/>
        <v>0</v>
      </c>
      <c r="R175" s="306">
        <f t="shared" ca="1" si="78"/>
        <v>0</v>
      </c>
      <c r="S175" s="307">
        <f t="shared" ca="1" si="79"/>
        <v>8.1359999999999992</v>
      </c>
      <c r="T175" s="304">
        <f t="shared" ca="1" si="59"/>
        <v>79.814160000000001</v>
      </c>
      <c r="U175" s="311">
        <f t="shared" ca="1" si="60"/>
        <v>0</v>
      </c>
      <c r="V175" s="306">
        <f t="shared" ca="1" si="61"/>
        <v>1.2022844122053296</v>
      </c>
      <c r="W175" s="304">
        <f t="shared" ca="1" si="62"/>
        <v>162.19401900442227</v>
      </c>
      <c r="Y175" s="314" t="str">
        <f t="shared" ca="1" si="80"/>
        <v>Fin de propulsion</v>
      </c>
      <c r="Z175" s="315" t="str">
        <f t="shared" ca="1" si="81"/>
        <v/>
      </c>
      <c r="AA175" s="316" t="str">
        <f t="shared" ca="1" si="82"/>
        <v/>
      </c>
      <c r="AC175" s="310" t="e">
        <f t="shared" ca="1" si="83"/>
        <v>#N/A</v>
      </c>
      <c r="AD175" s="323" t="e">
        <f t="shared" ca="1" si="84"/>
        <v>#N/A</v>
      </c>
      <c r="AE175" s="324">
        <f t="shared" ca="1" si="63"/>
        <v>187.16873622594892</v>
      </c>
      <c r="AG175" s="306">
        <f t="shared" ca="1" si="85"/>
        <v>-29.611634328237606</v>
      </c>
      <c r="AH175" s="304">
        <f t="shared" ca="1" si="86"/>
        <v>-19.9977784357343</v>
      </c>
    </row>
    <row r="176" spans="1:34" x14ac:dyDescent="0.2">
      <c r="A176" s="347">
        <f t="shared" ca="1" si="64"/>
        <v>0.01</v>
      </c>
      <c r="B176" s="304">
        <f t="shared" ca="1" si="65"/>
        <v>1.7200000000000013</v>
      </c>
      <c r="D176" s="306">
        <f t="shared" ca="1" si="66"/>
        <v>-3.9684123780291394</v>
      </c>
      <c r="E176" s="307">
        <f t="shared" ca="1" si="67"/>
        <v>-29.346374758590798</v>
      </c>
      <c r="F176" s="304">
        <f t="shared" ca="1" si="68"/>
        <v>29.613476801513023</v>
      </c>
      <c r="G176" s="306">
        <f t="shared" ca="1" si="69"/>
        <v>40.18937665579088</v>
      </c>
      <c r="H176" s="307">
        <f t="shared" ca="1" si="70"/>
        <v>197.7529922928903</v>
      </c>
      <c r="I176" s="304">
        <f t="shared" ca="1" si="71"/>
        <v>201.79552016031715</v>
      </c>
      <c r="J176" s="306">
        <f t="shared" ca="1" si="72"/>
        <v>37.039249038922399</v>
      </c>
      <c r="K176" s="307">
        <f t="shared" ca="1" si="73"/>
        <v>189.14773346761575</v>
      </c>
      <c r="L176" s="304">
        <f t="shared" ca="1" si="58"/>
        <v>192.7401645877255</v>
      </c>
      <c r="M176" s="306">
        <f t="shared" ca="1" si="74"/>
        <v>1.3702967606639078</v>
      </c>
      <c r="N176" s="304">
        <f t="shared" ca="1" si="75"/>
        <v>78.512221066490198</v>
      </c>
      <c r="P176" s="310">
        <f t="shared" ca="1" si="76"/>
        <v>23</v>
      </c>
      <c r="Q176" s="304">
        <f t="shared" ca="1" si="77"/>
        <v>0</v>
      </c>
      <c r="R176" s="306">
        <f t="shared" ca="1" si="78"/>
        <v>0</v>
      </c>
      <c r="S176" s="307">
        <f t="shared" ca="1" si="79"/>
        <v>8.1359999999999992</v>
      </c>
      <c r="T176" s="304">
        <f t="shared" ca="1" si="59"/>
        <v>79.814160000000001</v>
      </c>
      <c r="U176" s="311">
        <f t="shared" ca="1" si="60"/>
        <v>0</v>
      </c>
      <c r="V176" s="306">
        <f t="shared" ca="1" si="61"/>
        <v>1.2020464829365998</v>
      </c>
      <c r="W176" s="304">
        <f t="shared" ca="1" si="62"/>
        <v>161.68805476360376</v>
      </c>
      <c r="Y176" s="314" t="str">
        <f t="shared" ca="1" si="80"/>
        <v/>
      </c>
      <c r="Z176" s="315" t="str">
        <f t="shared" ca="1" si="81"/>
        <v/>
      </c>
      <c r="AA176" s="316" t="str">
        <f t="shared" ca="1" si="82"/>
        <v/>
      </c>
      <c r="AC176" s="310" t="e">
        <f t="shared" ca="1" si="83"/>
        <v>#N/A</v>
      </c>
      <c r="AD176" s="323" t="e">
        <f t="shared" ca="1" si="84"/>
        <v>#N/A</v>
      </c>
      <c r="AE176" s="324">
        <f t="shared" ca="1" si="63"/>
        <v>189.14773346761575</v>
      </c>
      <c r="AG176" s="306">
        <f t="shared" ca="1" si="85"/>
        <v>-29.549018726654953</v>
      </c>
      <c r="AH176" s="304">
        <f t="shared" ca="1" si="86"/>
        <v>-19.935351401723487</v>
      </c>
    </row>
    <row r="177" spans="1:34" x14ac:dyDescent="0.2">
      <c r="A177" s="347">
        <f t="shared" ca="1" si="64"/>
        <v>0.01</v>
      </c>
      <c r="B177" s="304">
        <f t="shared" ca="1" si="65"/>
        <v>1.7300000000000013</v>
      </c>
      <c r="D177" s="306">
        <f t="shared" ca="1" si="66"/>
        <v>-3.9579175764482133</v>
      </c>
      <c r="E177" s="307">
        <f t="shared" ca="1" si="67"/>
        <v>-29.285048112707699</v>
      </c>
      <c r="F177" s="304">
        <f t="shared" ca="1" si="68"/>
        <v>29.551297002087107</v>
      </c>
      <c r="G177" s="306">
        <f t="shared" ca="1" si="69"/>
        <v>40.1497974800264</v>
      </c>
      <c r="H177" s="307">
        <f t="shared" ca="1" si="70"/>
        <v>197.46014181176321</v>
      </c>
      <c r="I177" s="304">
        <f t="shared" ca="1" si="71"/>
        <v>201.50065469374726</v>
      </c>
      <c r="J177" s="306">
        <f t="shared" ca="1" si="72"/>
        <v>37.440944909601484</v>
      </c>
      <c r="K177" s="307">
        <f t="shared" ca="1" si="73"/>
        <v>191.12379913813902</v>
      </c>
      <c r="L177" s="304">
        <f t="shared" ca="1" si="58"/>
        <v>194.75659411870893</v>
      </c>
      <c r="M177" s="306">
        <f t="shared" ca="1" si="74"/>
        <v>1.370199800733287</v>
      </c>
      <c r="N177" s="304">
        <f t="shared" ca="1" si="75"/>
        <v>78.506665671683749</v>
      </c>
      <c r="P177" s="310">
        <f t="shared" ca="1" si="76"/>
        <v>23</v>
      </c>
      <c r="Q177" s="304">
        <f t="shared" ca="1" si="77"/>
        <v>0</v>
      </c>
      <c r="R177" s="306">
        <f t="shared" ca="1" si="78"/>
        <v>0</v>
      </c>
      <c r="S177" s="307">
        <f t="shared" ca="1" si="79"/>
        <v>8.1359999999999992</v>
      </c>
      <c r="T177" s="304">
        <f t="shared" ca="1" si="59"/>
        <v>79.814160000000001</v>
      </c>
      <c r="U177" s="311">
        <f t="shared" ca="1" si="60"/>
        <v>0</v>
      </c>
      <c r="V177" s="306">
        <f t="shared" ca="1" si="61"/>
        <v>1.2018089526592657</v>
      </c>
      <c r="W177" s="304">
        <f t="shared" ca="1" si="62"/>
        <v>161.18402280098539</v>
      </c>
      <c r="Y177" s="314" t="str">
        <f t="shared" ca="1" si="80"/>
        <v/>
      </c>
      <c r="Z177" s="315" t="str">
        <f t="shared" ca="1" si="81"/>
        <v/>
      </c>
      <c r="AA177" s="316" t="str">
        <f t="shared" ca="1" si="82"/>
        <v/>
      </c>
      <c r="AC177" s="310" t="e">
        <f t="shared" ca="1" si="83"/>
        <v>#N/A</v>
      </c>
      <c r="AD177" s="323" t="e">
        <f t="shared" ca="1" si="84"/>
        <v>#N/A</v>
      </c>
      <c r="AE177" s="324">
        <f t="shared" ca="1" si="63"/>
        <v>191.12379913813902</v>
      </c>
      <c r="AG177" s="306">
        <f t="shared" ca="1" si="85"/>
        <v>-29.486641374667016</v>
      </c>
      <c r="AH177" s="304">
        <f t="shared" ca="1" si="86"/>
        <v>-19.873163073205969</v>
      </c>
    </row>
    <row r="178" spans="1:34" x14ac:dyDescent="0.2">
      <c r="A178" s="347">
        <f t="shared" ca="1" si="64"/>
        <v>0.01</v>
      </c>
      <c r="B178" s="304">
        <f t="shared" ca="1" si="65"/>
        <v>1.7400000000000013</v>
      </c>
      <c r="D178" s="306">
        <f t="shared" ca="1" si="66"/>
        <v>-3.9474619105302797</v>
      </c>
      <c r="E178" s="307">
        <f t="shared" ca="1" si="67"/>
        <v>-29.223955675308446</v>
      </c>
      <c r="F178" s="304">
        <f t="shared" ca="1" si="68"/>
        <v>29.489354703816087</v>
      </c>
      <c r="G178" s="306">
        <f t="shared" ca="1" si="69"/>
        <v>40.110322860921094</v>
      </c>
      <c r="H178" s="307">
        <f t="shared" ca="1" si="70"/>
        <v>197.16790225501012</v>
      </c>
      <c r="I178" s="304">
        <f t="shared" ca="1" si="71"/>
        <v>201.20641063258535</v>
      </c>
      <c r="J178" s="306">
        <f t="shared" ca="1" si="72"/>
        <v>37.842245511306224</v>
      </c>
      <c r="K178" s="307">
        <f t="shared" ca="1" si="73"/>
        <v>193.09693935847289</v>
      </c>
      <c r="L178" s="304">
        <f t="shared" ca="1" si="58"/>
        <v>196.77007784454355</v>
      </c>
      <c r="M178" s="306">
        <f t="shared" ca="1" si="74"/>
        <v>1.3701026526823481</v>
      </c>
      <c r="N178" s="304">
        <f t="shared" ca="1" si="75"/>
        <v>78.50109949837703</v>
      </c>
      <c r="P178" s="310">
        <f t="shared" ca="1" si="76"/>
        <v>23</v>
      </c>
      <c r="Q178" s="304">
        <f t="shared" ca="1" si="77"/>
        <v>0</v>
      </c>
      <c r="R178" s="306">
        <f t="shared" ca="1" si="78"/>
        <v>0</v>
      </c>
      <c r="S178" s="307">
        <f t="shared" ca="1" si="79"/>
        <v>8.1359999999999992</v>
      </c>
      <c r="T178" s="304">
        <f t="shared" ca="1" si="59"/>
        <v>79.814160000000001</v>
      </c>
      <c r="U178" s="311">
        <f t="shared" ca="1" si="60"/>
        <v>0</v>
      </c>
      <c r="V178" s="306">
        <f t="shared" ca="1" si="61"/>
        <v>1.2015718204171959</v>
      </c>
      <c r="W178" s="304">
        <f t="shared" ca="1" si="62"/>
        <v>160.681913349681</v>
      </c>
      <c r="Y178" s="314" t="str">
        <f t="shared" ca="1" si="80"/>
        <v/>
      </c>
      <c r="Z178" s="315" t="str">
        <f t="shared" ca="1" si="81"/>
        <v/>
      </c>
      <c r="AA178" s="316" t="str">
        <f t="shared" ca="1" si="82"/>
        <v/>
      </c>
      <c r="AC178" s="310" t="e">
        <f t="shared" ca="1" si="83"/>
        <v>#N/A</v>
      </c>
      <c r="AD178" s="323" t="e">
        <f t="shared" ca="1" si="84"/>
        <v>#N/A</v>
      </c>
      <c r="AE178" s="324">
        <f t="shared" ca="1" si="63"/>
        <v>193.09693935847289</v>
      </c>
      <c r="AG178" s="306">
        <f t="shared" ca="1" si="85"/>
        <v>-29.424501062918779</v>
      </c>
      <c r="AH178" s="304">
        <f t="shared" ca="1" si="86"/>
        <v>-19.811212242009024</v>
      </c>
    </row>
    <row r="179" spans="1:34" x14ac:dyDescent="0.2">
      <c r="A179" s="347">
        <f t="shared" ca="1" si="64"/>
        <v>0.01</v>
      </c>
      <c r="B179" s="304">
        <f t="shared" ca="1" si="65"/>
        <v>1.7500000000000013</v>
      </c>
      <c r="D179" s="306">
        <f t="shared" ca="1" si="66"/>
        <v>-3.9370451811427469</v>
      </c>
      <c r="E179" s="307">
        <f t="shared" ca="1" si="67"/>
        <v>-29.163096262543661</v>
      </c>
      <c r="F179" s="304">
        <f t="shared" ca="1" si="68"/>
        <v>29.427648706220946</v>
      </c>
      <c r="G179" s="306">
        <f t="shared" ca="1" si="69"/>
        <v>40.070952409109665</v>
      </c>
      <c r="H179" s="307">
        <f t="shared" ca="1" si="70"/>
        <v>196.87627129238467</v>
      </c>
      <c r="I179" s="304">
        <f t="shared" ca="1" si="71"/>
        <v>200.91278561845132</v>
      </c>
      <c r="J179" s="306">
        <f t="shared" ca="1" si="72"/>
        <v>38.243151887656381</v>
      </c>
      <c r="K179" s="307">
        <f t="shared" ca="1" si="73"/>
        <v>195.06716022620986</v>
      </c>
      <c r="L179" s="304">
        <f t="shared" ca="1" si="58"/>
        <v>198.780621955512</v>
      </c>
      <c r="M179" s="306">
        <f t="shared" ca="1" si="74"/>
        <v>1.3700053161708874</v>
      </c>
      <c r="N179" s="304">
        <f t="shared" ca="1" si="75"/>
        <v>78.495522527077796</v>
      </c>
      <c r="P179" s="310">
        <f t="shared" ca="1" si="76"/>
        <v>23</v>
      </c>
      <c r="Q179" s="304">
        <f t="shared" ca="1" si="77"/>
        <v>0</v>
      </c>
      <c r="R179" s="306">
        <f t="shared" ca="1" si="78"/>
        <v>0</v>
      </c>
      <c r="S179" s="307">
        <f t="shared" ca="1" si="79"/>
        <v>8.1359999999999992</v>
      </c>
      <c r="T179" s="304">
        <f t="shared" ca="1" si="59"/>
        <v>79.814160000000001</v>
      </c>
      <c r="U179" s="311">
        <f t="shared" ca="1" si="60"/>
        <v>0</v>
      </c>
      <c r="V179" s="306">
        <f t="shared" ca="1" si="61"/>
        <v>1.2013350852580746</v>
      </c>
      <c r="W179" s="304">
        <f t="shared" ca="1" si="62"/>
        <v>160.18171670512874</v>
      </c>
      <c r="Y179" s="314" t="str">
        <f t="shared" ca="1" si="80"/>
        <v/>
      </c>
      <c r="Z179" s="315" t="str">
        <f t="shared" ca="1" si="81"/>
        <v/>
      </c>
      <c r="AA179" s="316" t="str">
        <f t="shared" ca="1" si="82"/>
        <v/>
      </c>
      <c r="AC179" s="310" t="e">
        <f t="shared" ca="1" si="83"/>
        <v>#N/A</v>
      </c>
      <c r="AD179" s="323" t="e">
        <f t="shared" ca="1" si="84"/>
        <v>#N/A</v>
      </c>
      <c r="AE179" s="324">
        <f t="shared" ca="1" si="63"/>
        <v>195.06716022620986</v>
      </c>
      <c r="AG179" s="306">
        <f t="shared" ca="1" si="85"/>
        <v>-29.362596589770575</v>
      </c>
      <c r="AH179" s="304">
        <f t="shared" ca="1" si="86"/>
        <v>-19.749497707679573</v>
      </c>
    </row>
    <row r="180" spans="1:34" x14ac:dyDescent="0.2">
      <c r="A180" s="347">
        <f t="shared" ca="1" si="64"/>
        <v>0.01</v>
      </c>
      <c r="B180" s="304">
        <f t="shared" ca="1" si="65"/>
        <v>1.7600000000000013</v>
      </c>
      <c r="D180" s="306">
        <f t="shared" ca="1" si="66"/>
        <v>-3.9266671904225561</v>
      </c>
      <c r="E180" s="307">
        <f t="shared" ca="1" si="67"/>
        <v>-29.102468698118308</v>
      </c>
      <c r="F180" s="304">
        <f t="shared" ca="1" si="68"/>
        <v>29.366177816482978</v>
      </c>
      <c r="G180" s="306">
        <f t="shared" ca="1" si="69"/>
        <v>40.031685737205443</v>
      </c>
      <c r="H180" s="307">
        <f t="shared" ca="1" si="70"/>
        <v>196.58524660540348</v>
      </c>
      <c r="I180" s="304">
        <f t="shared" ca="1" si="71"/>
        <v>200.619777304905</v>
      </c>
      <c r="J180" s="306">
        <f t="shared" ca="1" si="72"/>
        <v>38.643665078387954</v>
      </c>
      <c r="K180" s="307">
        <f t="shared" ca="1" si="73"/>
        <v>197.0344678156988</v>
      </c>
      <c r="L180" s="304">
        <f t="shared" ca="1" si="58"/>
        <v>200.78823261861305</v>
      </c>
      <c r="M180" s="306">
        <f t="shared" ca="1" si="74"/>
        <v>1.3699077908576538</v>
      </c>
      <c r="N180" s="304">
        <f t="shared" ca="1" si="75"/>
        <v>78.489934738233828</v>
      </c>
      <c r="P180" s="310">
        <f t="shared" ca="1" si="76"/>
        <v>23</v>
      </c>
      <c r="Q180" s="304">
        <f t="shared" ca="1" si="77"/>
        <v>0</v>
      </c>
      <c r="R180" s="306">
        <f t="shared" ca="1" si="78"/>
        <v>0</v>
      </c>
      <c r="S180" s="307">
        <f t="shared" ca="1" si="79"/>
        <v>8.1359999999999992</v>
      </c>
      <c r="T180" s="304">
        <f t="shared" ca="1" si="59"/>
        <v>79.814160000000001</v>
      </c>
      <c r="U180" s="311">
        <f t="shared" ca="1" si="60"/>
        <v>0</v>
      </c>
      <c r="V180" s="306">
        <f t="shared" ca="1" si="61"/>
        <v>1.2010987462333789</v>
      </c>
      <c r="W180" s="304">
        <f t="shared" ca="1" si="62"/>
        <v>159.68342322461268</v>
      </c>
      <c r="Y180" s="314" t="str">
        <f t="shared" ca="1" si="80"/>
        <v/>
      </c>
      <c r="Z180" s="315" t="str">
        <f t="shared" ca="1" si="81"/>
        <v/>
      </c>
      <c r="AA180" s="316" t="str">
        <f t="shared" ca="1" si="82"/>
        <v/>
      </c>
      <c r="AC180" s="310" t="e">
        <f t="shared" ca="1" si="83"/>
        <v>#N/A</v>
      </c>
      <c r="AD180" s="323" t="e">
        <f t="shared" ca="1" si="84"/>
        <v>#N/A</v>
      </c>
      <c r="AE180" s="324">
        <f t="shared" ca="1" si="63"/>
        <v>197.0344678156988</v>
      </c>
      <c r="AG180" s="306">
        <f t="shared" ca="1" si="85"/>
        <v>-29.30092676123877</v>
      </c>
      <c r="AH180" s="304">
        <f t="shared" ca="1" si="86"/>
        <v>-19.68801827742487</v>
      </c>
    </row>
    <row r="181" spans="1:34" x14ac:dyDescent="0.2">
      <c r="A181" s="347">
        <f t="shared" ca="1" si="64"/>
        <v>0.01</v>
      </c>
      <c r="B181" s="304">
        <f t="shared" ca="1" si="65"/>
        <v>1.7700000000000014</v>
      </c>
      <c r="D181" s="306">
        <f t="shared" ca="1" si="66"/>
        <v>-3.9163277417664339</v>
      </c>
      <c r="E181" s="307">
        <f t="shared" ca="1" si="67"/>
        <v>-29.042071813233669</v>
      </c>
      <c r="F181" s="304">
        <f t="shared" ca="1" si="68"/>
        <v>29.304940849384952</v>
      </c>
      <c r="G181" s="306">
        <f t="shared" ca="1" si="69"/>
        <v>39.992522459787779</v>
      </c>
      <c r="H181" s="307">
        <f t="shared" ca="1" si="70"/>
        <v>196.29482588727114</v>
      </c>
      <c r="I181" s="304">
        <f t="shared" ca="1" si="71"/>
        <v>200.32738335737011</v>
      </c>
      <c r="J181" s="306">
        <f t="shared" ca="1" si="72"/>
        <v>39.043786119372918</v>
      </c>
      <c r="K181" s="307">
        <f t="shared" ca="1" si="73"/>
        <v>198.99886817816218</v>
      </c>
      <c r="L181" s="304">
        <f t="shared" ca="1" si="58"/>
        <v>202.7929159776665</v>
      </c>
      <c r="M181" s="306">
        <f t="shared" ca="1" si="74"/>
        <v>1.3698100764003458</v>
      </c>
      <c r="N181" s="304">
        <f t="shared" ca="1" si="75"/>
        <v>78.484336112232668</v>
      </c>
      <c r="P181" s="310">
        <f t="shared" ca="1" si="76"/>
        <v>23</v>
      </c>
      <c r="Q181" s="304">
        <f t="shared" ca="1" si="77"/>
        <v>0</v>
      </c>
      <c r="R181" s="306">
        <f t="shared" ca="1" si="78"/>
        <v>0</v>
      </c>
      <c r="S181" s="307">
        <f t="shared" ca="1" si="79"/>
        <v>8.1359999999999992</v>
      </c>
      <c r="T181" s="304">
        <f t="shared" ca="1" si="59"/>
        <v>79.814160000000001</v>
      </c>
      <c r="U181" s="311">
        <f t="shared" ca="1" si="60"/>
        <v>0</v>
      </c>
      <c r="V181" s="306">
        <f t="shared" ca="1" si="61"/>
        <v>1.2008628023983612</v>
      </c>
      <c r="W181" s="304">
        <f t="shared" ca="1" si="62"/>
        <v>159.18702332678913</v>
      </c>
      <c r="Y181" s="314" t="str">
        <f t="shared" ca="1" si="80"/>
        <v/>
      </c>
      <c r="Z181" s="315" t="str">
        <f t="shared" ca="1" si="81"/>
        <v/>
      </c>
      <c r="AA181" s="316" t="str">
        <f t="shared" ca="1" si="82"/>
        <v/>
      </c>
      <c r="AC181" s="310" t="e">
        <f t="shared" ca="1" si="83"/>
        <v>#N/A</v>
      </c>
      <c r="AD181" s="323" t="e">
        <f t="shared" ca="1" si="84"/>
        <v>#N/A</v>
      </c>
      <c r="AE181" s="324">
        <f t="shared" ca="1" si="63"/>
        <v>198.99886817816218</v>
      </c>
      <c r="AG181" s="306">
        <f t="shared" ca="1" si="85"/>
        <v>-29.239490390936901</v>
      </c>
      <c r="AH181" s="304">
        <f t="shared" ca="1" si="86"/>
        <v>-19.626772766053676</v>
      </c>
    </row>
    <row r="182" spans="1:34" x14ac:dyDescent="0.2">
      <c r="A182" s="347">
        <f t="shared" ca="1" si="64"/>
        <v>0.01</v>
      </c>
      <c r="B182" s="304">
        <f t="shared" ca="1" si="65"/>
        <v>1.7800000000000014</v>
      </c>
      <c r="D182" s="306">
        <f t="shared" ca="1" si="66"/>
        <v>-3.9060266398212393</v>
      </c>
      <c r="E182" s="307">
        <f t="shared" ca="1" si="67"/>
        <v>-28.98190444652991</v>
      </c>
      <c r="F182" s="304">
        <f t="shared" ca="1" si="68"/>
        <v>29.243936627252893</v>
      </c>
      <c r="G182" s="306">
        <f t="shared" ca="1" si="69"/>
        <v>39.953462193389569</v>
      </c>
      <c r="H182" s="307">
        <f t="shared" ca="1" si="70"/>
        <v>196.00500684280584</v>
      </c>
      <c r="I182" s="304">
        <f t="shared" ca="1" si="71"/>
        <v>200.03560145305877</v>
      </c>
      <c r="J182" s="306">
        <f t="shared" ca="1" si="72"/>
        <v>39.443516042638805</v>
      </c>
      <c r="K182" s="307">
        <f t="shared" ca="1" si="73"/>
        <v>200.96036734181257</v>
      </c>
      <c r="L182" s="304">
        <f t="shared" ca="1" si="58"/>
        <v>204.79467815341823</v>
      </c>
      <c r="M182" s="306">
        <f t="shared" ca="1" si="74"/>
        <v>1.3697121724556083</v>
      </c>
      <c r="N182" s="304">
        <f t="shared" ca="1" si="75"/>
        <v>78.478726629401521</v>
      </c>
      <c r="P182" s="310">
        <f t="shared" ca="1" si="76"/>
        <v>23</v>
      </c>
      <c r="Q182" s="304">
        <f t="shared" ca="1" si="77"/>
        <v>0</v>
      </c>
      <c r="R182" s="306">
        <f t="shared" ca="1" si="78"/>
        <v>0</v>
      </c>
      <c r="S182" s="307">
        <f t="shared" ca="1" si="79"/>
        <v>8.1359999999999992</v>
      </c>
      <c r="T182" s="304">
        <f t="shared" ca="1" si="59"/>
        <v>79.814160000000001</v>
      </c>
      <c r="U182" s="311">
        <f t="shared" ca="1" si="60"/>
        <v>0</v>
      </c>
      <c r="V182" s="306">
        <f t="shared" ca="1" si="61"/>
        <v>1.2006272528120292</v>
      </c>
      <c r="W182" s="304">
        <f t="shared" ca="1" si="62"/>
        <v>158.69250749121633</v>
      </c>
      <c r="Y182" s="314" t="str">
        <f t="shared" ca="1" si="80"/>
        <v/>
      </c>
      <c r="Z182" s="315" t="str">
        <f t="shared" ca="1" si="81"/>
        <v/>
      </c>
      <c r="AA182" s="316" t="str">
        <f t="shared" ca="1" si="82"/>
        <v/>
      </c>
      <c r="AC182" s="310" t="e">
        <f t="shared" ca="1" si="83"/>
        <v>#N/A</v>
      </c>
      <c r="AD182" s="323" t="e">
        <f t="shared" ca="1" si="84"/>
        <v>#N/A</v>
      </c>
      <c r="AE182" s="324">
        <f t="shared" ca="1" si="63"/>
        <v>200.96036734181257</v>
      </c>
      <c r="AG182" s="306">
        <f t="shared" ca="1" si="85"/>
        <v>-29.178286300017461</v>
      </c>
      <c r="AH182" s="304">
        <f t="shared" ca="1" si="86"/>
        <v>-19.565759995918036</v>
      </c>
    </row>
    <row r="183" spans="1:34" x14ac:dyDescent="0.2">
      <c r="A183" s="347">
        <f t="shared" ca="1" si="64"/>
        <v>0.01</v>
      </c>
      <c r="B183" s="304">
        <f t="shared" ca="1" si="65"/>
        <v>1.7900000000000014</v>
      </c>
      <c r="D183" s="306">
        <f t="shared" ca="1" si="66"/>
        <v>-3.8957636904743831</v>
      </c>
      <c r="E183" s="307">
        <f t="shared" ca="1" si="67"/>
        <v>-28.921965444029141</v>
      </c>
      <c r="F183" s="304">
        <f t="shared" ca="1" si="68"/>
        <v>29.183163979898314</v>
      </c>
      <c r="G183" s="306">
        <f t="shared" ca="1" si="69"/>
        <v>39.914504556484829</v>
      </c>
      <c r="H183" s="307">
        <f t="shared" ca="1" si="70"/>
        <v>195.71578718836554</v>
      </c>
      <c r="I183" s="304">
        <f t="shared" ca="1" si="71"/>
        <v>199.74442928089692</v>
      </c>
      <c r="J183" s="306">
        <f t="shared" ca="1" si="72"/>
        <v>39.842855876388178</v>
      </c>
      <c r="K183" s="307">
        <f t="shared" ca="1" si="73"/>
        <v>202.91897131196842</v>
      </c>
      <c r="L183" s="304">
        <f t="shared" ca="1" si="58"/>
        <v>206.79352524364515</v>
      </c>
      <c r="M183" s="306">
        <f t="shared" ca="1" si="74"/>
        <v>1.3696140786790285</v>
      </c>
      <c r="N183" s="304">
        <f t="shared" ca="1" si="75"/>
        <v>78.473106270007008</v>
      </c>
      <c r="P183" s="310">
        <f t="shared" ca="1" si="76"/>
        <v>23</v>
      </c>
      <c r="Q183" s="304">
        <f t="shared" ca="1" si="77"/>
        <v>0</v>
      </c>
      <c r="R183" s="306">
        <f t="shared" ca="1" si="78"/>
        <v>0</v>
      </c>
      <c r="S183" s="307">
        <f t="shared" ca="1" si="79"/>
        <v>8.1359999999999992</v>
      </c>
      <c r="T183" s="304">
        <f t="shared" ca="1" si="59"/>
        <v>79.814160000000001</v>
      </c>
      <c r="U183" s="311">
        <f t="shared" ca="1" si="60"/>
        <v>0</v>
      </c>
      <c r="V183" s="306">
        <f t="shared" ca="1" si="61"/>
        <v>1.2003920965371255</v>
      </c>
      <c r="W183" s="304">
        <f t="shared" ca="1" si="62"/>
        <v>158.1998662578892</v>
      </c>
      <c r="Y183" s="314" t="str">
        <f t="shared" ca="1" si="80"/>
        <v/>
      </c>
      <c r="Z183" s="315" t="str">
        <f t="shared" ca="1" si="81"/>
        <v/>
      </c>
      <c r="AA183" s="316" t="str">
        <f t="shared" ca="1" si="82"/>
        <v/>
      </c>
      <c r="AC183" s="310" t="e">
        <f t="shared" ca="1" si="83"/>
        <v>#N/A</v>
      </c>
      <c r="AD183" s="323" t="e">
        <f t="shared" ca="1" si="84"/>
        <v>#N/A</v>
      </c>
      <c r="AE183" s="324">
        <f t="shared" ca="1" si="63"/>
        <v>202.91897131196842</v>
      </c>
      <c r="AG183" s="306">
        <f t="shared" ca="1" si="85"/>
        <v>-29.117313317114089</v>
      </c>
      <c r="AH183" s="304">
        <f t="shared" ca="1" si="86"/>
        <v>-19.5049787968555</v>
      </c>
    </row>
    <row r="184" spans="1:34" x14ac:dyDescent="0.2">
      <c r="A184" s="347">
        <f t="shared" ca="1" si="64"/>
        <v>0.01</v>
      </c>
      <c r="B184" s="304">
        <f t="shared" ca="1" si="65"/>
        <v>1.8000000000000014</v>
      </c>
      <c r="D184" s="306">
        <f t="shared" ca="1" si="66"/>
        <v>-3.8855387008443532</v>
      </c>
      <c r="E184" s="307">
        <f t="shared" ca="1" si="67"/>
        <v>-28.862253659078959</v>
      </c>
      <c r="F184" s="304">
        <f t="shared" ca="1" si="68"/>
        <v>29.122621744560981</v>
      </c>
      <c r="G184" s="306">
        <f t="shared" ca="1" si="69"/>
        <v>39.875649169476382</v>
      </c>
      <c r="H184" s="307">
        <f t="shared" ca="1" si="70"/>
        <v>195.42716465177475</v>
      </c>
      <c r="I184" s="304">
        <f t="shared" ca="1" si="71"/>
        <v>199.45386454144989</v>
      </c>
      <c r="J184" s="306">
        <f t="shared" ca="1" si="72"/>
        <v>40.241806645017981</v>
      </c>
      <c r="K184" s="307">
        <f t="shared" ca="1" si="73"/>
        <v>204.87468607116912</v>
      </c>
      <c r="L184" s="304">
        <f t="shared" ca="1" si="58"/>
        <v>208.78946332326043</v>
      </c>
      <c r="M184" s="306">
        <f t="shared" ca="1" si="74"/>
        <v>1.3695157947251337</v>
      </c>
      <c r="N184" s="304">
        <f t="shared" ca="1" si="75"/>
        <v>78.467475014254973</v>
      </c>
      <c r="P184" s="310">
        <f t="shared" ca="1" si="76"/>
        <v>23</v>
      </c>
      <c r="Q184" s="304">
        <f t="shared" ca="1" si="77"/>
        <v>0</v>
      </c>
      <c r="R184" s="306">
        <f t="shared" ca="1" si="78"/>
        <v>0</v>
      </c>
      <c r="S184" s="307">
        <f t="shared" ca="1" si="79"/>
        <v>8.1359999999999992</v>
      </c>
      <c r="T184" s="304">
        <f t="shared" ca="1" si="59"/>
        <v>79.814160000000001</v>
      </c>
      <c r="U184" s="311">
        <f t="shared" ca="1" si="60"/>
        <v>0</v>
      </c>
      <c r="V184" s="306">
        <f t="shared" ca="1" si="61"/>
        <v>1.2001573326401083</v>
      </c>
      <c r="W184" s="304">
        <f t="shared" ca="1" si="62"/>
        <v>157.70909022677773</v>
      </c>
      <c r="Y184" s="314" t="str">
        <f t="shared" ca="1" si="80"/>
        <v/>
      </c>
      <c r="Z184" s="315" t="str">
        <f t="shared" ca="1" si="81"/>
        <v/>
      </c>
      <c r="AA184" s="316" t="str">
        <f t="shared" ca="1" si="82"/>
        <v/>
      </c>
      <c r="AC184" s="310" t="e">
        <f t="shared" ca="1" si="83"/>
        <v>#N/A</v>
      </c>
      <c r="AD184" s="323" t="e">
        <f t="shared" ca="1" si="84"/>
        <v>#N/A</v>
      </c>
      <c r="AE184" s="324">
        <f t="shared" ca="1" si="63"/>
        <v>204.87468607116912</v>
      </c>
      <c r="AG184" s="306">
        <f t="shared" ca="1" si="85"/>
        <v>-29.056570278284312</v>
      </c>
      <c r="AH184" s="304">
        <f t="shared" ca="1" si="86"/>
        <v>-19.444428006131908</v>
      </c>
    </row>
    <row r="185" spans="1:34" x14ac:dyDescent="0.2">
      <c r="A185" s="347">
        <f t="shared" ca="1" si="64"/>
        <v>0.01</v>
      </c>
      <c r="B185" s="304">
        <f t="shared" ca="1" si="65"/>
        <v>1.8100000000000014</v>
      </c>
      <c r="D185" s="306">
        <f t="shared" ca="1" si="66"/>
        <v>-3.8753514792712989</v>
      </c>
      <c r="E185" s="307">
        <f t="shared" ca="1" si="67"/>
        <v>-28.802767952296541</v>
      </c>
      <c r="F185" s="304">
        <f t="shared" ca="1" si="68"/>
        <v>29.062308765852222</v>
      </c>
      <c r="G185" s="306">
        <f t="shared" ca="1" si="69"/>
        <v>39.836895654683673</v>
      </c>
      <c r="H185" s="307">
        <f t="shared" ca="1" si="70"/>
        <v>195.13913697225178</v>
      </c>
      <c r="I185" s="304">
        <f t="shared" ca="1" si="71"/>
        <v>199.16390494684873</v>
      </c>
      <c r="J185" s="306">
        <f t="shared" ca="1" si="72"/>
        <v>40.640369369138782</v>
      </c>
      <c r="K185" s="307">
        <f t="shared" ca="1" si="73"/>
        <v>206.82751757928926</v>
      </c>
      <c r="L185" s="304">
        <f t="shared" ca="1" si="58"/>
        <v>210.78249844441839</v>
      </c>
      <c r="M185" s="306">
        <f t="shared" ca="1" si="74"/>
        <v>1.3694173202473869</v>
      </c>
      <c r="N185" s="304">
        <f t="shared" ca="1" si="75"/>
        <v>78.46183284229032</v>
      </c>
      <c r="P185" s="310">
        <f t="shared" ca="1" si="76"/>
        <v>23</v>
      </c>
      <c r="Q185" s="304">
        <f t="shared" ca="1" si="77"/>
        <v>0</v>
      </c>
      <c r="R185" s="306">
        <f t="shared" ca="1" si="78"/>
        <v>0</v>
      </c>
      <c r="S185" s="307">
        <f t="shared" ca="1" si="79"/>
        <v>8.1359999999999992</v>
      </c>
      <c r="T185" s="304">
        <f t="shared" ca="1" si="59"/>
        <v>79.814160000000001</v>
      </c>
      <c r="U185" s="311">
        <f t="shared" ca="1" si="60"/>
        <v>0</v>
      </c>
      <c r="V185" s="306">
        <f t="shared" ca="1" si="61"/>
        <v>1.1999229601911325</v>
      </c>
      <c r="W185" s="304">
        <f t="shared" ca="1" si="62"/>
        <v>157.22017005736967</v>
      </c>
      <c r="Y185" s="314" t="str">
        <f t="shared" ca="1" si="80"/>
        <v/>
      </c>
      <c r="Z185" s="315" t="str">
        <f t="shared" ca="1" si="81"/>
        <v/>
      </c>
      <c r="AA185" s="316" t="str">
        <f t="shared" ca="1" si="82"/>
        <v/>
      </c>
      <c r="AC185" s="310" t="e">
        <f t="shared" ca="1" si="83"/>
        <v>#N/A</v>
      </c>
      <c r="AD185" s="323" t="e">
        <f t="shared" ca="1" si="84"/>
        <v>#N/A</v>
      </c>
      <c r="AE185" s="324">
        <f t="shared" ca="1" si="63"/>
        <v>206.82751757928926</v>
      </c>
      <c r="AG185" s="306">
        <f t="shared" ca="1" si="85"/>
        <v>-28.996056026952878</v>
      </c>
      <c r="AH185" s="304">
        <f t="shared" ca="1" si="86"/>
        <v>-19.38410646838468</v>
      </c>
    </row>
    <row r="186" spans="1:34" x14ac:dyDescent="0.2">
      <c r="A186" s="347">
        <f t="shared" ca="1" si="64"/>
        <v>0.01</v>
      </c>
      <c r="B186" s="304">
        <f t="shared" ca="1" si="65"/>
        <v>1.8200000000000014</v>
      </c>
      <c r="D186" s="306">
        <f t="shared" ca="1" si="66"/>
        <v>-3.8652018353077233</v>
      </c>
      <c r="E186" s="307">
        <f t="shared" ca="1" si="67"/>
        <v>-28.743507191513174</v>
      </c>
      <c r="F186" s="304">
        <f t="shared" ca="1" si="68"/>
        <v>29.002223895698684</v>
      </c>
      <c r="G186" s="306">
        <f t="shared" ca="1" si="69"/>
        <v>39.798243636330596</v>
      </c>
      <c r="H186" s="307">
        <f t="shared" ca="1" si="70"/>
        <v>194.85170190033665</v>
      </c>
      <c r="I186" s="304">
        <f t="shared" ca="1" si="71"/>
        <v>198.87454822071723</v>
      </c>
      <c r="J186" s="306">
        <f t="shared" ca="1" si="72"/>
        <v>41.038545065593851</v>
      </c>
      <c r="K186" s="307">
        <f t="shared" ca="1" si="73"/>
        <v>208.77747177365219</v>
      </c>
      <c r="L186" s="304">
        <f t="shared" ca="1" si="58"/>
        <v>212.77263663661952</v>
      </c>
      <c r="M186" s="306">
        <f t="shared" ca="1" si="74"/>
        <v>1.3693186548981837</v>
      </c>
      <c r="N186" s="304">
        <f t="shared" ca="1" si="75"/>
        <v>78.456179734196795</v>
      </c>
      <c r="P186" s="310">
        <f t="shared" ca="1" si="76"/>
        <v>23</v>
      </c>
      <c r="Q186" s="304">
        <f t="shared" ca="1" si="77"/>
        <v>0</v>
      </c>
      <c r="R186" s="306">
        <f t="shared" ca="1" si="78"/>
        <v>0</v>
      </c>
      <c r="S186" s="307">
        <f t="shared" ca="1" si="79"/>
        <v>8.1359999999999992</v>
      </c>
      <c r="T186" s="304">
        <f t="shared" ca="1" si="59"/>
        <v>79.814160000000001</v>
      </c>
      <c r="U186" s="311">
        <f t="shared" ca="1" si="60"/>
        <v>0</v>
      </c>
      <c r="V186" s="306">
        <f t="shared" ca="1" si="61"/>
        <v>1.1996889782640296</v>
      </c>
      <c r="W186" s="304">
        <f t="shared" ca="1" si="62"/>
        <v>156.73309646821704</v>
      </c>
      <c r="Y186" s="314" t="str">
        <f t="shared" ca="1" si="80"/>
        <v/>
      </c>
      <c r="Z186" s="315" t="str">
        <f t="shared" ca="1" si="81"/>
        <v/>
      </c>
      <c r="AA186" s="316" t="str">
        <f t="shared" ca="1" si="82"/>
        <v/>
      </c>
      <c r="AC186" s="310" t="e">
        <f t="shared" ca="1" si="83"/>
        <v>#N/A</v>
      </c>
      <c r="AD186" s="323" t="e">
        <f t="shared" ca="1" si="84"/>
        <v>#N/A</v>
      </c>
      <c r="AE186" s="324">
        <f t="shared" ca="1" si="63"/>
        <v>208.77747177365219</v>
      </c>
      <c r="AG186" s="306">
        <f t="shared" ca="1" si="85"/>
        <v>-28.935769413855443</v>
      </c>
      <c r="AH186" s="304">
        <f t="shared" ca="1" si="86"/>
        <v>-19.32401303556658</v>
      </c>
    </row>
    <row r="187" spans="1:34" x14ac:dyDescent="0.2">
      <c r="A187" s="347">
        <f t="shared" ca="1" si="64"/>
        <v>0.01</v>
      </c>
      <c r="B187" s="304">
        <f t="shared" ca="1" si="65"/>
        <v>1.8300000000000014</v>
      </c>
      <c r="D187" s="306">
        <f t="shared" ca="1" si="66"/>
        <v>-3.855089579709241</v>
      </c>
      <c r="E187" s="307">
        <f t="shared" ca="1" si="67"/>
        <v>-28.684470251719304</v>
      </c>
      <c r="F187" s="304">
        <f t="shared" ca="1" si="68"/>
        <v>28.942365993286597</v>
      </c>
      <c r="G187" s="306">
        <f t="shared" ca="1" si="69"/>
        <v>39.759692740533502</v>
      </c>
      <c r="H187" s="307">
        <f t="shared" ca="1" si="70"/>
        <v>194.56485719781946</v>
      </c>
      <c r="I187" s="304">
        <f t="shared" ca="1" si="71"/>
        <v>198.58579209809929</v>
      </c>
      <c r="J187" s="306">
        <f t="shared" ca="1" si="72"/>
        <v>41.43633474747817</v>
      </c>
      <c r="K187" s="307">
        <f t="shared" ca="1" si="73"/>
        <v>210.72455456914298</v>
      </c>
      <c r="L187" s="304">
        <f t="shared" ca="1" si="58"/>
        <v>214.7598839068153</v>
      </c>
      <c r="M187" s="306">
        <f t="shared" ca="1" si="74"/>
        <v>1.3692197983288492</v>
      </c>
      <c r="N187" s="304">
        <f t="shared" ca="1" si="75"/>
        <v>78.45051566999679</v>
      </c>
      <c r="P187" s="310">
        <f t="shared" ca="1" si="76"/>
        <v>23</v>
      </c>
      <c r="Q187" s="304">
        <f t="shared" ca="1" si="77"/>
        <v>0</v>
      </c>
      <c r="R187" s="306">
        <f t="shared" ca="1" si="78"/>
        <v>0</v>
      </c>
      <c r="S187" s="307">
        <f t="shared" ca="1" si="79"/>
        <v>8.1359999999999992</v>
      </c>
      <c r="T187" s="304">
        <f t="shared" ca="1" si="59"/>
        <v>79.814160000000001</v>
      </c>
      <c r="U187" s="311">
        <f t="shared" ca="1" si="60"/>
        <v>0</v>
      </c>
      <c r="V187" s="306">
        <f t="shared" ca="1" si="61"/>
        <v>1.1994553859362906</v>
      </c>
      <c r="W187" s="304">
        <f t="shared" ca="1" si="62"/>
        <v>156.24786023648758</v>
      </c>
      <c r="Y187" s="314" t="str">
        <f t="shared" ca="1" si="80"/>
        <v/>
      </c>
      <c r="Z187" s="315" t="str">
        <f t="shared" ca="1" si="81"/>
        <v/>
      </c>
      <c r="AA187" s="316" t="str">
        <f t="shared" ca="1" si="82"/>
        <v/>
      </c>
      <c r="AC187" s="310" t="e">
        <f t="shared" ca="1" si="83"/>
        <v>#N/A</v>
      </c>
      <c r="AD187" s="323" t="e">
        <f t="shared" ca="1" si="84"/>
        <v>#N/A</v>
      </c>
      <c r="AE187" s="324">
        <f t="shared" ca="1" si="63"/>
        <v>210.72455456914298</v>
      </c>
      <c r="AG187" s="306">
        <f t="shared" ca="1" si="85"/>
        <v>-28.875709296982869</v>
      </c>
      <c r="AH187" s="304">
        <f t="shared" ca="1" si="86"/>
        <v>-19.264146566890002</v>
      </c>
    </row>
    <row r="188" spans="1:34" x14ac:dyDescent="0.2">
      <c r="A188" s="347">
        <f t="shared" ca="1" si="64"/>
        <v>0.01</v>
      </c>
      <c r="B188" s="304">
        <f t="shared" ca="1" si="65"/>
        <v>1.8400000000000014</v>
      </c>
      <c r="D188" s="306">
        <f t="shared" ca="1" si="66"/>
        <v>-3.8450145244254359</v>
      </c>
      <c r="E188" s="307">
        <f t="shared" ca="1" si="67"/>
        <v>-28.625656015010208</v>
      </c>
      <c r="F188" s="304">
        <f t="shared" ca="1" si="68"/>
        <v>28.882733925006693</v>
      </c>
      <c r="G188" s="306">
        <f t="shared" ca="1" si="69"/>
        <v>39.721242595289247</v>
      </c>
      <c r="H188" s="307">
        <f t="shared" ca="1" si="70"/>
        <v>194.27860063766937</v>
      </c>
      <c r="I188" s="304">
        <f t="shared" ca="1" si="71"/>
        <v>198.29763432538687</v>
      </c>
      <c r="J188" s="306">
        <f t="shared" ca="1" si="72"/>
        <v>41.833739424157287</v>
      </c>
      <c r="K188" s="307">
        <f t="shared" ca="1" si="73"/>
        <v>212.66877185832041</v>
      </c>
      <c r="L188" s="304">
        <f t="shared" ca="1" si="58"/>
        <v>216.74424623951296</v>
      </c>
      <c r="M188" s="306">
        <f t="shared" ca="1" si="74"/>
        <v>1.3691207501896334</v>
      </c>
      <c r="N188" s="304">
        <f t="shared" ca="1" si="75"/>
        <v>78.444840629651097</v>
      </c>
      <c r="P188" s="310">
        <f t="shared" ca="1" si="76"/>
        <v>23</v>
      </c>
      <c r="Q188" s="304">
        <f t="shared" ca="1" si="77"/>
        <v>0</v>
      </c>
      <c r="R188" s="306">
        <f t="shared" ca="1" si="78"/>
        <v>0</v>
      </c>
      <c r="S188" s="307">
        <f t="shared" ca="1" si="79"/>
        <v>8.1359999999999992</v>
      </c>
      <c r="T188" s="304">
        <f t="shared" ca="1" si="59"/>
        <v>79.814160000000001</v>
      </c>
      <c r="U188" s="311">
        <f t="shared" ca="1" si="60"/>
        <v>0</v>
      </c>
      <c r="V188" s="306">
        <f t="shared" ca="1" si="61"/>
        <v>1.1992221822890448</v>
      </c>
      <c r="W188" s="304">
        <f t="shared" ca="1" si="62"/>
        <v>155.76445219751861</v>
      </c>
      <c r="Y188" s="314" t="str">
        <f t="shared" ca="1" si="80"/>
        <v/>
      </c>
      <c r="Z188" s="315" t="str">
        <f t="shared" ca="1" si="81"/>
        <v/>
      </c>
      <c r="AA188" s="316" t="str">
        <f t="shared" ca="1" si="82"/>
        <v/>
      </c>
      <c r="AC188" s="310" t="e">
        <f t="shared" ca="1" si="83"/>
        <v>#N/A</v>
      </c>
      <c r="AD188" s="323" t="e">
        <f t="shared" ca="1" si="84"/>
        <v>#N/A</v>
      </c>
      <c r="AE188" s="324">
        <f t="shared" ca="1" si="63"/>
        <v>212.66877185832041</v>
      </c>
      <c r="AG188" s="306">
        <f t="shared" ca="1" si="85"/>
        <v>-28.815874541526064</v>
      </c>
      <c r="AH188" s="304">
        <f t="shared" ca="1" si="86"/>
        <v>-19.20450592877183</v>
      </c>
    </row>
    <row r="189" spans="1:34" x14ac:dyDescent="0.2">
      <c r="A189" s="347">
        <f t="shared" ca="1" si="64"/>
        <v>0.01</v>
      </c>
      <c r="B189" s="304">
        <f t="shared" ca="1" si="65"/>
        <v>1.8500000000000014</v>
      </c>
      <c r="D189" s="306">
        <f t="shared" ca="1" si="66"/>
        <v>-3.8349764825907844</v>
      </c>
      <c r="E189" s="307">
        <f t="shared" ca="1" si="67"/>
        <v>-28.567063370531834</v>
      </c>
      <c r="F189" s="304">
        <f t="shared" ca="1" si="68"/>
        <v>28.823326564399292</v>
      </c>
      <c r="G189" s="306">
        <f t="shared" ca="1" si="69"/>
        <v>39.682892830463338</v>
      </c>
      <c r="H189" s="307">
        <f t="shared" ca="1" si="70"/>
        <v>193.99293000396406</v>
      </c>
      <c r="I189" s="304">
        <f t="shared" ca="1" si="71"/>
        <v>198.01007266024862</v>
      </c>
      <c r="J189" s="306">
        <f t="shared" ca="1" si="72"/>
        <v>42.230760101286052</v>
      </c>
      <c r="K189" s="307">
        <f t="shared" ca="1" si="73"/>
        <v>214.61012951152858</v>
      </c>
      <c r="L189" s="304">
        <f t="shared" ca="1" si="58"/>
        <v>218.72572959687994</v>
      </c>
      <c r="M189" s="306">
        <f t="shared" ca="1" si="74"/>
        <v>1.3690215101297096</v>
      </c>
      <c r="N189" s="304">
        <f t="shared" ca="1" si="75"/>
        <v>78.439154593058845</v>
      </c>
      <c r="P189" s="310">
        <f t="shared" ca="1" si="76"/>
        <v>23</v>
      </c>
      <c r="Q189" s="304">
        <f t="shared" ca="1" si="77"/>
        <v>0</v>
      </c>
      <c r="R189" s="306">
        <f t="shared" ca="1" si="78"/>
        <v>0</v>
      </c>
      <c r="S189" s="307">
        <f t="shared" ca="1" si="79"/>
        <v>8.1359999999999992</v>
      </c>
      <c r="T189" s="304">
        <f t="shared" ca="1" si="59"/>
        <v>79.814160000000001</v>
      </c>
      <c r="U189" s="311">
        <f t="shared" ca="1" si="60"/>
        <v>0</v>
      </c>
      <c r="V189" s="306">
        <f t="shared" ca="1" si="61"/>
        <v>1.1989893664070408</v>
      </c>
      <c r="W189" s="304">
        <f t="shared" ca="1" si="62"/>
        <v>155.28286324437641</v>
      </c>
      <c r="Y189" s="314" t="str">
        <f t="shared" ca="1" si="80"/>
        <v/>
      </c>
      <c r="Z189" s="315" t="str">
        <f t="shared" ca="1" si="81"/>
        <v/>
      </c>
      <c r="AA189" s="316" t="str">
        <f t="shared" ca="1" si="82"/>
        <v/>
      </c>
      <c r="AC189" s="310" t="e">
        <f t="shared" ca="1" si="83"/>
        <v>#N/A</v>
      </c>
      <c r="AD189" s="323" t="e">
        <f t="shared" ca="1" si="84"/>
        <v>#N/A</v>
      </c>
      <c r="AE189" s="324">
        <f t="shared" ca="1" si="63"/>
        <v>214.61012951152858</v>
      </c>
      <c r="AG189" s="306">
        <f t="shared" ca="1" si="85"/>
        <v>-28.756264019821103</v>
      </c>
      <c r="AH189" s="304">
        <f t="shared" ca="1" si="86"/>
        <v>-19.145089994778591</v>
      </c>
    </row>
    <row r="190" spans="1:34" x14ac:dyDescent="0.2">
      <c r="A190" s="347">
        <f t="shared" ca="1" si="64"/>
        <v>0.01</v>
      </c>
      <c r="B190" s="304">
        <f t="shared" ca="1" si="65"/>
        <v>1.8600000000000014</v>
      </c>
      <c r="D190" s="306">
        <f t="shared" ca="1" si="66"/>
        <v>-3.8249752685156566</v>
      </c>
      <c r="E190" s="307">
        <f t="shared" ca="1" si="67"/>
        <v>-28.508691214427465</v>
      </c>
      <c r="F190" s="304">
        <f t="shared" ca="1" si="68"/>
        <v>28.764142792100206</v>
      </c>
      <c r="G190" s="306">
        <f t="shared" ca="1" si="69"/>
        <v>39.644643077778184</v>
      </c>
      <c r="H190" s="307">
        <f t="shared" ca="1" si="70"/>
        <v>193.7078430918198</v>
      </c>
      <c r="I190" s="304">
        <f t="shared" ca="1" si="71"/>
        <v>197.72310487155895</v>
      </c>
      <c r="J190" s="306">
        <f t="shared" ca="1" si="72"/>
        <v>42.627397780827259</v>
      </c>
      <c r="K190" s="307">
        <f t="shared" ca="1" si="73"/>
        <v>216.54863337700749</v>
      </c>
      <c r="L190" s="304">
        <f t="shared" ca="1" si="58"/>
        <v>220.70433991884818</v>
      </c>
      <c r="M190" s="306">
        <f t="shared" ca="1" si="74"/>
        <v>1.3689220777971689</v>
      </c>
      <c r="N190" s="304">
        <f t="shared" ca="1" si="75"/>
        <v>78.43345754005712</v>
      </c>
      <c r="P190" s="310">
        <f t="shared" ca="1" si="76"/>
        <v>23</v>
      </c>
      <c r="Q190" s="304">
        <f t="shared" ca="1" si="77"/>
        <v>0</v>
      </c>
      <c r="R190" s="306">
        <f t="shared" ca="1" si="78"/>
        <v>0</v>
      </c>
      <c r="S190" s="307">
        <f t="shared" ca="1" si="79"/>
        <v>8.1359999999999992</v>
      </c>
      <c r="T190" s="304">
        <f t="shared" ca="1" si="59"/>
        <v>79.814160000000001</v>
      </c>
      <c r="U190" s="311">
        <f t="shared" ca="1" si="60"/>
        <v>0</v>
      </c>
      <c r="V190" s="306">
        <f t="shared" ca="1" si="61"/>
        <v>1.1987569373786311</v>
      </c>
      <c r="W190" s="304">
        <f t="shared" ca="1" si="62"/>
        <v>154.8030843274187</v>
      </c>
      <c r="Y190" s="314" t="str">
        <f t="shared" ca="1" si="80"/>
        <v/>
      </c>
      <c r="Z190" s="315" t="str">
        <f t="shared" ca="1" si="81"/>
        <v/>
      </c>
      <c r="AA190" s="316" t="str">
        <f t="shared" ca="1" si="82"/>
        <v/>
      </c>
      <c r="AC190" s="310" t="e">
        <f t="shared" ca="1" si="83"/>
        <v>#N/A</v>
      </c>
      <c r="AD190" s="323" t="e">
        <f t="shared" ca="1" si="84"/>
        <v>#N/A</v>
      </c>
      <c r="AE190" s="324">
        <f t="shared" ca="1" si="63"/>
        <v>216.54863337700749</v>
      </c>
      <c r="AG190" s="306">
        <f t="shared" ca="1" si="85"/>
        <v>-28.696876611295096</v>
      </c>
      <c r="AH190" s="304">
        <f t="shared" ca="1" si="86"/>
        <v>-19.085897645572324</v>
      </c>
    </row>
    <row r="191" spans="1:34" x14ac:dyDescent="0.2">
      <c r="A191" s="347">
        <f t="shared" ca="1" si="64"/>
        <v>0.01</v>
      </c>
      <c r="B191" s="304">
        <f t="shared" ca="1" si="65"/>
        <v>1.8700000000000014</v>
      </c>
      <c r="D191" s="306">
        <f t="shared" ca="1" si="66"/>
        <v>-3.8150106976774292</v>
      </c>
      <c r="E191" s="307">
        <f t="shared" ca="1" si="67"/>
        <v>-28.450538449784652</v>
      </c>
      <c r="F191" s="304">
        <f t="shared" ca="1" si="68"/>
        <v>28.705181495786924</v>
      </c>
      <c r="G191" s="306">
        <f t="shared" ca="1" si="69"/>
        <v>39.606492970801412</v>
      </c>
      <c r="H191" s="307">
        <f t="shared" ca="1" si="70"/>
        <v>193.42333770732196</v>
      </c>
      <c r="I191" s="304">
        <f t="shared" ca="1" si="71"/>
        <v>197.43672873932766</v>
      </c>
      <c r="J191" s="306">
        <f t="shared" ca="1" si="72"/>
        <v>43.023653461070154</v>
      </c>
      <c r="K191" s="307">
        <f t="shared" ca="1" si="73"/>
        <v>218.48428928100319</v>
      </c>
      <c r="L191" s="304">
        <f t="shared" ca="1" si="58"/>
        <v>222.68008312321811</v>
      </c>
      <c r="M191" s="306">
        <f t="shared" ca="1" si="74"/>
        <v>1.3688224528390183</v>
      </c>
      <c r="N191" s="304">
        <f t="shared" ca="1" si="75"/>
        <v>78.427749450420919</v>
      </c>
      <c r="P191" s="310">
        <f t="shared" ca="1" si="76"/>
        <v>23</v>
      </c>
      <c r="Q191" s="304">
        <f t="shared" ca="1" si="77"/>
        <v>0</v>
      </c>
      <c r="R191" s="306">
        <f t="shared" ca="1" si="78"/>
        <v>0</v>
      </c>
      <c r="S191" s="307">
        <f t="shared" ca="1" si="79"/>
        <v>8.1359999999999992</v>
      </c>
      <c r="T191" s="304">
        <f t="shared" ca="1" si="59"/>
        <v>79.814160000000001</v>
      </c>
      <c r="U191" s="311">
        <f t="shared" ca="1" si="60"/>
        <v>0</v>
      </c>
      <c r="V191" s="306">
        <f t="shared" ca="1" si="61"/>
        <v>1.1985248942957487</v>
      </c>
      <c r="W191" s="304">
        <f t="shared" ca="1" si="62"/>
        <v>154.32510645386097</v>
      </c>
      <c r="Y191" s="314" t="str">
        <f t="shared" ca="1" si="80"/>
        <v/>
      </c>
      <c r="Z191" s="315" t="str">
        <f t="shared" ca="1" si="81"/>
        <v/>
      </c>
      <c r="AA191" s="316" t="str">
        <f t="shared" ca="1" si="82"/>
        <v/>
      </c>
      <c r="AC191" s="310" t="e">
        <f t="shared" ca="1" si="83"/>
        <v>#N/A</v>
      </c>
      <c r="AD191" s="323" t="e">
        <f t="shared" ca="1" si="84"/>
        <v>#N/A</v>
      </c>
      <c r="AE191" s="324">
        <f t="shared" ca="1" si="63"/>
        <v>218.48428928100319</v>
      </c>
      <c r="AG191" s="306">
        <f t="shared" ca="1" si="85"/>
        <v>-28.637711202412362</v>
      </c>
      <c r="AH191" s="304">
        <f t="shared" ca="1" si="86"/>
        <v>-19.026927768856776</v>
      </c>
    </row>
    <row r="192" spans="1:34" x14ac:dyDescent="0.2">
      <c r="A192" s="347">
        <f t="shared" ca="1" si="64"/>
        <v>0.01</v>
      </c>
      <c r="B192" s="304">
        <f t="shared" ca="1" si="65"/>
        <v>1.8800000000000014</v>
      </c>
      <c r="D192" s="306">
        <f t="shared" ca="1" si="66"/>
        <v>-3.805082586711622</v>
      </c>
      <c r="E192" s="307">
        <f t="shared" ca="1" si="67"/>
        <v>-28.39260398658265</v>
      </c>
      <c r="F192" s="304">
        <f t="shared" ca="1" si="68"/>
        <v>28.646441570125337</v>
      </c>
      <c r="G192" s="306">
        <f t="shared" ca="1" si="69"/>
        <v>39.568442144934295</v>
      </c>
      <c r="H192" s="307">
        <f t="shared" ca="1" si="70"/>
        <v>193.13941166745613</v>
      </c>
      <c r="I192" s="304">
        <f t="shared" ca="1" si="71"/>
        <v>197.15094205463006</v>
      </c>
      <c r="J192" s="306">
        <f t="shared" ca="1" si="72"/>
        <v>43.419528136648836</v>
      </c>
      <c r="K192" s="307">
        <f t="shared" ca="1" si="73"/>
        <v>220.41710302787709</v>
      </c>
      <c r="L192" s="304">
        <f t="shared" ca="1" si="58"/>
        <v>224.65296510576269</v>
      </c>
      <c r="M192" s="306">
        <f t="shared" ca="1" si="74"/>
        <v>1.3687226349011761</v>
      </c>
      <c r="N192" s="304">
        <f t="shared" ca="1" si="75"/>
        <v>78.422030303862854</v>
      </c>
      <c r="P192" s="310">
        <f t="shared" ca="1" si="76"/>
        <v>23</v>
      </c>
      <c r="Q192" s="304">
        <f t="shared" ca="1" si="77"/>
        <v>0</v>
      </c>
      <c r="R192" s="306">
        <f t="shared" ca="1" si="78"/>
        <v>0</v>
      </c>
      <c r="S192" s="307">
        <f t="shared" ca="1" si="79"/>
        <v>8.1359999999999992</v>
      </c>
      <c r="T192" s="304">
        <f t="shared" ca="1" si="59"/>
        <v>79.814160000000001</v>
      </c>
      <c r="U192" s="311">
        <f t="shared" ca="1" si="60"/>
        <v>0</v>
      </c>
      <c r="V192" s="306">
        <f t="shared" ca="1" si="61"/>
        <v>1.1982932362538934</v>
      </c>
      <c r="W192" s="304">
        <f t="shared" ca="1" si="62"/>
        <v>153.84892068734717</v>
      </c>
      <c r="Y192" s="314" t="str">
        <f t="shared" ca="1" si="80"/>
        <v/>
      </c>
      <c r="Z192" s="315" t="str">
        <f t="shared" ca="1" si="81"/>
        <v/>
      </c>
      <c r="AA192" s="316" t="str">
        <f t="shared" ca="1" si="82"/>
        <v/>
      </c>
      <c r="AC192" s="310" t="e">
        <f t="shared" ca="1" si="83"/>
        <v>#N/A</v>
      </c>
      <c r="AD192" s="323" t="e">
        <f t="shared" ca="1" si="84"/>
        <v>#N/A</v>
      </c>
      <c r="AE192" s="324">
        <f t="shared" ca="1" si="63"/>
        <v>220.41710302787709</v>
      </c>
      <c r="AG192" s="306">
        <f t="shared" ca="1" si="85"/>
        <v>-28.578766686621101</v>
      </c>
      <c r="AH192" s="304">
        <f t="shared" ca="1" si="86"/>
        <v>-18.968179259324113</v>
      </c>
    </row>
    <row r="193" spans="1:34" x14ac:dyDescent="0.2">
      <c r="A193" s="347">
        <f t="shared" ca="1" si="64"/>
        <v>0.01</v>
      </c>
      <c r="B193" s="304">
        <f t="shared" ca="1" si="65"/>
        <v>1.8900000000000015</v>
      </c>
      <c r="D193" s="306">
        <f t="shared" ca="1" si="66"/>
        <v>-3.7951907534031766</v>
      </c>
      <c r="E193" s="307">
        <f t="shared" ca="1" si="67"/>
        <v>-28.334886741640418</v>
      </c>
      <c r="F193" s="304">
        <f t="shared" ca="1" si="68"/>
        <v>28.587921916716976</v>
      </c>
      <c r="G193" s="306">
        <f t="shared" ca="1" si="69"/>
        <v>39.530490237400265</v>
      </c>
      <c r="H193" s="307">
        <f t="shared" ca="1" si="70"/>
        <v>192.85606280003972</v>
      </c>
      <c r="I193" s="304">
        <f t="shared" ca="1" si="71"/>
        <v>196.86574261953771</v>
      </c>
      <c r="J193" s="306">
        <f t="shared" ca="1" si="72"/>
        <v>43.815022798560506</v>
      </c>
      <c r="K193" s="307">
        <f t="shared" ca="1" si="73"/>
        <v>222.34708040021457</v>
      </c>
      <c r="L193" s="304">
        <f t="shared" ca="1" si="58"/>
        <v>226.62299174033038</v>
      </c>
      <c r="M193" s="306">
        <f t="shared" ca="1" si="74"/>
        <v>1.3686226236284689</v>
      </c>
      <c r="N193" s="304">
        <f t="shared" ca="1" si="75"/>
        <v>78.416300080033011</v>
      </c>
      <c r="P193" s="310">
        <f t="shared" ca="1" si="76"/>
        <v>23</v>
      </c>
      <c r="Q193" s="304">
        <f t="shared" ca="1" si="77"/>
        <v>0</v>
      </c>
      <c r="R193" s="306">
        <f t="shared" ca="1" si="78"/>
        <v>0</v>
      </c>
      <c r="S193" s="307">
        <f t="shared" ca="1" si="79"/>
        <v>8.1359999999999992</v>
      </c>
      <c r="T193" s="304">
        <f t="shared" ca="1" si="59"/>
        <v>79.814160000000001</v>
      </c>
      <c r="U193" s="311">
        <f t="shared" ca="1" si="60"/>
        <v>0</v>
      </c>
      <c r="V193" s="306">
        <f t="shared" ca="1" si="61"/>
        <v>1.1980619623521098</v>
      </c>
      <c r="W193" s="304">
        <f t="shared" ca="1" si="62"/>
        <v>153.37451814752347</v>
      </c>
      <c r="Y193" s="314" t="str">
        <f t="shared" ca="1" si="80"/>
        <v/>
      </c>
      <c r="Z193" s="315" t="str">
        <f t="shared" ca="1" si="81"/>
        <v/>
      </c>
      <c r="AA193" s="316" t="str">
        <f t="shared" ca="1" si="82"/>
        <v/>
      </c>
      <c r="AC193" s="310" t="e">
        <f t="shared" ca="1" si="83"/>
        <v>#N/A</v>
      </c>
      <c r="AD193" s="323" t="e">
        <f t="shared" ca="1" si="84"/>
        <v>#N/A</v>
      </c>
      <c r="AE193" s="324">
        <f t="shared" ca="1" si="63"/>
        <v>222.34708040021457</v>
      </c>
      <c r="AG193" s="306">
        <f t="shared" ca="1" si="85"/>
        <v>-28.520041964300653</v>
      </c>
      <c r="AH193" s="304">
        <f t="shared" ca="1" si="86"/>
        <v>-18.909651018602162</v>
      </c>
    </row>
    <row r="194" spans="1:34" x14ac:dyDescent="0.2">
      <c r="A194" s="347">
        <f t="shared" ca="1" si="64"/>
        <v>0.01</v>
      </c>
      <c r="B194" s="304">
        <f t="shared" ca="1" si="65"/>
        <v>1.9000000000000015</v>
      </c>
      <c r="D194" s="306">
        <f t="shared" ca="1" si="66"/>
        <v>-3.7853350166777573</v>
      </c>
      <c r="E194" s="307">
        <f t="shared" ca="1" si="67"/>
        <v>-28.27738563856488</v>
      </c>
      <c r="F194" s="304">
        <f t="shared" ca="1" si="68"/>
        <v>28.529621444046576</v>
      </c>
      <c r="G194" s="306">
        <f t="shared" ca="1" si="69"/>
        <v>39.492636887233488</v>
      </c>
      <c r="H194" s="307">
        <f t="shared" ca="1" si="70"/>
        <v>192.57328894365406</v>
      </c>
      <c r="I194" s="304">
        <f t="shared" ca="1" si="71"/>
        <v>196.58112824704958</v>
      </c>
      <c r="J194" s="306">
        <f t="shared" ca="1" si="72"/>
        <v>44.210138434183676</v>
      </c>
      <c r="K194" s="307">
        <f t="shared" ca="1" si="73"/>
        <v>224.27422715893303</v>
      </c>
      <c r="L194" s="304">
        <f t="shared" ca="1" si="58"/>
        <v>228.5901688789489</v>
      </c>
      <c r="M194" s="306">
        <f t="shared" ca="1" si="74"/>
        <v>1.3685224186646281</v>
      </c>
      <c r="N194" s="304">
        <f t="shared" ca="1" si="75"/>
        <v>78.410558758518661</v>
      </c>
      <c r="P194" s="310">
        <f t="shared" ca="1" si="76"/>
        <v>23</v>
      </c>
      <c r="Q194" s="304">
        <f t="shared" ca="1" si="77"/>
        <v>0</v>
      </c>
      <c r="R194" s="306">
        <f t="shared" ca="1" si="78"/>
        <v>0</v>
      </c>
      <c r="S194" s="307">
        <f t="shared" ca="1" si="79"/>
        <v>8.1359999999999992</v>
      </c>
      <c r="T194" s="304">
        <f t="shared" ca="1" si="59"/>
        <v>79.814160000000001</v>
      </c>
      <c r="U194" s="311">
        <f t="shared" ca="1" si="60"/>
        <v>0</v>
      </c>
      <c r="V194" s="306">
        <f t="shared" ca="1" si="61"/>
        <v>1.1978310716929705</v>
      </c>
      <c r="W194" s="304">
        <f t="shared" ca="1" si="62"/>
        <v>152.9018900096163</v>
      </c>
      <c r="Y194" s="314" t="str">
        <f t="shared" ca="1" si="80"/>
        <v/>
      </c>
      <c r="Z194" s="315" t="str">
        <f t="shared" ca="1" si="81"/>
        <v/>
      </c>
      <c r="AA194" s="316" t="str">
        <f t="shared" ca="1" si="82"/>
        <v/>
      </c>
      <c r="AC194" s="310" t="e">
        <f t="shared" ca="1" si="83"/>
        <v>#N/A</v>
      </c>
      <c r="AD194" s="323" t="e">
        <f t="shared" ca="1" si="84"/>
        <v>#N/A</v>
      </c>
      <c r="AE194" s="324">
        <f t="shared" ca="1" si="63"/>
        <v>224.27422715893303</v>
      </c>
      <c r="AG194" s="306">
        <f t="shared" ca="1" si="85"/>
        <v>-28.461535942709045</v>
      </c>
      <c r="AH194" s="304">
        <f t="shared" ca="1" si="86"/>
        <v>-18.851341955202003</v>
      </c>
    </row>
    <row r="195" spans="1:34" x14ac:dyDescent="0.2">
      <c r="A195" s="347">
        <f t="shared" ca="1" si="64"/>
        <v>0.01</v>
      </c>
      <c r="B195" s="304">
        <f t="shared" ca="1" si="65"/>
        <v>1.9100000000000015</v>
      </c>
      <c r="D195" s="306">
        <f t="shared" ca="1" si="66"/>
        <v>-3.7755151965931546</v>
      </c>
      <c r="E195" s="307">
        <f t="shared" ca="1" si="67"/>
        <v>-28.220099607699865</v>
      </c>
      <c r="F195" s="304">
        <f t="shared" ca="1" si="68"/>
        <v>28.471539067430268</v>
      </c>
      <c r="G195" s="306">
        <f t="shared" ca="1" si="69"/>
        <v>39.454881735267556</v>
      </c>
      <c r="H195" s="307">
        <f t="shared" ca="1" si="70"/>
        <v>192.29108794757707</v>
      </c>
      <c r="I195" s="304">
        <f t="shared" ca="1" si="71"/>
        <v>196.29709676102388</v>
      </c>
      <c r="J195" s="306">
        <f t="shared" ca="1" si="72"/>
        <v>44.604876027296179</v>
      </c>
      <c r="K195" s="307">
        <f t="shared" ca="1" si="73"/>
        <v>226.19854904338919</v>
      </c>
      <c r="L195" s="304">
        <f t="shared" ca="1" si="58"/>
        <v>230.55450235192765</v>
      </c>
      <c r="M195" s="306">
        <f t="shared" ca="1" si="74"/>
        <v>1.368422019652286</v>
      </c>
      <c r="N195" s="304">
        <f t="shared" ca="1" si="75"/>
        <v>78.40480631884418</v>
      </c>
      <c r="P195" s="310">
        <f t="shared" ca="1" si="76"/>
        <v>23</v>
      </c>
      <c r="Q195" s="304">
        <f t="shared" ca="1" si="77"/>
        <v>0</v>
      </c>
      <c r="R195" s="306">
        <f t="shared" ca="1" si="78"/>
        <v>0</v>
      </c>
      <c r="S195" s="307">
        <f t="shared" ca="1" si="79"/>
        <v>8.1359999999999992</v>
      </c>
      <c r="T195" s="304">
        <f t="shared" ca="1" si="59"/>
        <v>79.814160000000001</v>
      </c>
      <c r="U195" s="311">
        <f t="shared" ca="1" si="60"/>
        <v>0</v>
      </c>
      <c r="V195" s="306">
        <f t="shared" ca="1" si="61"/>
        <v>1.1976005633825584</v>
      </c>
      <c r="W195" s="304">
        <f t="shared" ca="1" si="62"/>
        <v>152.4310275040142</v>
      </c>
      <c r="Y195" s="314" t="str">
        <f t="shared" ca="1" si="80"/>
        <v/>
      </c>
      <c r="Z195" s="315" t="str">
        <f t="shared" ca="1" si="81"/>
        <v/>
      </c>
      <c r="AA195" s="316" t="str">
        <f t="shared" ca="1" si="82"/>
        <v/>
      </c>
      <c r="AC195" s="310" t="e">
        <f t="shared" ca="1" si="83"/>
        <v>#N/A</v>
      </c>
      <c r="AD195" s="323" t="e">
        <f t="shared" ca="1" si="84"/>
        <v>#N/A</v>
      </c>
      <c r="AE195" s="324">
        <f t="shared" ca="1" si="63"/>
        <v>226.19854904338919</v>
      </c>
      <c r="AG195" s="306">
        <f t="shared" ca="1" si="85"/>
        <v>-28.403247535931122</v>
      </c>
      <c r="AH195" s="304">
        <f t="shared" ca="1" si="86"/>
        <v>-18.793250984466116</v>
      </c>
    </row>
    <row r="196" spans="1:34" x14ac:dyDescent="0.2">
      <c r="A196" s="347">
        <f t="shared" ca="1" si="64"/>
        <v>0.01</v>
      </c>
      <c r="B196" s="304">
        <f t="shared" ca="1" si="65"/>
        <v>1.9200000000000015</v>
      </c>
      <c r="D196" s="306">
        <f t="shared" ca="1" si="66"/>
        <v>-3.765731114330773</v>
      </c>
      <c r="E196" s="307">
        <f t="shared" ca="1" si="67"/>
        <v>-28.163027586075358</v>
      </c>
      <c r="F196" s="304">
        <f t="shared" ca="1" si="68"/>
        <v>28.413673708964151</v>
      </c>
      <c r="G196" s="306">
        <f t="shared" ca="1" si="69"/>
        <v>39.41722442412425</v>
      </c>
      <c r="H196" s="307">
        <f t="shared" ca="1" si="70"/>
        <v>192.00945767171632</v>
      </c>
      <c r="I196" s="304">
        <f t="shared" ca="1" si="71"/>
        <v>196.01364599611017</v>
      </c>
      <c r="J196" s="306">
        <f t="shared" ca="1" si="72"/>
        <v>44.999236558093138</v>
      </c>
      <c r="K196" s="307">
        <f t="shared" ca="1" si="73"/>
        <v>228.12005177148566</v>
      </c>
      <c r="L196" s="304">
        <f t="shared" ref="L196:L259" ca="1" si="87">SQRT(pos_x^2+pos_z^2)</f>
        <v>232.51599796796032</v>
      </c>
      <c r="M196" s="306">
        <f t="shared" ca="1" si="74"/>
        <v>1.3683214262329726</v>
      </c>
      <c r="N196" s="304">
        <f t="shared" ca="1" si="75"/>
        <v>78.399042740470733</v>
      </c>
      <c r="P196" s="310">
        <f t="shared" ca="1" si="76"/>
        <v>23</v>
      </c>
      <c r="Q196" s="304">
        <f t="shared" ca="1" si="77"/>
        <v>0</v>
      </c>
      <c r="R196" s="306">
        <f t="shared" ca="1" si="78"/>
        <v>0</v>
      </c>
      <c r="S196" s="307">
        <f t="shared" ca="1" si="79"/>
        <v>8.1359999999999992</v>
      </c>
      <c r="T196" s="304">
        <f t="shared" ref="T196:T259" ca="1" si="88">m*g</f>
        <v>79.814160000000001</v>
      </c>
      <c r="U196" s="311">
        <f t="shared" ref="U196:U259" ca="1" si="89">IF(pos_xz&lt;L_rampe,Poids*COS(Beta),0)</f>
        <v>0</v>
      </c>
      <c r="V196" s="306">
        <f t="shared" ref="V196:V259" ca="1" si="90">Rho_moyen*(20000-Alt_rampe-pos_z)/(20000+Alt_rampe+pos_z)</f>
        <v>1.1973704365304478</v>
      </c>
      <c r="W196" s="304">
        <f t="shared" ref="W196:W259" ca="1" si="91">1/2*Rho*Sref*Cx*vit_xz^2</f>
        <v>151.96192191585283</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228.12005177148566</v>
      </c>
      <c r="AG196" s="306">
        <f t="shared" ca="1" si="85"/>
        <v>-28.345175664827149</v>
      </c>
      <c r="AH196" s="304">
        <f t="shared" ca="1" si="86"/>
        <v>-18.735377028516986</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-3.7559825921871735</v>
      </c>
      <c r="E197" s="307">
        <f t="shared" ref="E197:E260" ca="1" si="96">IF(AND(L196&lt;L_rampe,Poussee&lt;Poids*SIN(M196)),0,(-W196+Poussee)/m*SIN(M196)+U196/m*COS(M196)-Poids/m)</f>
        <v>-28.106168517357233</v>
      </c>
      <c r="F197" s="304">
        <f t="shared" ref="F197:F260" ca="1" si="97">SQRT(acc_x^2+acc_z^2)</f>
        <v>28.356024297473297</v>
      </c>
      <c r="G197" s="306">
        <f t="shared" ref="G197:G260" ca="1" si="98">G196+acc_x*pas</f>
        <v>39.379664598202375</v>
      </c>
      <c r="H197" s="307">
        <f t="shared" ref="H197:H260" ca="1" si="99">H196+acc_z*pas</f>
        <v>191.72839598654275</v>
      </c>
      <c r="I197" s="304">
        <f t="shared" ref="I197:I260" ca="1" si="100">SQRT(vit_x^2+vit_z^2)</f>
        <v>195.73077379768225</v>
      </c>
      <c r="J197" s="306">
        <f t="shared" ref="J197:J260" ca="1" si="101">J196+0.5*(vit_x+G196)*pas*(K196&gt;=0)</f>
        <v>45.393221003204772</v>
      </c>
      <c r="K197" s="307">
        <f t="shared" ref="K197:K260" ca="1" si="102">K196+0.5*(vit_z+H196)*pas</f>
        <v>230.03874103977697</v>
      </c>
      <c r="L197" s="304">
        <f t="shared" ca="1" si="87"/>
        <v>234.47466151422708</v>
      </c>
      <c r="M197" s="306">
        <f t="shared" ref="M197:M260" ca="1" si="103">IF(AND(L196&gt;L_rampe,G197&gt;0),ATAN2(G197,H197),$M$4)</f>
        <v>1.3682206380471116</v>
      </c>
      <c r="N197" s="304">
        <f t="shared" ref="N197:N260" ca="1" si="104">DEGREES(Beta)</f>
        <v>78.39326800279612</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8.1359999999999992</v>
      </c>
      <c r="T197" s="304">
        <f t="shared" ca="1" si="88"/>
        <v>79.814160000000001</v>
      </c>
      <c r="U197" s="311">
        <f t="shared" ca="1" si="89"/>
        <v>0</v>
      </c>
      <c r="V197" s="306">
        <f t="shared" ca="1" si="90"/>
        <v>1.1971406902496873</v>
      </c>
      <c r="W197" s="304">
        <f t="shared" ca="1" si="91"/>
        <v>151.49456458460398</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230.03874103977697</v>
      </c>
      <c r="AG197" s="306">
        <f t="shared" ref="AG197:AG260" ca="1" si="114">IF(AND(L196&lt;L_rampe,Poussee&lt;Poids*SIN(M196)),0,(-W196+Poussee)/m-Poids*SIN(M196)/m)</f>
        <v>-28.287319256981771</v>
      </c>
      <c r="AH197" s="304">
        <f t="shared" ref="AH197:AH260" ca="1" si="115">IF(AND(L196&lt;L_rampe,Poussee&lt;Poids*SIN(M196)), g*SIN(M196), (-W196+Poussee)/m)</f>
        <v>-18.677719016206101</v>
      </c>
    </row>
    <row r="198" spans="1:34" x14ac:dyDescent="0.2">
      <c r="A198" s="347">
        <f t="shared" ca="1" si="93"/>
        <v>0.01</v>
      </c>
      <c r="B198" s="304">
        <f t="shared" ca="1" si="94"/>
        <v>1.9400000000000015</v>
      </c>
      <c r="D198" s="306">
        <f t="shared" ca="1" si="95"/>
        <v>-3.7462694535656951</v>
      </c>
      <c r="E198" s="307">
        <f t="shared" ca="1" si="96"/>
        <v>-28.049521351797416</v>
      </c>
      <c r="F198" s="304">
        <f t="shared" ca="1" si="97"/>
        <v>28.29858976846123</v>
      </c>
      <c r="G198" s="306">
        <f t="shared" ca="1" si="98"/>
        <v>39.342201903666719</v>
      </c>
      <c r="H198" s="307">
        <f t="shared" ca="1" si="99"/>
        <v>191.44790077302477</v>
      </c>
      <c r="I198" s="304">
        <f t="shared" ca="1" si="100"/>
        <v>195.44847802177128</v>
      </c>
      <c r="J198" s="306">
        <f t="shared" ca="1" si="101"/>
        <v>45.786830335714114</v>
      </c>
      <c r="K198" s="307">
        <f t="shared" ca="1" si="102"/>
        <v>231.95462252357481</v>
      </c>
      <c r="L198" s="304">
        <f t="shared" ca="1" si="87"/>
        <v>236.43049875649621</v>
      </c>
      <c r="M198" s="306">
        <f t="shared" ca="1" si="103"/>
        <v>1.3681196547340169</v>
      </c>
      <c r="N198" s="304">
        <f t="shared" ca="1" si="104"/>
        <v>78.387482085154545</v>
      </c>
      <c r="P198" s="310">
        <f t="shared" ca="1" si="105"/>
        <v>23</v>
      </c>
      <c r="Q198" s="304">
        <f t="shared" ca="1" si="106"/>
        <v>0</v>
      </c>
      <c r="R198" s="306">
        <f t="shared" ca="1" si="107"/>
        <v>0</v>
      </c>
      <c r="S198" s="307">
        <f t="shared" ca="1" si="108"/>
        <v>8.1359999999999992</v>
      </c>
      <c r="T198" s="304">
        <f t="shared" ca="1" si="88"/>
        <v>79.814160000000001</v>
      </c>
      <c r="U198" s="311">
        <f t="shared" ca="1" si="89"/>
        <v>0</v>
      </c>
      <c r="V198" s="306">
        <f t="shared" ca="1" si="90"/>
        <v>1.196911323656781</v>
      </c>
      <c r="W198" s="304">
        <f t="shared" ca="1" si="91"/>
        <v>151.02894690366813</v>
      </c>
      <c r="Y198" s="314" t="str">
        <f t="shared" ca="1" si="109"/>
        <v/>
      </c>
      <c r="Z198" s="315" t="str">
        <f t="shared" ca="1" si="110"/>
        <v/>
      </c>
      <c r="AA198" s="316" t="str">
        <f t="shared" ca="1" si="111"/>
        <v/>
      </c>
      <c r="AC198" s="310" t="e">
        <f t="shared" ca="1" si="112"/>
        <v>#N/A</v>
      </c>
      <c r="AD198" s="323" t="e">
        <f t="shared" ca="1" si="113"/>
        <v>#N/A</v>
      </c>
      <c r="AE198" s="324">
        <f t="shared" ca="1" si="92"/>
        <v>231.95462252357481</v>
      </c>
      <c r="AG198" s="306">
        <f t="shared" ca="1" si="114"/>
        <v>-28.229677246653477</v>
      </c>
      <c r="AH198" s="304">
        <f t="shared" ca="1" si="115"/>
        <v>-18.620275883063421</v>
      </c>
    </row>
    <row r="199" spans="1:34" x14ac:dyDescent="0.2">
      <c r="A199" s="347">
        <f t="shared" ca="1" si="93"/>
        <v>0.01</v>
      </c>
      <c r="B199" s="304">
        <f t="shared" ca="1" si="94"/>
        <v>1.9500000000000015</v>
      </c>
      <c r="D199" s="306">
        <f t="shared" ca="1" si="95"/>
        <v>-3.7365915229681637</v>
      </c>
      <c r="E199" s="307">
        <f t="shared" ca="1" si="96"/>
        <v>-27.993085046184518</v>
      </c>
      <c r="F199" s="304">
        <f t="shared" ca="1" si="97"/>
        <v>28.24136906405985</v>
      </c>
      <c r="G199" s="306">
        <f t="shared" ca="1" si="98"/>
        <v>39.304835988437041</v>
      </c>
      <c r="H199" s="307">
        <f t="shared" ca="1" si="99"/>
        <v>191.16796992256292</v>
      </c>
      <c r="I199" s="304">
        <f t="shared" ca="1" si="100"/>
        <v>195.16675653499973</v>
      </c>
      <c r="J199" s="306">
        <f t="shared" ca="1" si="101"/>
        <v>46.180065525174633</v>
      </c>
      <c r="K199" s="307">
        <f t="shared" ca="1" si="102"/>
        <v>233.86770187705275</v>
      </c>
      <c r="L199" s="304">
        <f t="shared" ca="1" si="87"/>
        <v>238.38351543922548</v>
      </c>
      <c r="M199" s="306">
        <f t="shared" ca="1" si="103"/>
        <v>1.3680184759318894</v>
      </c>
      <c r="N199" s="304">
        <f t="shared" ca="1" si="104"/>
        <v>78.381684966816451</v>
      </c>
      <c r="P199" s="310">
        <f t="shared" ca="1" si="105"/>
        <v>23</v>
      </c>
      <c r="Q199" s="304">
        <f t="shared" ca="1" si="106"/>
        <v>0</v>
      </c>
      <c r="R199" s="306">
        <f t="shared" ca="1" si="107"/>
        <v>0</v>
      </c>
      <c r="S199" s="307">
        <f t="shared" ca="1" si="108"/>
        <v>8.1359999999999992</v>
      </c>
      <c r="T199" s="304">
        <f t="shared" ca="1" si="88"/>
        <v>79.814160000000001</v>
      </c>
      <c r="U199" s="311">
        <f t="shared" ca="1" si="89"/>
        <v>0</v>
      </c>
      <c r="V199" s="306">
        <f t="shared" ca="1" si="90"/>
        <v>1.1966823358716718</v>
      </c>
      <c r="W199" s="304">
        <f t="shared" ca="1" si="91"/>
        <v>150.56506031997077</v>
      </c>
      <c r="Y199" s="314" t="str">
        <f t="shared" ca="1" si="109"/>
        <v/>
      </c>
      <c r="Z199" s="315" t="str">
        <f t="shared" ca="1" si="110"/>
        <v/>
      </c>
      <c r="AA199" s="316" t="str">
        <f t="shared" ca="1" si="111"/>
        <v/>
      </c>
      <c r="AC199" s="310" t="e">
        <f t="shared" ca="1" si="112"/>
        <v>#N/A</v>
      </c>
      <c r="AD199" s="323" t="e">
        <f t="shared" ca="1" si="113"/>
        <v>#N/A</v>
      </c>
      <c r="AE199" s="324">
        <f t="shared" ca="1" si="92"/>
        <v>233.86770187705275</v>
      </c>
      <c r="AG199" s="306">
        <f t="shared" ca="1" si="114"/>
        <v>-28.172248574724506</v>
      </c>
      <c r="AH199" s="304">
        <f t="shared" ca="1" si="115"/>
        <v>-18.563046571247312</v>
      </c>
    </row>
    <row r="200" spans="1:34" x14ac:dyDescent="0.2">
      <c r="A200" s="347">
        <f t="shared" ca="1" si="93"/>
        <v>0.01</v>
      </c>
      <c r="B200" s="304">
        <f t="shared" ca="1" si="94"/>
        <v>1.9600000000000015</v>
      </c>
      <c r="D200" s="306">
        <f t="shared" ca="1" si="95"/>
        <v>-3.7269486259866555</v>
      </c>
      <c r="E200" s="307">
        <f t="shared" ca="1" si="96"/>
        <v>-27.9368585637949</v>
      </c>
      <c r="F200" s="304">
        <f t="shared" ca="1" si="97"/>
        <v>28.184361132979834</v>
      </c>
      <c r="G200" s="306">
        <f t="shared" ca="1" si="98"/>
        <v>39.267566502177175</v>
      </c>
      <c r="H200" s="307">
        <f t="shared" ca="1" si="99"/>
        <v>190.88860133692498</v>
      </c>
      <c r="I200" s="304">
        <f t="shared" ca="1" si="100"/>
        <v>194.8856072145154</v>
      </c>
      <c r="J200" s="306">
        <f t="shared" ca="1" si="101"/>
        <v>46.572927537627706</v>
      </c>
      <c r="K200" s="307">
        <f t="shared" ca="1" si="102"/>
        <v>235.77798473335019</v>
      </c>
      <c r="L200" s="304">
        <f t="shared" ca="1" si="87"/>
        <v>240.33371728566311</v>
      </c>
      <c r="M200" s="306">
        <f t="shared" ca="1" si="103"/>
        <v>1.3679171012778131</v>
      </c>
      <c r="N200" s="304">
        <f t="shared" ca="1" si="104"/>
        <v>78.375876626988273</v>
      </c>
      <c r="P200" s="310">
        <f t="shared" ca="1" si="105"/>
        <v>23</v>
      </c>
      <c r="Q200" s="304">
        <f t="shared" ca="1" si="106"/>
        <v>0</v>
      </c>
      <c r="R200" s="306">
        <f t="shared" ca="1" si="107"/>
        <v>0</v>
      </c>
      <c r="S200" s="307">
        <f t="shared" ca="1" si="108"/>
        <v>8.1359999999999992</v>
      </c>
      <c r="T200" s="304">
        <f t="shared" ca="1" si="88"/>
        <v>79.814160000000001</v>
      </c>
      <c r="U200" s="311">
        <f t="shared" ca="1" si="89"/>
        <v>0</v>
      </c>
      <c r="V200" s="306">
        <f t="shared" ca="1" si="90"/>
        <v>1.1964537260177239</v>
      </c>
      <c r="W200" s="304">
        <f t="shared" ca="1" si="91"/>
        <v>150.10289633356172</v>
      </c>
      <c r="Y200" s="314" t="str">
        <f t="shared" ca="1" si="109"/>
        <v/>
      </c>
      <c r="Z200" s="315" t="str">
        <f t="shared" ca="1" si="110"/>
        <v/>
      </c>
      <c r="AA200" s="316" t="str">
        <f t="shared" ca="1" si="111"/>
        <v/>
      </c>
      <c r="AC200" s="310" t="e">
        <f t="shared" ca="1" si="112"/>
        <v>#N/A</v>
      </c>
      <c r="AD200" s="323" t="e">
        <f t="shared" ca="1" si="113"/>
        <v>#N/A</v>
      </c>
      <c r="AE200" s="324">
        <f t="shared" ca="1" si="92"/>
        <v>235.77798473335019</v>
      </c>
      <c r="AG200" s="306">
        <f t="shared" ca="1" si="114"/>
        <v>-28.115032188651224</v>
      </c>
      <c r="AH200" s="304">
        <f t="shared" ca="1" si="115"/>
        <v>-18.506030029494934</v>
      </c>
    </row>
    <row r="201" spans="1:34" x14ac:dyDescent="0.2">
      <c r="A201" s="347">
        <f t="shared" ca="1" si="93"/>
        <v>0.01</v>
      </c>
      <c r="B201" s="304">
        <f t="shared" ca="1" si="94"/>
        <v>1.9700000000000015</v>
      </c>
      <c r="D201" s="306">
        <f t="shared" ca="1" si="95"/>
        <v>-3.7173405892953411</v>
      </c>
      <c r="E201" s="307">
        <f t="shared" ca="1" si="96"/>
        <v>-27.880840874344088</v>
      </c>
      <c r="F201" s="304">
        <f t="shared" ca="1" si="97"/>
        <v>28.12756493046134</v>
      </c>
      <c r="G201" s="306">
        <f t="shared" ca="1" si="98"/>
        <v>39.230393096284224</v>
      </c>
      <c r="H201" s="307">
        <f t="shared" ca="1" si="99"/>
        <v>190.60979292818155</v>
      </c>
      <c r="I201" s="304">
        <f t="shared" ca="1" si="100"/>
        <v>194.60502794792646</v>
      </c>
      <c r="J201" s="306">
        <f t="shared" ca="1" si="101"/>
        <v>46.96541733562001</v>
      </c>
      <c r="K201" s="307">
        <f t="shared" ca="1" si="102"/>
        <v>237.68547670467572</v>
      </c>
      <c r="L201" s="304">
        <f t="shared" ca="1" si="87"/>
        <v>242.28110999794828</v>
      </c>
      <c r="M201" s="306">
        <f t="shared" ca="1" si="103"/>
        <v>1.3678155304077511</v>
      </c>
      <c r="N201" s="304">
        <f t="shared" ca="1" si="104"/>
        <v>78.370057044812256</v>
      </c>
      <c r="P201" s="310">
        <f t="shared" ca="1" si="105"/>
        <v>23</v>
      </c>
      <c r="Q201" s="304">
        <f t="shared" ca="1" si="106"/>
        <v>0</v>
      </c>
      <c r="R201" s="306">
        <f t="shared" ca="1" si="107"/>
        <v>0</v>
      </c>
      <c r="S201" s="307">
        <f t="shared" ca="1" si="108"/>
        <v>8.1359999999999992</v>
      </c>
      <c r="T201" s="304">
        <f t="shared" ca="1" si="88"/>
        <v>79.814160000000001</v>
      </c>
      <c r="U201" s="311">
        <f t="shared" ca="1" si="89"/>
        <v>0</v>
      </c>
      <c r="V201" s="306">
        <f t="shared" ca="1" si="90"/>
        <v>1.1962254932217045</v>
      </c>
      <c r="W201" s="304">
        <f t="shared" ca="1" si="91"/>
        <v>149.64244649721857</v>
      </c>
      <c r="Y201" s="314" t="str">
        <f t="shared" ca="1" si="109"/>
        <v/>
      </c>
      <c r="Z201" s="315" t="str">
        <f t="shared" ca="1" si="110"/>
        <v/>
      </c>
      <c r="AA201" s="316" t="str">
        <f t="shared" ca="1" si="111"/>
        <v/>
      </c>
      <c r="AC201" s="310" t="e">
        <f t="shared" ca="1" si="112"/>
        <v>#N/A</v>
      </c>
      <c r="AD201" s="323" t="e">
        <f t="shared" ca="1" si="113"/>
        <v>#N/A</v>
      </c>
      <c r="AE201" s="324">
        <f t="shared" ca="1" si="92"/>
        <v>237.68547670467572</v>
      </c>
      <c r="AG201" s="306">
        <f t="shared" ca="1" si="114"/>
        <v>-28.058027042414832</v>
      </c>
      <c r="AH201" s="304">
        <f t="shared" ca="1" si="115"/>
        <v>-18.449225213072975</v>
      </c>
    </row>
    <row r="202" spans="1:34" x14ac:dyDescent="0.2">
      <c r="A202" s="347">
        <f t="shared" ca="1" si="93"/>
        <v>0.01</v>
      </c>
      <c r="B202" s="304">
        <f t="shared" ca="1" si="94"/>
        <v>1.9800000000000015</v>
      </c>
      <c r="D202" s="306">
        <f t="shared" ca="1" si="95"/>
        <v>-3.7077672406424078</v>
      </c>
      <c r="E202" s="307">
        <f t="shared" ca="1" si="96"/>
        <v>-27.825030953938736</v>
      </c>
      <c r="F202" s="304">
        <f t="shared" ca="1" si="97"/>
        <v>28.070979418225324</v>
      </c>
      <c r="G202" s="306">
        <f t="shared" ca="1" si="98"/>
        <v>39.193315423877799</v>
      </c>
      <c r="H202" s="307">
        <f t="shared" ca="1" si="99"/>
        <v>190.33154261864217</v>
      </c>
      <c r="I202" s="304">
        <f t="shared" ca="1" si="100"/>
        <v>194.32501663323634</v>
      </c>
      <c r="J202" s="306">
        <f t="shared" ca="1" si="101"/>
        <v>47.357535878220823</v>
      </c>
      <c r="K202" s="307">
        <f t="shared" ca="1" si="102"/>
        <v>239.59018338240983</v>
      </c>
      <c r="L202" s="304">
        <f t="shared" ca="1" si="87"/>
        <v>244.22569925721115</v>
      </c>
      <c r="M202" s="306">
        <f t="shared" ca="1" si="103"/>
        <v>1.3677137629565419</v>
      </c>
      <c r="N202" s="304">
        <f t="shared" ca="1" si="104"/>
        <v>78.364226199366172</v>
      </c>
      <c r="P202" s="310">
        <f t="shared" ca="1" si="105"/>
        <v>23</v>
      </c>
      <c r="Q202" s="304">
        <f t="shared" ca="1" si="106"/>
        <v>0</v>
      </c>
      <c r="R202" s="306">
        <f t="shared" ca="1" si="107"/>
        <v>0</v>
      </c>
      <c r="S202" s="307">
        <f t="shared" ca="1" si="108"/>
        <v>8.1359999999999992</v>
      </c>
      <c r="T202" s="304">
        <f t="shared" ca="1" si="88"/>
        <v>79.814160000000001</v>
      </c>
      <c r="U202" s="311">
        <f t="shared" ca="1" si="89"/>
        <v>0</v>
      </c>
      <c r="V202" s="306">
        <f t="shared" ca="1" si="90"/>
        <v>1.1959976366137663</v>
      </c>
      <c r="W202" s="304">
        <f t="shared" ca="1" si="91"/>
        <v>149.18370241605299</v>
      </c>
      <c r="Y202" s="314" t="str">
        <f t="shared" ca="1" si="109"/>
        <v/>
      </c>
      <c r="Z202" s="315" t="str">
        <f t="shared" ca="1" si="110"/>
        <v/>
      </c>
      <c r="AA202" s="316" t="str">
        <f t="shared" ca="1" si="111"/>
        <v/>
      </c>
      <c r="AC202" s="310" t="e">
        <f t="shared" ca="1" si="112"/>
        <v>#N/A</v>
      </c>
      <c r="AD202" s="323" t="e">
        <f t="shared" ca="1" si="113"/>
        <v>#N/A</v>
      </c>
      <c r="AE202" s="324">
        <f t="shared" ca="1" si="92"/>
        <v>239.59018338240983</v>
      </c>
      <c r="AG202" s="306">
        <f t="shared" ca="1" si="114"/>
        <v>-28.001232096472627</v>
      </c>
      <c r="AH202" s="304">
        <f t="shared" ca="1" si="115"/>
        <v>-18.392631083728933</v>
      </c>
    </row>
    <row r="203" spans="1:34" x14ac:dyDescent="0.2">
      <c r="A203" s="347">
        <f t="shared" ca="1" si="93"/>
        <v>0.01</v>
      </c>
      <c r="B203" s="304">
        <f t="shared" ca="1" si="94"/>
        <v>1.9900000000000015</v>
      </c>
      <c r="D203" s="306">
        <f t="shared" ca="1" si="95"/>
        <v>-3.6982284088420374</v>
      </c>
      <c r="E203" s="307">
        <f t="shared" ca="1" si="96"/>
        <v>-27.769427785028874</v>
      </c>
      <c r="F203" s="304">
        <f t="shared" ca="1" si="97"/>
        <v>28.014603564425109</v>
      </c>
      <c r="G203" s="306">
        <f t="shared" ca="1" si="98"/>
        <v>39.156333139789382</v>
      </c>
      <c r="H203" s="307">
        <f t="shared" ca="1" si="99"/>
        <v>190.05384834079189</v>
      </c>
      <c r="I203" s="304">
        <f t="shared" ca="1" si="100"/>
        <v>194.0455711787798</v>
      </c>
      <c r="J203" s="306">
        <f t="shared" ca="1" si="101"/>
        <v>47.74928412103916</v>
      </c>
      <c r="K203" s="307">
        <f t="shared" ca="1" si="102"/>
        <v>241.49211033720701</v>
      </c>
      <c r="L203" s="304">
        <f t="shared" ca="1" si="87"/>
        <v>246.1674907236727</v>
      </c>
      <c r="M203" s="306">
        <f t="shared" ca="1" si="103"/>
        <v>1.3676117985578966</v>
      </c>
      <c r="N203" s="304">
        <f t="shared" ca="1" si="104"/>
        <v>78.358384069663202</v>
      </c>
      <c r="P203" s="310">
        <f t="shared" ca="1" si="105"/>
        <v>23</v>
      </c>
      <c r="Q203" s="304">
        <f t="shared" ca="1" si="106"/>
        <v>0</v>
      </c>
      <c r="R203" s="306">
        <f t="shared" ca="1" si="107"/>
        <v>0</v>
      </c>
      <c r="S203" s="307">
        <f t="shared" ca="1" si="108"/>
        <v>8.1359999999999992</v>
      </c>
      <c r="T203" s="304">
        <f t="shared" ca="1" si="88"/>
        <v>79.814160000000001</v>
      </c>
      <c r="U203" s="311">
        <f t="shared" ca="1" si="89"/>
        <v>0</v>
      </c>
      <c r="V203" s="306">
        <f t="shared" ca="1" si="90"/>
        <v>1.1957701553274327</v>
      </c>
      <c r="W203" s="304">
        <f t="shared" ca="1" si="91"/>
        <v>148.72665574712138</v>
      </c>
      <c r="Y203" s="314" t="str">
        <f t="shared" ca="1" si="109"/>
        <v/>
      </c>
      <c r="Z203" s="315" t="str">
        <f t="shared" ca="1" si="110"/>
        <v/>
      </c>
      <c r="AA203" s="316" t="str">
        <f t="shared" ca="1" si="111"/>
        <v/>
      </c>
      <c r="AC203" s="310" t="e">
        <f t="shared" ca="1" si="112"/>
        <v>#N/A</v>
      </c>
      <c r="AD203" s="323" t="e">
        <f t="shared" ca="1" si="113"/>
        <v>#N/A</v>
      </c>
      <c r="AE203" s="324">
        <f t="shared" ca="1" si="92"/>
        <v>241.49211033720701</v>
      </c>
      <c r="AG203" s="306">
        <f t="shared" ca="1" si="114"/>
        <v>-27.944646317709584</v>
      </c>
      <c r="AH203" s="304">
        <f t="shared" ca="1" si="115"/>
        <v>-18.3362466096427</v>
      </c>
    </row>
    <row r="204" spans="1:34" x14ac:dyDescent="0.2">
      <c r="A204" s="347">
        <f t="shared" ca="1" si="93"/>
        <v>0.01</v>
      </c>
      <c r="B204" s="304">
        <f t="shared" ca="1" si="94"/>
        <v>2.0000000000000013</v>
      </c>
      <c r="D204" s="306">
        <f t="shared" ca="1" si="95"/>
        <v>-3.6887239237664708</v>
      </c>
      <c r="E204" s="307">
        <f t="shared" ca="1" si="96"/>
        <v>-27.714030356360752</v>
      </c>
      <c r="F204" s="304">
        <f t="shared" ca="1" si="97"/>
        <v>27.958436343598553</v>
      </c>
      <c r="G204" s="306">
        <f t="shared" ca="1" si="98"/>
        <v>39.119445900551717</v>
      </c>
      <c r="H204" s="307">
        <f t="shared" ca="1" si="99"/>
        <v>189.77670803722827</v>
      </c>
      <c r="I204" s="304">
        <f t="shared" ca="1" si="100"/>
        <v>193.76668950315886</v>
      </c>
      <c r="J204" s="306">
        <f t="shared" ca="1" si="101"/>
        <v>48.140663016240865</v>
      </c>
      <c r="K204" s="307">
        <f t="shared" ca="1" si="102"/>
        <v>243.39126311909712</v>
      </c>
      <c r="L204" s="304">
        <f t="shared" ca="1" si="87"/>
        <v>248.10649003674376</v>
      </c>
      <c r="M204" s="306">
        <f t="shared" ca="1" si="103"/>
        <v>1.3675096368443944</v>
      </c>
      <c r="N204" s="304">
        <f t="shared" ca="1" si="104"/>
        <v>78.3525306346517</v>
      </c>
      <c r="P204" s="310">
        <f t="shared" ca="1" si="105"/>
        <v>23</v>
      </c>
      <c r="Q204" s="304">
        <f t="shared" ca="1" si="106"/>
        <v>0</v>
      </c>
      <c r="R204" s="306">
        <f t="shared" ca="1" si="107"/>
        <v>0</v>
      </c>
      <c r="S204" s="307">
        <f t="shared" ca="1" si="108"/>
        <v>8.1359999999999992</v>
      </c>
      <c r="T204" s="304">
        <f t="shared" ca="1" si="88"/>
        <v>79.814160000000001</v>
      </c>
      <c r="U204" s="311">
        <f t="shared" ca="1" si="89"/>
        <v>0</v>
      </c>
      <c r="V204" s="306">
        <f t="shared" ca="1" si="90"/>
        <v>1.1955430484995768</v>
      </c>
      <c r="W204" s="304">
        <f t="shared" ca="1" si="91"/>
        <v>148.27129819903755</v>
      </c>
      <c r="Y204" s="314" t="str">
        <f t="shared" ca="1" si="109"/>
        <v/>
      </c>
      <c r="Z204" s="315" t="str">
        <f t="shared" ca="1" si="110"/>
        <v/>
      </c>
      <c r="AA204" s="316" t="str">
        <f t="shared" ca="1" si="111"/>
        <v/>
      </c>
      <c r="AC204" s="310">
        <f t="shared" ca="1" si="112"/>
        <v>2.0000000000000013</v>
      </c>
      <c r="AD204" s="323">
        <f t="shared" ca="1" si="113"/>
        <v>48.140663016240865</v>
      </c>
      <c r="AE204" s="324">
        <f t="shared" ca="1" si="92"/>
        <v>243.39126311909712</v>
      </c>
      <c r="AG204" s="306">
        <f t="shared" ca="1" si="114"/>
        <v>-27.888268679390475</v>
      </c>
      <c r="AH204" s="304">
        <f t="shared" ca="1" si="115"/>
        <v>-18.280070765378735</v>
      </c>
    </row>
    <row r="205" spans="1:34" x14ac:dyDescent="0.2">
      <c r="A205" s="347">
        <f t="shared" ca="1" si="93"/>
        <v>0.1</v>
      </c>
      <c r="B205" s="304">
        <f t="shared" ca="1" si="94"/>
        <v>2.1000000000000014</v>
      </c>
      <c r="D205" s="306">
        <f t="shared" ca="1" si="95"/>
        <v>-3.6792536163381149</v>
      </c>
      <c r="E205" s="307">
        <f t="shared" ca="1" si="96"/>
        <v>-27.658837662929848</v>
      </c>
      <c r="F205" s="304">
        <f t="shared" ca="1" si="97"/>
        <v>27.902476736620422</v>
      </c>
      <c r="G205" s="306">
        <f t="shared" ca="1" si="98"/>
        <v>38.751520538917909</v>
      </c>
      <c r="H205" s="307">
        <f t="shared" ca="1" si="99"/>
        <v>187.0108242709353</v>
      </c>
      <c r="I205" s="304">
        <f t="shared" ca="1" si="100"/>
        <v>190.98358237967162</v>
      </c>
      <c r="J205" s="306">
        <f t="shared" ca="1" si="101"/>
        <v>52.034211338214348</v>
      </c>
      <c r="K205" s="307">
        <f t="shared" ca="1" si="102"/>
        <v>262.2306397345053</v>
      </c>
      <c r="L205" s="304">
        <f t="shared" ca="1" si="87"/>
        <v>267.34335145119633</v>
      </c>
      <c r="M205" s="306">
        <f t="shared" ca="1" si="103"/>
        <v>1.3664726180554405</v>
      </c>
      <c r="N205" s="304">
        <f t="shared" ca="1" si="104"/>
        <v>78.293113834768874</v>
      </c>
      <c r="P205" s="310">
        <f t="shared" ca="1" si="105"/>
        <v>23</v>
      </c>
      <c r="Q205" s="304">
        <f t="shared" ca="1" si="106"/>
        <v>0</v>
      </c>
      <c r="R205" s="306">
        <f t="shared" ca="1" si="107"/>
        <v>0</v>
      </c>
      <c r="S205" s="307">
        <f t="shared" ca="1" si="108"/>
        <v>8.1359999999999992</v>
      </c>
      <c r="T205" s="304">
        <f t="shared" ca="1" si="88"/>
        <v>79.814160000000001</v>
      </c>
      <c r="U205" s="311">
        <f t="shared" ca="1" si="89"/>
        <v>0</v>
      </c>
      <c r="V205" s="306">
        <f t="shared" ca="1" si="90"/>
        <v>1.1932924807849312</v>
      </c>
      <c r="W205" s="304">
        <f t="shared" ca="1" si="91"/>
        <v>143.77143497380072</v>
      </c>
      <c r="Y205" s="314" t="str">
        <f t="shared" ca="1" si="109"/>
        <v/>
      </c>
      <c r="Z205" s="315" t="str">
        <f t="shared" ca="1" si="110"/>
        <v/>
      </c>
      <c r="AA205" s="316" t="str">
        <f t="shared" ca="1" si="111"/>
        <v/>
      </c>
      <c r="AC205" s="310" t="e">
        <f t="shared" ca="1" si="112"/>
        <v>#N/A</v>
      </c>
      <c r="AD205" s="323" t="e">
        <f t="shared" ca="1" si="113"/>
        <v>#N/A</v>
      </c>
      <c r="AE205" s="324">
        <f t="shared" ca="1" si="92"/>
        <v>262.2306397345053</v>
      </c>
      <c r="AG205" s="306">
        <f t="shared" ca="1" si="114"/>
        <v>-27.83209816111227</v>
      </c>
      <c r="AH205" s="304">
        <f t="shared" ca="1" si="115"/>
        <v>-18.22410253183844</v>
      </c>
    </row>
    <row r="206" spans="1:34" x14ac:dyDescent="0.2">
      <c r="A206" s="347">
        <f t="shared" ca="1" si="93"/>
        <v>0.1</v>
      </c>
      <c r="B206" s="304">
        <f t="shared" ca="1" si="94"/>
        <v>2.2000000000000015</v>
      </c>
      <c r="D206" s="306">
        <f t="shared" ca="1" si="95"/>
        <v>-3.5855384183162937</v>
      </c>
      <c r="E206" s="307">
        <f t="shared" ca="1" si="96"/>
        <v>-27.113437019742811</v>
      </c>
      <c r="F206" s="304">
        <f t="shared" ca="1" si="97"/>
        <v>27.349489076997067</v>
      </c>
      <c r="G206" s="306">
        <f t="shared" ca="1" si="98"/>
        <v>38.39296669708628</v>
      </c>
      <c r="H206" s="307">
        <f t="shared" ca="1" si="99"/>
        <v>184.29948056896103</v>
      </c>
      <c r="I206" s="304">
        <f t="shared" ca="1" si="100"/>
        <v>188.25599175004342</v>
      </c>
      <c r="J206" s="306">
        <f t="shared" ca="1" si="101"/>
        <v>55.891435700014554</v>
      </c>
      <c r="K206" s="307">
        <f t="shared" ca="1" si="102"/>
        <v>280.79615497650013</v>
      </c>
      <c r="L206" s="304">
        <f t="shared" ca="1" si="87"/>
        <v>286.30461615942477</v>
      </c>
      <c r="M206" s="306">
        <f t="shared" ca="1" si="103"/>
        <v>1.3654152821184764</v>
      </c>
      <c r="N206" s="304">
        <f t="shared" ca="1" si="104"/>
        <v>78.232532948053318</v>
      </c>
      <c r="P206" s="310">
        <f t="shared" ca="1" si="105"/>
        <v>23</v>
      </c>
      <c r="Q206" s="304">
        <f t="shared" ca="1" si="106"/>
        <v>0</v>
      </c>
      <c r="R206" s="306">
        <f t="shared" ca="1" si="107"/>
        <v>0</v>
      </c>
      <c r="S206" s="307">
        <f t="shared" ca="1" si="108"/>
        <v>8.1359999999999992</v>
      </c>
      <c r="T206" s="304">
        <f t="shared" ca="1" si="88"/>
        <v>79.814160000000001</v>
      </c>
      <c r="U206" s="311">
        <f t="shared" ca="1" si="89"/>
        <v>0</v>
      </c>
      <c r="V206" s="306">
        <f t="shared" ca="1" si="90"/>
        <v>1.1910787192753469</v>
      </c>
      <c r="W206" s="304">
        <f t="shared" ca="1" si="91"/>
        <v>139.4349718282092</v>
      </c>
      <c r="Y206" s="314" t="str">
        <f t="shared" ca="1" si="109"/>
        <v/>
      </c>
      <c r="Z206" s="315" t="str">
        <f t="shared" ca="1" si="110"/>
        <v/>
      </c>
      <c r="AA206" s="316" t="str">
        <f t="shared" ca="1" si="111"/>
        <v/>
      </c>
      <c r="AC206" s="310" t="e">
        <f t="shared" ca="1" si="112"/>
        <v>#N/A</v>
      </c>
      <c r="AD206" s="323" t="e">
        <f t="shared" ca="1" si="113"/>
        <v>#N/A</v>
      </c>
      <c r="AE206" s="324">
        <f t="shared" ca="1" si="92"/>
        <v>280.79615497650013</v>
      </c>
      <c r="AG206" s="306">
        <f t="shared" ca="1" si="114"/>
        <v>-27.276958608852411</v>
      </c>
      <c r="AH206" s="304">
        <f t="shared" ca="1" si="115"/>
        <v>-17.67102199776312</v>
      </c>
    </row>
    <row r="207" spans="1:34" x14ac:dyDescent="0.2">
      <c r="A207" s="347">
        <f t="shared" ca="1" si="93"/>
        <v>0.1</v>
      </c>
      <c r="B207" s="304">
        <f t="shared" ca="1" si="94"/>
        <v>2.3000000000000016</v>
      </c>
      <c r="D207" s="306">
        <f t="shared" ca="1" si="95"/>
        <v>-3.4951324469562688</v>
      </c>
      <c r="E207" s="307">
        <f t="shared" ca="1" si="96"/>
        <v>-26.587841097198876</v>
      </c>
      <c r="F207" s="304">
        <f t="shared" ca="1" si="97"/>
        <v>26.816585260462677</v>
      </c>
      <c r="G207" s="306">
        <f t="shared" ca="1" si="98"/>
        <v>38.043453452390651</v>
      </c>
      <c r="H207" s="307">
        <f t="shared" ca="1" si="99"/>
        <v>181.64069645924116</v>
      </c>
      <c r="I207" s="304">
        <f t="shared" ca="1" si="100"/>
        <v>185.58191442266781</v>
      </c>
      <c r="J207" s="306">
        <f t="shared" ca="1" si="101"/>
        <v>59.713256707488398</v>
      </c>
      <c r="K207" s="307">
        <f t="shared" ca="1" si="102"/>
        <v>299.09316382791025</v>
      </c>
      <c r="L207" s="304">
        <f t="shared" ca="1" si="87"/>
        <v>304.99572730647157</v>
      </c>
      <c r="M207" s="306">
        <f t="shared" ca="1" si="103"/>
        <v>1.3643372385685064</v>
      </c>
      <c r="N207" s="304">
        <f t="shared" ca="1" si="104"/>
        <v>78.170765602508737</v>
      </c>
      <c r="P207" s="310">
        <f t="shared" ca="1" si="105"/>
        <v>23</v>
      </c>
      <c r="Q207" s="304">
        <f t="shared" ca="1" si="106"/>
        <v>0</v>
      </c>
      <c r="R207" s="306">
        <f t="shared" ca="1" si="107"/>
        <v>0</v>
      </c>
      <c r="S207" s="307">
        <f t="shared" ca="1" si="108"/>
        <v>8.1359999999999992</v>
      </c>
      <c r="T207" s="304">
        <f t="shared" ca="1" si="88"/>
        <v>79.814160000000001</v>
      </c>
      <c r="U207" s="311">
        <f t="shared" ca="1" si="89"/>
        <v>0</v>
      </c>
      <c r="V207" s="306">
        <f t="shared" ca="1" si="90"/>
        <v>1.1889009365854748</v>
      </c>
      <c r="W207" s="304">
        <f t="shared" ca="1" si="91"/>
        <v>135.25415105461636</v>
      </c>
      <c r="Y207" s="314" t="str">
        <f t="shared" ca="1" si="109"/>
        <v/>
      </c>
      <c r="Z207" s="315" t="str">
        <f t="shared" ca="1" si="110"/>
        <v/>
      </c>
      <c r="AA207" s="316" t="str">
        <f t="shared" ca="1" si="111"/>
        <v/>
      </c>
      <c r="AC207" s="310" t="e">
        <f t="shared" ca="1" si="112"/>
        <v>#N/A</v>
      </c>
      <c r="AD207" s="323" t="e">
        <f t="shared" ca="1" si="113"/>
        <v>#N/A</v>
      </c>
      <c r="AE207" s="324">
        <f t="shared" ca="1" si="92"/>
        <v>299.09316382791025</v>
      </c>
      <c r="AG207" s="306">
        <f t="shared" ca="1" si="114"/>
        <v>-26.741851669645804</v>
      </c>
      <c r="AH207" s="304">
        <f t="shared" ca="1" si="115"/>
        <v>-17.138025052631416</v>
      </c>
    </row>
    <row r="208" spans="1:34" x14ac:dyDescent="0.2">
      <c r="A208" s="347">
        <f t="shared" ca="1" si="93"/>
        <v>0.1</v>
      </c>
      <c r="B208" s="304">
        <f t="shared" ca="1" si="94"/>
        <v>2.4000000000000017</v>
      </c>
      <c r="D208" s="306">
        <f t="shared" ca="1" si="95"/>
        <v>-3.4078772726915214</v>
      </c>
      <c r="E208" s="307">
        <f t="shared" ca="1" si="96"/>
        <v>-26.081109615060697</v>
      </c>
      <c r="F208" s="304">
        <f t="shared" ca="1" si="97"/>
        <v>26.302811755752256</v>
      </c>
      <c r="G208" s="306">
        <f t="shared" ca="1" si="98"/>
        <v>37.702665725121498</v>
      </c>
      <c r="H208" s="307">
        <f t="shared" ca="1" si="99"/>
        <v>179.03258549773508</v>
      </c>
      <c r="I208" s="304">
        <f t="shared" ca="1" si="100"/>
        <v>182.95944269915142</v>
      </c>
      <c r="J208" s="306">
        <f t="shared" ca="1" si="101"/>
        <v>63.500562666364004</v>
      </c>
      <c r="K208" s="307">
        <f t="shared" ca="1" si="102"/>
        <v>317.12682792575907</v>
      </c>
      <c r="L208" s="304">
        <f t="shared" ca="1" si="87"/>
        <v>323.42193254199509</v>
      </c>
      <c r="M208" s="306">
        <f t="shared" ca="1" si="103"/>
        <v>1.3632380845566316</v>
      </c>
      <c r="N208" s="304">
        <f t="shared" ca="1" si="104"/>
        <v>78.107788716593447</v>
      </c>
      <c r="P208" s="310">
        <f t="shared" ca="1" si="105"/>
        <v>23</v>
      </c>
      <c r="Q208" s="304">
        <f t="shared" ca="1" si="106"/>
        <v>0</v>
      </c>
      <c r="R208" s="306">
        <f t="shared" ca="1" si="107"/>
        <v>0</v>
      </c>
      <c r="S208" s="307">
        <f t="shared" ca="1" si="108"/>
        <v>8.1359999999999992</v>
      </c>
      <c r="T208" s="304">
        <f t="shared" ca="1" si="88"/>
        <v>79.814160000000001</v>
      </c>
      <c r="U208" s="311">
        <f t="shared" ca="1" si="89"/>
        <v>0</v>
      </c>
      <c r="V208" s="306">
        <f t="shared" ca="1" si="90"/>
        <v>1.1867583364518755</v>
      </c>
      <c r="W208" s="304">
        <f t="shared" ca="1" si="91"/>
        <v>131.22167625126053</v>
      </c>
      <c r="Y208" s="314" t="str">
        <f t="shared" ca="1" si="109"/>
        <v/>
      </c>
      <c r="Z208" s="315" t="str">
        <f t="shared" ca="1" si="110"/>
        <v/>
      </c>
      <c r="AA208" s="316" t="str">
        <f t="shared" ca="1" si="111"/>
        <v/>
      </c>
      <c r="AC208" s="310" t="e">
        <f t="shared" ca="1" si="112"/>
        <v>#N/A</v>
      </c>
      <c r="AD208" s="323" t="e">
        <f t="shared" ca="1" si="113"/>
        <v>#N/A</v>
      </c>
      <c r="AE208" s="324">
        <f t="shared" ca="1" si="92"/>
        <v>317.12682792575907</v>
      </c>
      <c r="AG208" s="306">
        <f t="shared" ca="1" si="114"/>
        <v>-26.22582243773887</v>
      </c>
      <c r="AH208" s="304">
        <f t="shared" ca="1" si="115"/>
        <v>-16.624158192553633</v>
      </c>
    </row>
    <row r="209" spans="1:34" x14ac:dyDescent="0.2">
      <c r="A209" s="347">
        <f t="shared" ca="1" si="93"/>
        <v>0.1</v>
      </c>
      <c r="B209" s="304">
        <f t="shared" ca="1" si="94"/>
        <v>2.5000000000000018</v>
      </c>
      <c r="D209" s="306">
        <f t="shared" ca="1" si="95"/>
        <v>-3.32362387615458</v>
      </c>
      <c r="E209" s="307">
        <f t="shared" ca="1" si="96"/>
        <v>-25.592358205337248</v>
      </c>
      <c r="F209" s="304">
        <f t="shared" ca="1" si="97"/>
        <v>25.807271730666098</v>
      </c>
      <c r="G209" s="306">
        <f t="shared" ca="1" si="98"/>
        <v>37.370303337506037</v>
      </c>
      <c r="H209" s="307">
        <f t="shared" ca="1" si="99"/>
        <v>176.47334967720136</v>
      </c>
      <c r="I209" s="304">
        <f t="shared" ca="1" si="100"/>
        <v>180.38675870980384</v>
      </c>
      <c r="J209" s="306">
        <f t="shared" ca="1" si="101"/>
        <v>67.25421111949538</v>
      </c>
      <c r="K209" s="307">
        <f t="shared" ca="1" si="102"/>
        <v>334.90212468450591</v>
      </c>
      <c r="L209" s="304">
        <f t="shared" ca="1" si="87"/>
        <v>341.58829317103653</v>
      </c>
      <c r="M209" s="306">
        <f t="shared" ca="1" si="103"/>
        <v>1.3621174044257405</v>
      </c>
      <c r="N209" s="304">
        <f t="shared" ca="1" si="104"/>
        <v>78.043578474909211</v>
      </c>
      <c r="P209" s="310">
        <f t="shared" ca="1" si="105"/>
        <v>23</v>
      </c>
      <c r="Q209" s="304">
        <f t="shared" ca="1" si="106"/>
        <v>0</v>
      </c>
      <c r="R209" s="306">
        <f t="shared" ca="1" si="107"/>
        <v>0</v>
      </c>
      <c r="S209" s="307">
        <f t="shared" ca="1" si="108"/>
        <v>8.1359999999999992</v>
      </c>
      <c r="T209" s="304">
        <f t="shared" ca="1" si="88"/>
        <v>79.814160000000001</v>
      </c>
      <c r="U209" s="311">
        <f t="shared" ca="1" si="89"/>
        <v>0</v>
      </c>
      <c r="V209" s="306">
        <f t="shared" ca="1" si="90"/>
        <v>1.1846501522138617</v>
      </c>
      <c r="W209" s="304">
        <f t="shared" ca="1" si="91"/>
        <v>127.33067964479564</v>
      </c>
      <c r="Y209" s="314" t="str">
        <f t="shared" ca="1" si="109"/>
        <v/>
      </c>
      <c r="Z209" s="315" t="str">
        <f t="shared" ca="1" si="110"/>
        <v/>
      </c>
      <c r="AA209" s="316" t="str">
        <f t="shared" ca="1" si="111"/>
        <v/>
      </c>
      <c r="AC209" s="310" t="e">
        <f t="shared" ca="1" si="112"/>
        <v>#N/A</v>
      </c>
      <c r="AD209" s="323" t="e">
        <f t="shared" ca="1" si="113"/>
        <v>#N/A</v>
      </c>
      <c r="AE209" s="324">
        <f t="shared" ca="1" si="92"/>
        <v>334.90212468450591</v>
      </c>
      <c r="AG209" s="306">
        <f t="shared" ca="1" si="114"/>
        <v>-25.727972653614913</v>
      </c>
      <c r="AH209" s="304">
        <f t="shared" ca="1" si="115"/>
        <v>-16.128524612986794</v>
      </c>
    </row>
    <row r="210" spans="1:34" x14ac:dyDescent="0.2">
      <c r="A210" s="347">
        <f t="shared" ca="1" si="93"/>
        <v>0.1</v>
      </c>
      <c r="B210" s="304">
        <f t="shared" ca="1" si="94"/>
        <v>2.6000000000000019</v>
      </c>
      <c r="D210" s="306">
        <f t="shared" ca="1" si="95"/>
        <v>-3.2422319813685005</v>
      </c>
      <c r="E210" s="307">
        <f t="shared" ca="1" si="96"/>
        <v>-25.120754451607645</v>
      </c>
      <c r="F210" s="304">
        <f t="shared" ca="1" si="97"/>
        <v>25.329121035657238</v>
      </c>
      <c r="G210" s="306">
        <f t="shared" ca="1" si="98"/>
        <v>37.046080139369188</v>
      </c>
      <c r="H210" s="307">
        <f t="shared" ca="1" si="99"/>
        <v>173.96127423204058</v>
      </c>
      <c r="I210" s="304">
        <f t="shared" ca="1" si="100"/>
        <v>177.86212915100222</v>
      </c>
      <c r="J210" s="306">
        <f t="shared" ca="1" si="101"/>
        <v>70.975030293339145</v>
      </c>
      <c r="K210" s="307">
        <f t="shared" ca="1" si="102"/>
        <v>352.42385587996802</v>
      </c>
      <c r="L210" s="304">
        <f t="shared" ca="1" si="87"/>
        <v>359.49969279325524</v>
      </c>
      <c r="M210" s="306">
        <f t="shared" ca="1" si="103"/>
        <v>1.3609747692670497</v>
      </c>
      <c r="N210" s="304">
        <f t="shared" ca="1" si="104"/>
        <v>77.97811030279297</v>
      </c>
      <c r="P210" s="310">
        <f t="shared" ca="1" si="105"/>
        <v>23</v>
      </c>
      <c r="Q210" s="304">
        <f t="shared" ca="1" si="106"/>
        <v>0</v>
      </c>
      <c r="R210" s="306">
        <f t="shared" ca="1" si="107"/>
        <v>0</v>
      </c>
      <c r="S210" s="307">
        <f t="shared" ca="1" si="108"/>
        <v>8.1359999999999992</v>
      </c>
      <c r="T210" s="304">
        <f t="shared" ca="1" si="88"/>
        <v>79.814160000000001</v>
      </c>
      <c r="U210" s="311">
        <f t="shared" ca="1" si="89"/>
        <v>0</v>
      </c>
      <c r="V210" s="306">
        <f t="shared" ca="1" si="90"/>
        <v>1.1825756453865091</v>
      </c>
      <c r="W210" s="304">
        <f t="shared" ca="1" si="91"/>
        <v>123.57469209377301</v>
      </c>
      <c r="Y210" s="314" t="str">
        <f t="shared" ca="1" si="109"/>
        <v/>
      </c>
      <c r="Z210" s="315" t="str">
        <f t="shared" ca="1" si="110"/>
        <v/>
      </c>
      <c r="AA210" s="316" t="str">
        <f t="shared" ca="1" si="111"/>
        <v/>
      </c>
      <c r="AC210" s="310" t="e">
        <f t="shared" ca="1" si="112"/>
        <v>#N/A</v>
      </c>
      <c r="AD210" s="323" t="e">
        <f t="shared" ca="1" si="113"/>
        <v>#N/A</v>
      </c>
      <c r="AE210" s="324">
        <f t="shared" ca="1" si="92"/>
        <v>352.42385587996802</v>
      </c>
      <c r="AG210" s="306">
        <f t="shared" ca="1" si="114"/>
        <v>-25.247456685302978</v>
      </c>
      <c r="AH210" s="304">
        <f t="shared" ca="1" si="115"/>
        <v>-15.650280192329848</v>
      </c>
    </row>
    <row r="211" spans="1:34" x14ac:dyDescent="0.2">
      <c r="A211" s="347">
        <f t="shared" ca="1" si="93"/>
        <v>0.1</v>
      </c>
      <c r="B211" s="304">
        <f t="shared" ca="1" si="94"/>
        <v>2.700000000000002</v>
      </c>
      <c r="D211" s="306">
        <f t="shared" ca="1" si="95"/>
        <v>-3.1635694436496355</v>
      </c>
      <c r="E211" s="307">
        <f t="shared" ca="1" si="96"/>
        <v>-24.665514253287725</v>
      </c>
      <c r="F211" s="304">
        <f t="shared" ca="1" si="97"/>
        <v>24.867564516935182</v>
      </c>
      <c r="G211" s="306">
        <f t="shared" ca="1" si="98"/>
        <v>36.729723195004226</v>
      </c>
      <c r="H211" s="307">
        <f t="shared" ca="1" si="99"/>
        <v>171.49472280671182</v>
      </c>
      <c r="I211" s="304">
        <f t="shared" ca="1" si="100"/>
        <v>175.38390039149132</v>
      </c>
      <c r="J211" s="306">
        <f t="shared" ca="1" si="101"/>
        <v>74.663820460057821</v>
      </c>
      <c r="K211" s="307">
        <f t="shared" ca="1" si="102"/>
        <v>369.69665573190565</v>
      </c>
      <c r="L211" s="304">
        <f t="shared" ca="1" si="87"/>
        <v>377.16084545594993</v>
      </c>
      <c r="M211" s="306">
        <f t="shared" ca="1" si="103"/>
        <v>1.3598097364565749</v>
      </c>
      <c r="N211" s="304">
        <f t="shared" ca="1" si="104"/>
        <v>77.911358839758492</v>
      </c>
      <c r="P211" s="310">
        <f t="shared" ca="1" si="105"/>
        <v>23</v>
      </c>
      <c r="Q211" s="304">
        <f t="shared" ca="1" si="106"/>
        <v>0</v>
      </c>
      <c r="R211" s="306">
        <f t="shared" ca="1" si="107"/>
        <v>0</v>
      </c>
      <c r="S211" s="307">
        <f t="shared" ca="1" si="108"/>
        <v>8.1359999999999992</v>
      </c>
      <c r="T211" s="304">
        <f t="shared" ca="1" si="88"/>
        <v>79.814160000000001</v>
      </c>
      <c r="U211" s="311">
        <f t="shared" ca="1" si="89"/>
        <v>0</v>
      </c>
      <c r="V211" s="306">
        <f t="shared" ca="1" si="90"/>
        <v>1.180534104319207</v>
      </c>
      <c r="W211" s="304">
        <f t="shared" ca="1" si="91"/>
        <v>119.94761552383272</v>
      </c>
      <c r="Y211" s="314" t="str">
        <f t="shared" ca="1" si="109"/>
        <v/>
      </c>
      <c r="Z211" s="315" t="str">
        <f t="shared" ca="1" si="110"/>
        <v/>
      </c>
      <c r="AA211" s="316" t="str">
        <f t="shared" ca="1" si="111"/>
        <v/>
      </c>
      <c r="AC211" s="310" t="e">
        <f t="shared" ca="1" si="112"/>
        <v>#N/A</v>
      </c>
      <c r="AD211" s="323" t="e">
        <f t="shared" ca="1" si="113"/>
        <v>#N/A</v>
      </c>
      <c r="AE211" s="324">
        <f t="shared" ca="1" si="92"/>
        <v>369.69665573190565</v>
      </c>
      <c r="AG211" s="306">
        <f t="shared" ca="1" si="114"/>
        <v>-24.783477839085329</v>
      </c>
      <c r="AH211" s="304">
        <f t="shared" ca="1" si="115"/>
        <v>-15.188629805036015</v>
      </c>
    </row>
    <row r="212" spans="1:34" x14ac:dyDescent="0.2">
      <c r="A212" s="347">
        <f t="shared" ca="1" si="93"/>
        <v>0.1</v>
      </c>
      <c r="B212" s="304">
        <f t="shared" ca="1" si="94"/>
        <v>2.800000000000002</v>
      </c>
      <c r="D212" s="306">
        <f t="shared" ca="1" si="95"/>
        <v>-3.0875116871352635</v>
      </c>
      <c r="E212" s="307">
        <f t="shared" ca="1" si="96"/>
        <v>-24.225898484630118</v>
      </c>
      <c r="F212" s="304">
        <f t="shared" ca="1" si="97"/>
        <v>24.421852628451443</v>
      </c>
      <c r="G212" s="306">
        <f t="shared" ca="1" si="98"/>
        <v>36.420972026290698</v>
      </c>
      <c r="H212" s="307">
        <f t="shared" ca="1" si="99"/>
        <v>169.0721329582488</v>
      </c>
      <c r="I212" s="304">
        <f t="shared" ca="1" si="100"/>
        <v>172.95049391774401</v>
      </c>
      <c r="J212" s="306">
        <f t="shared" ca="1" si="101"/>
        <v>78.321355221122573</v>
      </c>
      <c r="K212" s="307">
        <f t="shared" ca="1" si="102"/>
        <v>386.72499852015369</v>
      </c>
      <c r="L212" s="304">
        <f t="shared" ca="1" si="87"/>
        <v>394.57630334839695</v>
      </c>
      <c r="M212" s="306">
        <f t="shared" ca="1" si="103"/>
        <v>1.3586218491705522</v>
      </c>
      <c r="N212" s="304">
        <f t="shared" ca="1" si="104"/>
        <v>77.843297911732151</v>
      </c>
      <c r="P212" s="310">
        <f t="shared" ca="1" si="105"/>
        <v>23</v>
      </c>
      <c r="Q212" s="304">
        <f t="shared" ca="1" si="106"/>
        <v>0</v>
      </c>
      <c r="R212" s="306">
        <f t="shared" ca="1" si="107"/>
        <v>0</v>
      </c>
      <c r="S212" s="307">
        <f t="shared" ca="1" si="108"/>
        <v>8.1359999999999992</v>
      </c>
      <c r="T212" s="304">
        <f t="shared" ca="1" si="88"/>
        <v>79.814160000000001</v>
      </c>
      <c r="U212" s="311">
        <f t="shared" ca="1" si="89"/>
        <v>0</v>
      </c>
      <c r="V212" s="306">
        <f t="shared" ca="1" si="90"/>
        <v>1.1785248429336665</v>
      </c>
      <c r="W212" s="304">
        <f t="shared" ca="1" si="91"/>
        <v>116.44369757119757</v>
      </c>
      <c r="Y212" s="314" t="str">
        <f t="shared" ca="1" si="109"/>
        <v/>
      </c>
      <c r="Z212" s="315" t="str">
        <f t="shared" ca="1" si="110"/>
        <v/>
      </c>
      <c r="AA212" s="316" t="str">
        <f t="shared" ca="1" si="111"/>
        <v/>
      </c>
      <c r="AC212" s="310" t="e">
        <f t="shared" ca="1" si="112"/>
        <v>#N/A</v>
      </c>
      <c r="AD212" s="323" t="e">
        <f t="shared" ca="1" si="113"/>
        <v>#N/A</v>
      </c>
      <c r="AE212" s="324">
        <f t="shared" ca="1" si="92"/>
        <v>386.72499852015369</v>
      </c>
      <c r="AG212" s="306">
        <f t="shared" ca="1" si="114"/>
        <v>-24.335284968962075</v>
      </c>
      <c r="AH212" s="304">
        <f t="shared" ca="1" si="115"/>
        <v>-14.74282393360776</v>
      </c>
    </row>
    <row r="213" spans="1:34" x14ac:dyDescent="0.2">
      <c r="A213" s="347">
        <f t="shared" ca="1" si="93"/>
        <v>0.1</v>
      </c>
      <c r="B213" s="304">
        <f t="shared" ca="1" si="94"/>
        <v>2.9000000000000021</v>
      </c>
      <c r="D213" s="306">
        <f t="shared" ca="1" si="95"/>
        <v>-3.0139411873769508</v>
      </c>
      <c r="E213" s="307">
        <f t="shared" ca="1" si="96"/>
        <v>-23.801209921379893</v>
      </c>
      <c r="F213" s="304">
        <f t="shared" ca="1" si="97"/>
        <v>23.991278315307834</v>
      </c>
      <c r="G213" s="306">
        <f t="shared" ca="1" si="98"/>
        <v>36.119577907553001</v>
      </c>
      <c r="H213" s="307">
        <f t="shared" ca="1" si="99"/>
        <v>166.69201196611081</v>
      </c>
      <c r="I213" s="304">
        <f t="shared" ca="1" si="100"/>
        <v>170.56040209125277</v>
      </c>
      <c r="J213" s="306">
        <f t="shared" ca="1" si="101"/>
        <v>81.948382717814752</v>
      </c>
      <c r="K213" s="307">
        <f t="shared" ca="1" si="102"/>
        <v>403.5132057663717</v>
      </c>
      <c r="L213" s="304">
        <f t="shared" ca="1" si="87"/>
        <v>411.75046406521471</v>
      </c>
      <c r="M213" s="306">
        <f t="shared" ca="1" si="103"/>
        <v>1.3574106358787748</v>
      </c>
      <c r="N213" s="304">
        <f t="shared" ca="1" si="104"/>
        <v>77.773900502023153</v>
      </c>
      <c r="P213" s="310">
        <f t="shared" ca="1" si="105"/>
        <v>23</v>
      </c>
      <c r="Q213" s="304">
        <f t="shared" ca="1" si="106"/>
        <v>0</v>
      </c>
      <c r="R213" s="306">
        <f t="shared" ca="1" si="107"/>
        <v>0</v>
      </c>
      <c r="S213" s="307">
        <f t="shared" ca="1" si="108"/>
        <v>8.1359999999999992</v>
      </c>
      <c r="T213" s="304">
        <f t="shared" ca="1" si="88"/>
        <v>79.814160000000001</v>
      </c>
      <c r="U213" s="311">
        <f t="shared" ca="1" si="89"/>
        <v>0</v>
      </c>
      <c r="V213" s="306">
        <f t="shared" ca="1" si="90"/>
        <v>1.1765471995358028</v>
      </c>
      <c r="W213" s="304">
        <f t="shared" ca="1" si="91"/>
        <v>113.05750823394884</v>
      </c>
      <c r="Y213" s="314" t="str">
        <f t="shared" ca="1" si="109"/>
        <v/>
      </c>
      <c r="Z213" s="315" t="str">
        <f t="shared" ca="1" si="110"/>
        <v/>
      </c>
      <c r="AA213" s="316" t="str">
        <f t="shared" ca="1" si="111"/>
        <v/>
      </c>
      <c r="AC213" s="310" t="e">
        <f t="shared" ca="1" si="112"/>
        <v>#N/A</v>
      </c>
      <c r="AD213" s="323" t="e">
        <f t="shared" ca="1" si="113"/>
        <v>#N/A</v>
      </c>
      <c r="AE213" s="324">
        <f t="shared" ca="1" si="92"/>
        <v>403.5132057663717</v>
      </c>
      <c r="AG213" s="306">
        <f t="shared" ca="1" si="114"/>
        <v>-23.902169357406805</v>
      </c>
      <c r="AH213" s="304">
        <f t="shared" ca="1" si="115"/>
        <v>-14.312155552015437</v>
      </c>
    </row>
    <row r="214" spans="1:34" x14ac:dyDescent="0.2">
      <c r="A214" s="347">
        <f t="shared" ca="1" si="93"/>
        <v>0.1</v>
      </c>
      <c r="B214" s="304">
        <f t="shared" ca="1" si="94"/>
        <v>3.0000000000000022</v>
      </c>
      <c r="D214" s="306">
        <f t="shared" ca="1" si="95"/>
        <v>-2.9427469949076159</v>
      </c>
      <c r="E214" s="307">
        <f t="shared" ca="1" si="96"/>
        <v>-23.390790410781662</v>
      </c>
      <c r="F214" s="304">
        <f t="shared" ca="1" si="97"/>
        <v>23.57517414394119</v>
      </c>
      <c r="G214" s="306">
        <f t="shared" ca="1" si="98"/>
        <v>35.825303208062238</v>
      </c>
      <c r="H214" s="307">
        <f t="shared" ca="1" si="99"/>
        <v>164.35293292503263</v>
      </c>
      <c r="I214" s="304">
        <f t="shared" ca="1" si="100"/>
        <v>168.21218419308951</v>
      </c>
      <c r="J214" s="306">
        <f t="shared" ca="1" si="101"/>
        <v>85.545626773595515</v>
      </c>
      <c r="K214" s="307">
        <f t="shared" ca="1" si="102"/>
        <v>420.06545301092888</v>
      </c>
      <c r="L214" s="304">
        <f t="shared" ca="1" si="87"/>
        <v>428.68757746564592</v>
      </c>
      <c r="M214" s="306">
        <f t="shared" ca="1" si="103"/>
        <v>1.3561756098147457</v>
      </c>
      <c r="N214" s="304">
        <f t="shared" ca="1" si="104"/>
        <v>77.70313872096564</v>
      </c>
      <c r="P214" s="310">
        <f t="shared" ca="1" si="105"/>
        <v>23</v>
      </c>
      <c r="Q214" s="304">
        <f t="shared" ca="1" si="106"/>
        <v>0</v>
      </c>
      <c r="R214" s="306">
        <f t="shared" ca="1" si="107"/>
        <v>0</v>
      </c>
      <c r="S214" s="307">
        <f t="shared" ca="1" si="108"/>
        <v>8.1359999999999992</v>
      </c>
      <c r="T214" s="304">
        <f t="shared" ca="1" si="88"/>
        <v>79.814160000000001</v>
      </c>
      <c r="U214" s="311">
        <f t="shared" ca="1" si="89"/>
        <v>0</v>
      </c>
      <c r="V214" s="306">
        <f t="shared" ca="1" si="90"/>
        <v>1.174600535696372</v>
      </c>
      <c r="W214" s="304">
        <f t="shared" ca="1" si="91"/>
        <v>109.78391835087108</v>
      </c>
      <c r="Y214" s="314" t="str">
        <f t="shared" ca="1" si="109"/>
        <v/>
      </c>
      <c r="Z214" s="315" t="str">
        <f t="shared" ca="1" si="110"/>
        <v/>
      </c>
      <c r="AA214" s="316" t="str">
        <f t="shared" ca="1" si="111"/>
        <v/>
      </c>
      <c r="AC214" s="310">
        <f t="shared" ca="1" si="112"/>
        <v>3.0000000000000022</v>
      </c>
      <c r="AD214" s="323">
        <f t="shared" ca="1" si="113"/>
        <v>85.545626773595515</v>
      </c>
      <c r="AE214" s="324">
        <f t="shared" ca="1" si="92"/>
        <v>420.06545301092888</v>
      </c>
      <c r="AG214" s="306">
        <f t="shared" ca="1" si="114"/>
        <v>-23.483461842759137</v>
      </c>
      <c r="AH214" s="304">
        <f t="shared" ca="1" si="115"/>
        <v>-13.895957255893418</v>
      </c>
    </row>
    <row r="215" spans="1:34" x14ac:dyDescent="0.2">
      <c r="A215" s="347">
        <f t="shared" ca="1" si="93"/>
        <v>0.1</v>
      </c>
      <c r="B215" s="304">
        <f t="shared" ca="1" si="94"/>
        <v>3.1000000000000023</v>
      </c>
      <c r="D215" s="306">
        <f t="shared" ca="1" si="95"/>
        <v>-2.873824296104726</v>
      </c>
      <c r="E215" s="307">
        <f t="shared" ca="1" si="96"/>
        <v>-22.994018263095583</v>
      </c>
      <c r="F215" s="304">
        <f t="shared" ca="1" si="97"/>
        <v>23.172909656934646</v>
      </c>
      <c r="G215" s="306">
        <f t="shared" ca="1" si="98"/>
        <v>35.537920778451763</v>
      </c>
      <c r="H215" s="307">
        <f t="shared" ca="1" si="99"/>
        <v>162.05353109872308</v>
      </c>
      <c r="I215" s="304">
        <f t="shared" ca="1" si="100"/>
        <v>165.90446273328612</v>
      </c>
      <c r="J215" s="306">
        <f t="shared" ca="1" si="101"/>
        <v>89.113787972921216</v>
      </c>
      <c r="K215" s="307">
        <f t="shared" ca="1" si="102"/>
        <v>436.38577621211664</v>
      </c>
      <c r="L215" s="304">
        <f t="shared" ca="1" si="87"/>
        <v>445.39175215436393</v>
      </c>
      <c r="M215" s="306">
        <f t="shared" ca="1" si="103"/>
        <v>1.3549162684214868</v>
      </c>
      <c r="N215" s="304">
        <f t="shared" ca="1" si="104"/>
        <v>77.63098377416577</v>
      </c>
      <c r="P215" s="310">
        <f t="shared" ca="1" si="105"/>
        <v>23</v>
      </c>
      <c r="Q215" s="304">
        <f t="shared" ca="1" si="106"/>
        <v>0</v>
      </c>
      <c r="R215" s="306">
        <f t="shared" ca="1" si="107"/>
        <v>0</v>
      </c>
      <c r="S215" s="307">
        <f t="shared" ca="1" si="108"/>
        <v>8.1359999999999992</v>
      </c>
      <c r="T215" s="304">
        <f t="shared" ca="1" si="88"/>
        <v>79.814160000000001</v>
      </c>
      <c r="U215" s="311">
        <f t="shared" ca="1" si="89"/>
        <v>0</v>
      </c>
      <c r="V215" s="306">
        <f t="shared" ca="1" si="90"/>
        <v>1.1726842351956304</v>
      </c>
      <c r="W215" s="304">
        <f t="shared" ca="1" si="91"/>
        <v>106.61807974569244</v>
      </c>
      <c r="Y215" s="314" t="str">
        <f t="shared" ca="1" si="109"/>
        <v/>
      </c>
      <c r="Z215" s="315" t="str">
        <f t="shared" ca="1" si="110"/>
        <v/>
      </c>
      <c r="AA215" s="316" t="str">
        <f t="shared" ca="1" si="111"/>
        <v/>
      </c>
      <c r="AC215" s="310" t="e">
        <f t="shared" ca="1" si="112"/>
        <v>#N/A</v>
      </c>
      <c r="AD215" s="323" t="e">
        <f t="shared" ca="1" si="113"/>
        <v>#N/A</v>
      </c>
      <c r="AE215" s="324">
        <f t="shared" ca="1" si="92"/>
        <v>436.38577621211664</v>
      </c>
      <c r="AG215" s="306">
        <f t="shared" ca="1" si="114"/>
        <v>-23.078530171095988</v>
      </c>
      <c r="AH215" s="304">
        <f t="shared" ca="1" si="115"/>
        <v>-13.493598617363704</v>
      </c>
    </row>
    <row r="216" spans="1:34" x14ac:dyDescent="0.2">
      <c r="A216" s="347">
        <f t="shared" ca="1" si="93"/>
        <v>0.1</v>
      </c>
      <c r="B216" s="304">
        <f t="shared" ca="1" si="94"/>
        <v>3.2000000000000024</v>
      </c>
      <c r="D216" s="306">
        <f t="shared" ca="1" si="95"/>
        <v>-2.8070740080401539</v>
      </c>
      <c r="E216" s="307">
        <f t="shared" ca="1" si="96"/>
        <v>-22.610305844965929</v>
      </c>
      <c r="F216" s="304">
        <f t="shared" ca="1" si="97"/>
        <v>22.783888932522363</v>
      </c>
      <c r="G216" s="306">
        <f t="shared" ca="1" si="98"/>
        <v>35.257213377647744</v>
      </c>
      <c r="H216" s="307">
        <f t="shared" ca="1" si="99"/>
        <v>159.7925005142265</v>
      </c>
      <c r="I216" s="304">
        <f t="shared" ca="1" si="100"/>
        <v>163.63592000458232</v>
      </c>
      <c r="J216" s="306">
        <f t="shared" ca="1" si="101"/>
        <v>92.653544680726185</v>
      </c>
      <c r="K216" s="307">
        <f t="shared" ca="1" si="102"/>
        <v>452.47807779276411</v>
      </c>
      <c r="L216" s="304">
        <f t="shared" ca="1" si="87"/>
        <v>461.86696160792667</v>
      </c>
      <c r="M216" s="306">
        <f t="shared" ca="1" si="103"/>
        <v>1.3536320927717704</v>
      </c>
      <c r="N216" s="304">
        <f t="shared" ca="1" si="104"/>
        <v>77.557405929283561</v>
      </c>
      <c r="P216" s="310">
        <f t="shared" ca="1" si="105"/>
        <v>23</v>
      </c>
      <c r="Q216" s="304">
        <f t="shared" ca="1" si="106"/>
        <v>0</v>
      </c>
      <c r="R216" s="306">
        <f t="shared" ca="1" si="107"/>
        <v>0</v>
      </c>
      <c r="S216" s="307">
        <f t="shared" ca="1" si="108"/>
        <v>8.1359999999999992</v>
      </c>
      <c r="T216" s="304">
        <f t="shared" ca="1" si="88"/>
        <v>79.814160000000001</v>
      </c>
      <c r="U216" s="311">
        <f t="shared" ca="1" si="89"/>
        <v>0</v>
      </c>
      <c r="V216" s="306">
        <f t="shared" ca="1" si="90"/>
        <v>1.1707977030276859</v>
      </c>
      <c r="W216" s="304">
        <f t="shared" ca="1" si="91"/>
        <v>103.55540689060219</v>
      </c>
      <c r="Y216" s="314" t="str">
        <f t="shared" ca="1" si="109"/>
        <v/>
      </c>
      <c r="Z216" s="315" t="str">
        <f t="shared" ca="1" si="110"/>
        <v/>
      </c>
      <c r="AA216" s="316" t="str">
        <f t="shared" ca="1" si="111"/>
        <v>Satellite</v>
      </c>
      <c r="AC216" s="310" t="e">
        <f t="shared" ca="1" si="112"/>
        <v>#N/A</v>
      </c>
      <c r="AD216" s="323" t="e">
        <f t="shared" ca="1" si="113"/>
        <v>#N/A</v>
      </c>
      <c r="AE216" s="324">
        <f t="shared" ca="1" si="92"/>
        <v>452.47807779276411</v>
      </c>
      <c r="AG216" s="306">
        <f t="shared" ca="1" si="114"/>
        <v>-22.686776552639742</v>
      </c>
      <c r="AH216" s="304">
        <f t="shared" ca="1" si="115"/>
        <v>-13.104483744554136</v>
      </c>
    </row>
    <row r="217" spans="1:34" x14ac:dyDescent="0.2">
      <c r="A217" s="347">
        <f t="shared" ca="1" si="93"/>
        <v>0.1</v>
      </c>
      <c r="B217" s="304">
        <f t="shared" ca="1" si="94"/>
        <v>3.3000000000000025</v>
      </c>
      <c r="D217" s="306">
        <f t="shared" ca="1" si="95"/>
        <v>-2.7424024043349791</v>
      </c>
      <c r="E217" s="307">
        <f t="shared" ca="1" si="96"/>
        <v>-22.23909735693211</v>
      </c>
      <c r="F217" s="304">
        <f t="shared" ca="1" si="97"/>
        <v>22.40754833082832</v>
      </c>
      <c r="G217" s="306">
        <f t="shared" ca="1" si="98"/>
        <v>34.982973137214245</v>
      </c>
      <c r="H217" s="307">
        <f t="shared" ca="1" si="99"/>
        <v>157.56859077853329</v>
      </c>
      <c r="I217" s="304">
        <f t="shared" ca="1" si="100"/>
        <v>161.4052948618847</v>
      </c>
      <c r="J217" s="306">
        <f t="shared" ca="1" si="101"/>
        <v>96.165554006469279</v>
      </c>
      <c r="K217" s="307">
        <f t="shared" ca="1" si="102"/>
        <v>468.3461323574021</v>
      </c>
      <c r="L217" s="304">
        <f t="shared" ca="1" si="87"/>
        <v>478.11704996946969</v>
      </c>
      <c r="M217" s="306">
        <f t="shared" ca="1" si="103"/>
        <v>1.3523225469614695</v>
      </c>
      <c r="N217" s="304">
        <f t="shared" ca="1" si="104"/>
        <v>77.482374481274263</v>
      </c>
      <c r="P217" s="310">
        <f t="shared" ca="1" si="105"/>
        <v>23</v>
      </c>
      <c r="Q217" s="304">
        <f t="shared" ca="1" si="106"/>
        <v>0</v>
      </c>
      <c r="R217" s="306">
        <f t="shared" ca="1" si="107"/>
        <v>0</v>
      </c>
      <c r="S217" s="307">
        <f t="shared" ca="1" si="108"/>
        <v>8.1359999999999992</v>
      </c>
      <c r="T217" s="304">
        <f t="shared" ca="1" si="88"/>
        <v>79.814160000000001</v>
      </c>
      <c r="U217" s="311">
        <f t="shared" ca="1" si="89"/>
        <v>0</v>
      </c>
      <c r="V217" s="306">
        <f t="shared" ca="1" si="90"/>
        <v>1.1689403644605321</v>
      </c>
      <c r="W217" s="304">
        <f t="shared" ca="1" si="91"/>
        <v>100.59155995722851</v>
      </c>
      <c r="Y217" s="314" t="str">
        <f t="shared" ca="1" si="109"/>
        <v/>
      </c>
      <c r="Z217" s="315" t="str">
        <f t="shared" ca="1" si="110"/>
        <v/>
      </c>
      <c r="AA217" s="316" t="str">
        <f t="shared" ca="1" si="111"/>
        <v/>
      </c>
      <c r="AC217" s="310" t="e">
        <f t="shared" ca="1" si="112"/>
        <v>#N/A</v>
      </c>
      <c r="AD217" s="323" t="e">
        <f t="shared" ca="1" si="113"/>
        <v>#N/A</v>
      </c>
      <c r="AE217" s="324">
        <f t="shared" ca="1" si="92"/>
        <v>468.3461323574021</v>
      </c>
      <c r="AG217" s="306">
        <f t="shared" ca="1" si="114"/>
        <v>-22.307635404734484</v>
      </c>
      <c r="AH217" s="304">
        <f t="shared" ca="1" si="115"/>
        <v>-12.728049027851794</v>
      </c>
    </row>
    <row r="218" spans="1:34" x14ac:dyDescent="0.2">
      <c r="A218" s="347">
        <f t="shared" ca="1" si="93"/>
        <v>0.1</v>
      </c>
      <c r="B218" s="304">
        <f t="shared" ca="1" si="94"/>
        <v>3.4000000000000026</v>
      </c>
      <c r="D218" s="306">
        <f t="shared" ca="1" si="95"/>
        <v>-2.6797207693293248</v>
      </c>
      <c r="E218" s="307">
        <f t="shared" ca="1" si="96"/>
        <v>-21.879866779105114</v>
      </c>
      <c r="F218" s="304">
        <f t="shared" ca="1" si="97"/>
        <v>22.043354410637292</v>
      </c>
      <c r="G218" s="306">
        <f t="shared" ca="1" si="98"/>
        <v>34.71500106028131</v>
      </c>
      <c r="H218" s="307">
        <f t="shared" ca="1" si="99"/>
        <v>155.38060410062278</v>
      </c>
      <c r="I218" s="304">
        <f t="shared" ca="1" si="100"/>
        <v>159.21137971040199</v>
      </c>
      <c r="J218" s="306">
        <f t="shared" ca="1" si="101"/>
        <v>99.650452716344063</v>
      </c>
      <c r="K218" s="307">
        <f t="shared" ca="1" si="102"/>
        <v>483.99359210135992</v>
      </c>
      <c r="L218" s="304">
        <f t="shared" ca="1" si="87"/>
        <v>494.14573753271401</v>
      </c>
      <c r="M218" s="306">
        <f t="shared" ca="1" si="103"/>
        <v>1.3509870774746426</v>
      </c>
      <c r="N218" s="304">
        <f t="shared" ca="1" si="104"/>
        <v>77.405857716010587</v>
      </c>
      <c r="P218" s="310">
        <f t="shared" ca="1" si="105"/>
        <v>23</v>
      </c>
      <c r="Q218" s="304">
        <f t="shared" ca="1" si="106"/>
        <v>0</v>
      </c>
      <c r="R218" s="306">
        <f t="shared" ca="1" si="107"/>
        <v>0</v>
      </c>
      <c r="S218" s="307">
        <f t="shared" ca="1" si="108"/>
        <v>8.1359999999999992</v>
      </c>
      <c r="T218" s="304">
        <f t="shared" ca="1" si="88"/>
        <v>79.814160000000001</v>
      </c>
      <c r="U218" s="311">
        <f t="shared" ca="1" si="89"/>
        <v>0</v>
      </c>
      <c r="V218" s="306">
        <f t="shared" ca="1" si="90"/>
        <v>1.1671116641480708</v>
      </c>
      <c r="W218" s="304">
        <f t="shared" ca="1" si="91"/>
        <v>97.722429136021034</v>
      </c>
      <c r="Y218" s="314" t="str">
        <f t="shared" ca="1" si="109"/>
        <v/>
      </c>
      <c r="Z218" s="315" t="str">
        <f t="shared" ca="1" si="110"/>
        <v/>
      </c>
      <c r="AA218" s="316" t="str">
        <f t="shared" ca="1" si="111"/>
        <v/>
      </c>
      <c r="AC218" s="310" t="e">
        <f t="shared" ca="1" si="112"/>
        <v>#N/A</v>
      </c>
      <c r="AD218" s="323" t="e">
        <f t="shared" ca="1" si="113"/>
        <v>#N/A</v>
      </c>
      <c r="AE218" s="324">
        <f t="shared" ca="1" si="92"/>
        <v>483.99359210135992</v>
      </c>
      <c r="AG218" s="306">
        <f t="shared" ca="1" si="114"/>
        <v>-21.940571265178448</v>
      </c>
      <c r="AH218" s="304">
        <f t="shared" ca="1" si="115"/>
        <v>-12.363761056689837</v>
      </c>
    </row>
    <row r="219" spans="1:34" x14ac:dyDescent="0.2">
      <c r="A219" s="347">
        <f t="shared" ca="1" si="93"/>
        <v>0.1</v>
      </c>
      <c r="B219" s="304">
        <f t="shared" ca="1" si="94"/>
        <v>3.5000000000000027</v>
      </c>
      <c r="D219" s="306">
        <f t="shared" ca="1" si="95"/>
        <v>-2.6189450781378021</v>
      </c>
      <c r="E219" s="307">
        <f t="shared" ca="1" si="96"/>
        <v>-21.532115970579401</v>
      </c>
      <c r="F219" s="304">
        <f t="shared" ca="1" si="97"/>
        <v>21.690802002064899</v>
      </c>
      <c r="G219" s="306">
        <f t="shared" ca="1" si="98"/>
        <v>34.453106552467531</v>
      </c>
      <c r="H219" s="307">
        <f t="shared" ca="1" si="99"/>
        <v>153.22739250356483</v>
      </c>
      <c r="I219" s="304">
        <f t="shared" ca="1" si="100"/>
        <v>157.0530176868856</v>
      </c>
      <c r="J219" s="306">
        <f t="shared" ca="1" si="101"/>
        <v>103.10885809698151</v>
      </c>
      <c r="K219" s="307">
        <f t="shared" ca="1" si="102"/>
        <v>499.42399193156928</v>
      </c>
      <c r="L219" s="304">
        <f t="shared" ca="1" si="87"/>
        <v>509.95662593491971</v>
      </c>
      <c r="M219" s="306">
        <f t="shared" ca="1" si="103"/>
        <v>1.3496251125188892</v>
      </c>
      <c r="N219" s="304">
        <f t="shared" ca="1" si="104"/>
        <v>77.327822872201196</v>
      </c>
      <c r="P219" s="310">
        <f t="shared" ca="1" si="105"/>
        <v>23</v>
      </c>
      <c r="Q219" s="304">
        <f t="shared" ca="1" si="106"/>
        <v>0</v>
      </c>
      <c r="R219" s="306">
        <f t="shared" ca="1" si="107"/>
        <v>0</v>
      </c>
      <c r="S219" s="307">
        <f t="shared" ca="1" si="108"/>
        <v>8.1359999999999992</v>
      </c>
      <c r="T219" s="304">
        <f t="shared" ca="1" si="88"/>
        <v>79.814160000000001</v>
      </c>
      <c r="U219" s="311">
        <f t="shared" ca="1" si="89"/>
        <v>0</v>
      </c>
      <c r="V219" s="306">
        <f t="shared" ca="1" si="90"/>
        <v>1.1653110652907155</v>
      </c>
      <c r="W219" s="304">
        <f t="shared" ca="1" si="91"/>
        <v>94.944120116382251</v>
      </c>
      <c r="Y219" s="314" t="str">
        <f t="shared" ca="1" si="109"/>
        <v/>
      </c>
      <c r="Z219" s="315" t="str">
        <f t="shared" ca="1" si="110"/>
        <v/>
      </c>
      <c r="AA219" s="316" t="str">
        <f t="shared" ca="1" si="111"/>
        <v/>
      </c>
      <c r="AC219" s="310" t="e">
        <f t="shared" ca="1" si="112"/>
        <v>#N/A</v>
      </c>
      <c r="AD219" s="323" t="e">
        <f t="shared" ca="1" si="113"/>
        <v>#N/A</v>
      </c>
      <c r="AE219" s="324">
        <f t="shared" ca="1" si="92"/>
        <v>499.42399193156928</v>
      </c>
      <c r="AG219" s="306">
        <f t="shared" ca="1" si="114"/>
        <v>-21.585076861268725</v>
      </c>
      <c r="AH219" s="304">
        <f t="shared" ca="1" si="115"/>
        <v>-12.011114692234642</v>
      </c>
    </row>
    <row r="220" spans="1:34" x14ac:dyDescent="0.2">
      <c r="A220" s="347">
        <f t="shared" ca="1" si="93"/>
        <v>0.1</v>
      </c>
      <c r="B220" s="304">
        <f t="shared" ca="1" si="94"/>
        <v>3.6000000000000028</v>
      </c>
      <c r="D220" s="306">
        <f t="shared" ca="1" si="95"/>
        <v>-2.5599957003937464</v>
      </c>
      <c r="E220" s="307">
        <f t="shared" ca="1" si="96"/>
        <v>-21.195372909531649</v>
      </c>
      <c r="F220" s="304">
        <f t="shared" ca="1" si="97"/>
        <v>21.349412421894485</v>
      </c>
      <c r="G220" s="306">
        <f t="shared" ca="1" si="98"/>
        <v>34.19710698242816</v>
      </c>
      <c r="H220" s="307">
        <f t="shared" ca="1" si="99"/>
        <v>151.10785521261167</v>
      </c>
      <c r="I220" s="304">
        <f t="shared" ca="1" si="100"/>
        <v>154.92910001972919</v>
      </c>
      <c r="J220" s="306">
        <f t="shared" ca="1" si="101"/>
        <v>106.54136877372629</v>
      </c>
      <c r="K220" s="307">
        <f t="shared" ca="1" si="102"/>
        <v>514.64075431737808</v>
      </c>
      <c r="L220" s="304">
        <f t="shared" ca="1" si="87"/>
        <v>525.55320307704244</v>
      </c>
      <c r="M220" s="306">
        <f t="shared" ca="1" si="103"/>
        <v>1.3482360613294162</v>
      </c>
      <c r="N220" s="304">
        <f t="shared" ca="1" si="104"/>
        <v>77.248236101516767</v>
      </c>
      <c r="P220" s="310">
        <f t="shared" ca="1" si="105"/>
        <v>23</v>
      </c>
      <c r="Q220" s="304">
        <f t="shared" ca="1" si="106"/>
        <v>0</v>
      </c>
      <c r="R220" s="306">
        <f t="shared" ca="1" si="107"/>
        <v>0</v>
      </c>
      <c r="S220" s="307">
        <f t="shared" ca="1" si="108"/>
        <v>8.1359999999999992</v>
      </c>
      <c r="T220" s="304">
        <f t="shared" ca="1" si="88"/>
        <v>79.814160000000001</v>
      </c>
      <c r="U220" s="311">
        <f t="shared" ca="1" si="89"/>
        <v>0</v>
      </c>
      <c r="V220" s="306">
        <f t="shared" ca="1" si="90"/>
        <v>1.1635380488414246</v>
      </c>
      <c r="W220" s="304">
        <f t="shared" ca="1" si="91"/>
        <v>92.252940630089938</v>
      </c>
      <c r="Y220" s="314" t="str">
        <f t="shared" ca="1" si="109"/>
        <v/>
      </c>
      <c r="Z220" s="315" t="str">
        <f t="shared" ca="1" si="110"/>
        <v/>
      </c>
      <c r="AA220" s="316" t="str">
        <f t="shared" ca="1" si="111"/>
        <v/>
      </c>
      <c r="AC220" s="310" t="e">
        <f t="shared" ca="1" si="112"/>
        <v>#N/A</v>
      </c>
      <c r="AD220" s="323" t="e">
        <f t="shared" ca="1" si="113"/>
        <v>#N/A</v>
      </c>
      <c r="AE220" s="324">
        <f t="shared" ca="1" si="92"/>
        <v>514.64075431737808</v>
      </c>
      <c r="AG220" s="306">
        <f t="shared" ca="1" si="114"/>
        <v>-21.240671321314665</v>
      </c>
      <c r="AH220" s="304">
        <f t="shared" ca="1" si="115"/>
        <v>-11.669631282741182</v>
      </c>
    </row>
    <row r="221" spans="1:34" x14ac:dyDescent="0.2">
      <c r="A221" s="347">
        <f t="shared" ca="1" si="93"/>
        <v>0.1</v>
      </c>
      <c r="B221" s="304">
        <f t="shared" ca="1" si="94"/>
        <v>3.7000000000000028</v>
      </c>
      <c r="D221" s="306">
        <f t="shared" ca="1" si="95"/>
        <v>-2.5027971256936419</v>
      </c>
      <c r="E221" s="307">
        <f t="shared" ca="1" si="96"/>
        <v>-20.869190062194026</v>
      </c>
      <c r="F221" s="304">
        <f t="shared" ca="1" si="97"/>
        <v>21.018731819602205</v>
      </c>
      <c r="G221" s="306">
        <f t="shared" ca="1" si="98"/>
        <v>33.946827269858794</v>
      </c>
      <c r="H221" s="307">
        <f t="shared" ca="1" si="99"/>
        <v>149.02093620639226</v>
      </c>
      <c r="I221" s="304">
        <f t="shared" ca="1" si="100"/>
        <v>152.83856355488055</v>
      </c>
      <c r="J221" s="306">
        <f t="shared" ca="1" si="101"/>
        <v>109.94856548634064</v>
      </c>
      <c r="K221" s="307">
        <f t="shared" ca="1" si="102"/>
        <v>529.64719388832827</v>
      </c>
      <c r="L221" s="304">
        <f t="shared" ca="1" si="87"/>
        <v>540.93884778806978</v>
      </c>
      <c r="M221" s="306">
        <f t="shared" ca="1" si="103"/>
        <v>1.3468193134401727</v>
      </c>
      <c r="N221" s="304">
        <f t="shared" ca="1" si="104"/>
        <v>77.167062426829048</v>
      </c>
      <c r="P221" s="310">
        <f t="shared" ca="1" si="105"/>
        <v>23</v>
      </c>
      <c r="Q221" s="304">
        <f t="shared" ca="1" si="106"/>
        <v>0</v>
      </c>
      <c r="R221" s="306">
        <f t="shared" ca="1" si="107"/>
        <v>0</v>
      </c>
      <c r="S221" s="307">
        <f t="shared" ca="1" si="108"/>
        <v>8.1359999999999992</v>
      </c>
      <c r="T221" s="304">
        <f t="shared" ca="1" si="88"/>
        <v>79.814160000000001</v>
      </c>
      <c r="U221" s="311">
        <f t="shared" ca="1" si="89"/>
        <v>0</v>
      </c>
      <c r="V221" s="306">
        <f t="shared" ca="1" si="90"/>
        <v>1.1617921127542459</v>
      </c>
      <c r="W221" s="304">
        <f t="shared" ca="1" si="91"/>
        <v>89.645387969685501</v>
      </c>
      <c r="Y221" s="314" t="str">
        <f t="shared" ca="1" si="109"/>
        <v/>
      </c>
      <c r="Z221" s="315" t="str">
        <f t="shared" ca="1" si="110"/>
        <v/>
      </c>
      <c r="AA221" s="316" t="str">
        <f t="shared" ca="1" si="111"/>
        <v/>
      </c>
      <c r="AC221" s="310" t="e">
        <f t="shared" ca="1" si="112"/>
        <v>#N/A</v>
      </c>
      <c r="AD221" s="323" t="e">
        <f t="shared" ca="1" si="113"/>
        <v>#N/A</v>
      </c>
      <c r="AE221" s="324">
        <f t="shared" ca="1" si="92"/>
        <v>529.64719388832827</v>
      </c>
      <c r="AG221" s="306">
        <f t="shared" ca="1" si="114"/>
        <v>-20.906898516629042</v>
      </c>
      <c r="AH221" s="304">
        <f t="shared" ca="1" si="115"/>
        <v>-11.338857009598076</v>
      </c>
    </row>
    <row r="222" spans="1:34" x14ac:dyDescent="0.2">
      <c r="A222" s="347">
        <f t="shared" ca="1" si="93"/>
        <v>0.1</v>
      </c>
      <c r="B222" s="304">
        <f t="shared" ca="1" si="94"/>
        <v>3.8000000000000029</v>
      </c>
      <c r="D222" s="306">
        <f t="shared" ca="1" si="95"/>
        <v>-2.4472777089394073</v>
      </c>
      <c r="E222" s="307">
        <f t="shared" ca="1" si="96"/>
        <v>-20.553142869996464</v>
      </c>
      <c r="F222" s="304">
        <f t="shared" ca="1" si="97"/>
        <v>20.698329643214166</v>
      </c>
      <c r="G222" s="306">
        <f t="shared" ca="1" si="98"/>
        <v>33.702099498964856</v>
      </c>
      <c r="H222" s="307">
        <f t="shared" ca="1" si="99"/>
        <v>146.96562191939262</v>
      </c>
      <c r="I222" s="304">
        <f t="shared" ca="1" si="100"/>
        <v>150.78038843560518</v>
      </c>
      <c r="J222" s="306">
        <f t="shared" ca="1" si="101"/>
        <v>113.33101182478183</v>
      </c>
      <c r="K222" s="307">
        <f t="shared" ca="1" si="102"/>
        <v>544.44652179461752</v>
      </c>
      <c r="L222" s="304">
        <f t="shared" ca="1" si="87"/>
        <v>556.11683424932016</v>
      </c>
      <c r="M222" s="306">
        <f t="shared" ca="1" si="103"/>
        <v>1.3453742379202955</v>
      </c>
      <c r="N222" s="304">
        <f t="shared" ca="1" si="104"/>
        <v>77.084265698462417</v>
      </c>
      <c r="P222" s="310">
        <f t="shared" ca="1" si="105"/>
        <v>23</v>
      </c>
      <c r="Q222" s="304">
        <f t="shared" ca="1" si="106"/>
        <v>0</v>
      </c>
      <c r="R222" s="306">
        <f t="shared" ca="1" si="107"/>
        <v>0</v>
      </c>
      <c r="S222" s="307">
        <f t="shared" ca="1" si="108"/>
        <v>8.1359999999999992</v>
      </c>
      <c r="T222" s="304">
        <f t="shared" ca="1" si="88"/>
        <v>79.814160000000001</v>
      </c>
      <c r="U222" s="311">
        <f t="shared" ca="1" si="89"/>
        <v>0</v>
      </c>
      <c r="V222" s="306">
        <f t="shared" ca="1" si="90"/>
        <v>1.1600727712726773</v>
      </c>
      <c r="W222" s="304">
        <f t="shared" ca="1" si="91"/>
        <v>87.118137401693389</v>
      </c>
      <c r="Y222" s="314" t="str">
        <f t="shared" ca="1" si="109"/>
        <v/>
      </c>
      <c r="Z222" s="315" t="str">
        <f t="shared" ca="1" si="110"/>
        <v/>
      </c>
      <c r="AA222" s="316" t="str">
        <f t="shared" ca="1" si="111"/>
        <v/>
      </c>
      <c r="AC222" s="310" t="e">
        <f t="shared" ca="1" si="112"/>
        <v>#N/A</v>
      </c>
      <c r="AD222" s="323" t="e">
        <f t="shared" ca="1" si="113"/>
        <v>#N/A</v>
      </c>
      <c r="AE222" s="324">
        <f t="shared" ca="1" si="92"/>
        <v>544.44652179461752</v>
      </c>
      <c r="AG222" s="306">
        <f t="shared" ca="1" si="114"/>
        <v>-20.583325523127719</v>
      </c>
      <c r="AH222" s="304">
        <f t="shared" ca="1" si="115"/>
        <v>-11.018361353206183</v>
      </c>
    </row>
    <row r="223" spans="1:34" x14ac:dyDescent="0.2">
      <c r="A223" s="347">
        <f t="shared" ca="1" si="93"/>
        <v>0.1</v>
      </c>
      <c r="B223" s="304">
        <f t="shared" ca="1" si="94"/>
        <v>3.900000000000003</v>
      </c>
      <c r="D223" s="306">
        <f t="shared" ca="1" si="95"/>
        <v>-2.3933694339435108</v>
      </c>
      <c r="E223" s="307">
        <f t="shared" ca="1" si="96"/>
        <v>-20.246828345165149</v>
      </c>
      <c r="F223" s="304">
        <f t="shared" ca="1" si="97"/>
        <v>20.387797215146072</v>
      </c>
      <c r="G223" s="306">
        <f t="shared" ca="1" si="98"/>
        <v>33.462762555570507</v>
      </c>
      <c r="H223" s="307">
        <f t="shared" ca="1" si="99"/>
        <v>144.94093908487611</v>
      </c>
      <c r="I223" s="304">
        <f t="shared" ca="1" si="100"/>
        <v>148.753595925128</v>
      </c>
      <c r="J223" s="306">
        <f t="shared" ca="1" si="101"/>
        <v>116.6892549275086</v>
      </c>
      <c r="K223" s="307">
        <f t="shared" ca="1" si="102"/>
        <v>559.04184984483095</v>
      </c>
      <c r="L223" s="304">
        <f t="shared" ca="1" si="87"/>
        <v>571.09033619337981</v>
      </c>
      <c r="M223" s="306">
        <f t="shared" ca="1" si="103"/>
        <v>1.3439001825740153</v>
      </c>
      <c r="N223" s="304">
        <f t="shared" ca="1" si="104"/>
        <v>76.999808548351865</v>
      </c>
      <c r="P223" s="310">
        <f t="shared" ca="1" si="105"/>
        <v>23</v>
      </c>
      <c r="Q223" s="304">
        <f t="shared" ca="1" si="106"/>
        <v>0</v>
      </c>
      <c r="R223" s="306">
        <f t="shared" ca="1" si="107"/>
        <v>0</v>
      </c>
      <c r="S223" s="307">
        <f t="shared" ca="1" si="108"/>
        <v>8.1359999999999992</v>
      </c>
      <c r="T223" s="304">
        <f t="shared" ca="1" si="88"/>
        <v>79.814160000000001</v>
      </c>
      <c r="U223" s="311">
        <f t="shared" ca="1" si="89"/>
        <v>0</v>
      </c>
      <c r="V223" s="306">
        <f t="shared" ca="1" si="90"/>
        <v>1.1583795542553375</v>
      </c>
      <c r="W223" s="304">
        <f t="shared" ca="1" si="91"/>
        <v>84.668031401889181</v>
      </c>
      <c r="Y223" s="314" t="str">
        <f t="shared" ca="1" si="109"/>
        <v/>
      </c>
      <c r="Z223" s="315" t="str">
        <f t="shared" ca="1" si="110"/>
        <v/>
      </c>
      <c r="AA223" s="316" t="str">
        <f t="shared" ca="1" si="111"/>
        <v/>
      </c>
      <c r="AC223" s="310" t="e">
        <f t="shared" ca="1" si="112"/>
        <v>#N/A</v>
      </c>
      <c r="AD223" s="323" t="e">
        <f t="shared" ca="1" si="113"/>
        <v>#N/A</v>
      </c>
      <c r="AE223" s="324">
        <f t="shared" ca="1" si="92"/>
        <v>559.04184984483095</v>
      </c>
      <c r="AG223" s="306">
        <f t="shared" ca="1" si="114"/>
        <v>-20.269541192674282</v>
      </c>
      <c r="AH223" s="304">
        <f t="shared" ca="1" si="115"/>
        <v>-10.707735668841371</v>
      </c>
    </row>
    <row r="224" spans="1:34" x14ac:dyDescent="0.2">
      <c r="A224" s="347">
        <f t="shared" ca="1" si="93"/>
        <v>0.1</v>
      </c>
      <c r="B224" s="304">
        <f t="shared" ca="1" si="94"/>
        <v>4.0000000000000027</v>
      </c>
      <c r="D224" s="306">
        <f t="shared" ca="1" si="95"/>
        <v>-2.3410076938118012</v>
      </c>
      <c r="E224" s="307">
        <f t="shared" ca="1" si="96"/>
        <v>-19.94986376595552</v>
      </c>
      <c r="F224" s="304">
        <f t="shared" ca="1" si="97"/>
        <v>20.08674640907957</v>
      </c>
      <c r="G224" s="306">
        <f t="shared" ca="1" si="98"/>
        <v>33.228661786189328</v>
      </c>
      <c r="H224" s="307">
        <f t="shared" ca="1" si="99"/>
        <v>142.94595270828054</v>
      </c>
      <c r="I224" s="304">
        <f t="shared" ca="1" si="100"/>
        <v>146.75724636207556</v>
      </c>
      <c r="J224" s="306">
        <f t="shared" ca="1" si="101"/>
        <v>120.0238261445966</v>
      </c>
      <c r="K224" s="307">
        <f t="shared" ca="1" si="102"/>
        <v>573.43619443448881</v>
      </c>
      <c r="L224" s="304">
        <f t="shared" ca="1" si="87"/>
        <v>585.86243089132893</v>
      </c>
      <c r="M224" s="306">
        <f t="shared" ca="1" si="103"/>
        <v>1.3423964731020472</v>
      </c>
      <c r="N224" s="304">
        <f t="shared" ca="1" si="104"/>
        <v>76.913652341994251</v>
      </c>
      <c r="P224" s="310">
        <f t="shared" ca="1" si="105"/>
        <v>23</v>
      </c>
      <c r="Q224" s="304">
        <f t="shared" ca="1" si="106"/>
        <v>0</v>
      </c>
      <c r="R224" s="306">
        <f t="shared" ca="1" si="107"/>
        <v>0</v>
      </c>
      <c r="S224" s="307">
        <f t="shared" ca="1" si="108"/>
        <v>8.1359999999999992</v>
      </c>
      <c r="T224" s="304">
        <f t="shared" ca="1" si="88"/>
        <v>79.814160000000001</v>
      </c>
      <c r="U224" s="311">
        <f t="shared" ca="1" si="89"/>
        <v>0</v>
      </c>
      <c r="V224" s="306">
        <f t="shared" ca="1" si="90"/>
        <v>1.156712006536635</v>
      </c>
      <c r="W224" s="304">
        <f t="shared" ca="1" si="91"/>
        <v>82.292069646445299</v>
      </c>
      <c r="Y224" s="314" t="str">
        <f t="shared" ca="1" si="109"/>
        <v/>
      </c>
      <c r="Z224" s="315" t="str">
        <f t="shared" ca="1" si="110"/>
        <v/>
      </c>
      <c r="AA224" s="316" t="str">
        <f t="shared" ca="1" si="111"/>
        <v/>
      </c>
      <c r="AC224" s="310">
        <f t="shared" ca="1" si="112"/>
        <v>4.0000000000000027</v>
      </c>
      <c r="AD224" s="323">
        <f t="shared" ca="1" si="113"/>
        <v>120.0238261445966</v>
      </c>
      <c r="AE224" s="324">
        <f t="shared" ca="1" si="92"/>
        <v>573.43619443448881</v>
      </c>
      <c r="AG224" s="306">
        <f t="shared" ca="1" si="114"/>
        <v>-19.965154825208767</v>
      </c>
      <c r="AH224" s="304">
        <f t="shared" ca="1" si="115"/>
        <v>-10.406591863555702</v>
      </c>
    </row>
    <row r="225" spans="1:34" x14ac:dyDescent="0.2">
      <c r="A225" s="347">
        <f t="shared" ca="1" si="93"/>
        <v>0.1</v>
      </c>
      <c r="B225" s="304">
        <f t="shared" ca="1" si="94"/>
        <v>4.1000000000000023</v>
      </c>
      <c r="D225" s="306">
        <f t="shared" ca="1" si="95"/>
        <v>-2.2901310867540037</v>
      </c>
      <c r="E225" s="307">
        <f t="shared" ca="1" si="96"/>
        <v>-19.661885463499523</v>
      </c>
      <c r="F225" s="304">
        <f t="shared" ca="1" si="97"/>
        <v>19.794808419742054</v>
      </c>
      <c r="G225" s="306">
        <f t="shared" ca="1" si="98"/>
        <v>32.999648677513925</v>
      </c>
      <c r="H225" s="307">
        <f t="shared" ca="1" si="99"/>
        <v>140.9797641619306</v>
      </c>
      <c r="I225" s="304">
        <f t="shared" ca="1" si="100"/>
        <v>144.79043723945625</v>
      </c>
      <c r="J225" s="306">
        <f t="shared" ca="1" si="101"/>
        <v>123.33524166778176</v>
      </c>
      <c r="K225" s="307">
        <f t="shared" ca="1" si="102"/>
        <v>587.63248027799932</v>
      </c>
      <c r="L225" s="304">
        <f t="shared" ca="1" si="87"/>
        <v>600.43610294095686</v>
      </c>
      <c r="M225" s="306">
        <f t="shared" ca="1" si="103"/>
        <v>1.3408624122223762</v>
      </c>
      <c r="N225" s="304">
        <f t="shared" ca="1" si="104"/>
        <v>76.825757128072965</v>
      </c>
      <c r="P225" s="310">
        <f t="shared" ca="1" si="105"/>
        <v>23</v>
      </c>
      <c r="Q225" s="304">
        <f t="shared" ca="1" si="106"/>
        <v>0</v>
      </c>
      <c r="R225" s="306">
        <f t="shared" ca="1" si="107"/>
        <v>0</v>
      </c>
      <c r="S225" s="307">
        <f t="shared" ca="1" si="108"/>
        <v>8.1359999999999992</v>
      </c>
      <c r="T225" s="304">
        <f t="shared" ca="1" si="88"/>
        <v>79.814160000000001</v>
      </c>
      <c r="U225" s="311">
        <f t="shared" ca="1" si="89"/>
        <v>0</v>
      </c>
      <c r="V225" s="306">
        <f t="shared" ca="1" si="90"/>
        <v>1.1550696873202753</v>
      </c>
      <c r="W225" s="304">
        <f t="shared" ca="1" si="91"/>
        <v>79.987399698728836</v>
      </c>
      <c r="Y225" s="314" t="str">
        <f t="shared" ca="1" si="109"/>
        <v/>
      </c>
      <c r="Z225" s="315" t="str">
        <f t="shared" ca="1" si="110"/>
        <v/>
      </c>
      <c r="AA225" s="316" t="str">
        <f t="shared" ca="1" si="111"/>
        <v/>
      </c>
      <c r="AC225" s="310" t="e">
        <f t="shared" ca="1" si="112"/>
        <v>#N/A</v>
      </c>
      <c r="AD225" s="323" t="e">
        <f t="shared" ca="1" si="113"/>
        <v>#N/A</v>
      </c>
      <c r="AE225" s="324">
        <f t="shared" ca="1" si="92"/>
        <v>587.63248027799932</v>
      </c>
      <c r="AG225" s="306">
        <f t="shared" ca="1" si="114"/>
        <v>-19.66979493351127</v>
      </c>
      <c r="AH225" s="304">
        <f t="shared" ca="1" si="115"/>
        <v>-10.114561165983936</v>
      </c>
    </row>
    <row r="226" spans="1:34" x14ac:dyDescent="0.2">
      <c r="A226" s="347">
        <f t="shared" ca="1" si="93"/>
        <v>0.1</v>
      </c>
      <c r="B226" s="304">
        <f t="shared" ca="1" si="94"/>
        <v>4.200000000000002</v>
      </c>
      <c r="D226" s="306">
        <f t="shared" ca="1" si="95"/>
        <v>-2.2406812260930771</v>
      </c>
      <c r="E226" s="307">
        <f t="shared" ca="1" si="96"/>
        <v>-19.382547692967304</v>
      </c>
      <c r="F226" s="304">
        <f t="shared" ca="1" si="97"/>
        <v>19.511632618187495</v>
      </c>
      <c r="G226" s="306">
        <f t="shared" ca="1" si="98"/>
        <v>32.775580554904614</v>
      </c>
      <c r="H226" s="307">
        <f t="shared" ca="1" si="99"/>
        <v>139.04150939263388</v>
      </c>
      <c r="I226" s="304">
        <f t="shared" ca="1" si="100"/>
        <v>142.85230139865769</v>
      </c>
      <c r="J226" s="306">
        <f t="shared" ca="1" si="101"/>
        <v>126.62400312940268</v>
      </c>
      <c r="K226" s="307">
        <f t="shared" ca="1" si="102"/>
        <v>601.63354395572753</v>
      </c>
      <c r="L226" s="304">
        <f t="shared" ca="1" si="87"/>
        <v>614.81424786779564</v>
      </c>
      <c r="M226" s="306">
        <f t="shared" ca="1" si="103"/>
        <v>1.3392972787482094</v>
      </c>
      <c r="N226" s="304">
        <f t="shared" ca="1" si="104"/>
        <v>76.736081585628554</v>
      </c>
      <c r="P226" s="310">
        <f t="shared" ca="1" si="105"/>
        <v>23</v>
      </c>
      <c r="Q226" s="304">
        <f t="shared" ca="1" si="106"/>
        <v>0</v>
      </c>
      <c r="R226" s="306">
        <f t="shared" ca="1" si="107"/>
        <v>0</v>
      </c>
      <c r="S226" s="307">
        <f t="shared" ca="1" si="108"/>
        <v>8.1359999999999992</v>
      </c>
      <c r="T226" s="304">
        <f t="shared" ca="1" si="88"/>
        <v>79.814160000000001</v>
      </c>
      <c r="U226" s="311">
        <f t="shared" ca="1" si="89"/>
        <v>0</v>
      </c>
      <c r="V226" s="306">
        <f t="shared" ca="1" si="90"/>
        <v>1.1534521696036097</v>
      </c>
      <c r="W226" s="304">
        <f t="shared" ca="1" si="91"/>
        <v>77.751308336886609</v>
      </c>
      <c r="Y226" s="314" t="str">
        <f t="shared" ca="1" si="109"/>
        <v/>
      </c>
      <c r="Z226" s="315" t="str">
        <f t="shared" ca="1" si="110"/>
        <v/>
      </c>
      <c r="AA226" s="316" t="str">
        <f t="shared" ca="1" si="111"/>
        <v/>
      </c>
      <c r="AC226" s="310" t="e">
        <f t="shared" ca="1" si="112"/>
        <v>#N/A</v>
      </c>
      <c r="AD226" s="323" t="e">
        <f t="shared" ca="1" si="113"/>
        <v>#N/A</v>
      </c>
      <c r="AE226" s="324">
        <f t="shared" ca="1" si="92"/>
        <v>601.63354395572753</v>
      </c>
      <c r="AG226" s="306">
        <f t="shared" ca="1" si="114"/>
        <v>-19.383108093180688</v>
      </c>
      <c r="AH226" s="304">
        <f t="shared" ca="1" si="115"/>
        <v>-9.8312929816530037</v>
      </c>
    </row>
    <row r="227" spans="1:34" x14ac:dyDescent="0.2">
      <c r="A227" s="347">
        <f t="shared" ca="1" si="93"/>
        <v>0.1</v>
      </c>
      <c r="B227" s="304">
        <f t="shared" ca="1" si="94"/>
        <v>4.3000000000000016</v>
      </c>
      <c r="D227" s="306">
        <f t="shared" ca="1" si="95"/>
        <v>-2.1926025633541406</v>
      </c>
      <c r="E227" s="307">
        <f t="shared" ca="1" si="96"/>
        <v>-19.11152158239338</v>
      </c>
      <c r="F227" s="304">
        <f t="shared" ca="1" si="97"/>
        <v>19.23688548583463</v>
      </c>
      <c r="G227" s="306">
        <f t="shared" ca="1" si="98"/>
        <v>32.556320298569197</v>
      </c>
      <c r="H227" s="307">
        <f t="shared" ca="1" si="99"/>
        <v>137.13035723439455</v>
      </c>
      <c r="I227" s="304">
        <f t="shared" ca="1" si="100"/>
        <v>140.94200533061709</v>
      </c>
      <c r="J227" s="306">
        <f t="shared" ca="1" si="101"/>
        <v>129.89059817207638</v>
      </c>
      <c r="K227" s="307">
        <f t="shared" ca="1" si="102"/>
        <v>615.44213728707894</v>
      </c>
      <c r="L227" s="304">
        <f t="shared" ca="1" si="87"/>
        <v>628.99967554998591</v>
      </c>
      <c r="M227" s="306">
        <f t="shared" ca="1" si="103"/>
        <v>1.3377003266207361</v>
      </c>
      <c r="N227" s="304">
        <f t="shared" ca="1" si="104"/>
        <v>76.644582968639909</v>
      </c>
      <c r="P227" s="310">
        <f t="shared" ca="1" si="105"/>
        <v>23</v>
      </c>
      <c r="Q227" s="304">
        <f t="shared" ca="1" si="106"/>
        <v>0</v>
      </c>
      <c r="R227" s="306">
        <f t="shared" ca="1" si="107"/>
        <v>0</v>
      </c>
      <c r="S227" s="307">
        <f t="shared" ca="1" si="108"/>
        <v>8.1359999999999992</v>
      </c>
      <c r="T227" s="304">
        <f t="shared" ca="1" si="88"/>
        <v>79.814160000000001</v>
      </c>
      <c r="U227" s="311">
        <f t="shared" ca="1" si="89"/>
        <v>0</v>
      </c>
      <c r="V227" s="306">
        <f t="shared" ca="1" si="90"/>
        <v>1.1518590396309702</v>
      </c>
      <c r="W227" s="304">
        <f t="shared" ca="1" si="91"/>
        <v>75.581213472184018</v>
      </c>
      <c r="Y227" s="314" t="str">
        <f t="shared" ca="1" si="109"/>
        <v/>
      </c>
      <c r="Z227" s="315" t="str">
        <f t="shared" ca="1" si="110"/>
        <v/>
      </c>
      <c r="AA227" s="316" t="str">
        <f t="shared" ca="1" si="111"/>
        <v/>
      </c>
      <c r="AC227" s="310" t="e">
        <f t="shared" ca="1" si="112"/>
        <v>#N/A</v>
      </c>
      <c r="AD227" s="323" t="e">
        <f t="shared" ca="1" si="113"/>
        <v>#N/A</v>
      </c>
      <c r="AE227" s="324">
        <f t="shared" ca="1" si="92"/>
        <v>615.44213728707894</v>
      </c>
      <c r="AG227" s="306">
        <f t="shared" ca="1" si="114"/>
        <v>-19.10475787106656</v>
      </c>
      <c r="AH227" s="304">
        <f t="shared" ca="1" si="115"/>
        <v>-9.5564538270509605</v>
      </c>
    </row>
    <row r="228" spans="1:34" x14ac:dyDescent="0.2">
      <c r="A228" s="347">
        <f t="shared" ca="1" si="93"/>
        <v>0.1</v>
      </c>
      <c r="B228" s="304">
        <f t="shared" ca="1" si="94"/>
        <v>4.4000000000000012</v>
      </c>
      <c r="D228" s="306">
        <f t="shared" ca="1" si="95"/>
        <v>-2.1458422234121999</v>
      </c>
      <c r="E228" s="307">
        <f t="shared" ca="1" si="96"/>
        <v>-18.848494153102884</v>
      </c>
      <c r="F228" s="304">
        <f t="shared" ca="1" si="97"/>
        <v>18.970249621112849</v>
      </c>
      <c r="G228" s="306">
        <f t="shared" ca="1" si="98"/>
        <v>32.341736076227974</v>
      </c>
      <c r="H228" s="307">
        <f t="shared" ca="1" si="99"/>
        <v>135.24550781908425</v>
      </c>
      <c r="I228" s="304">
        <f t="shared" ca="1" si="100"/>
        <v>139.05874757693729</v>
      </c>
      <c r="J228" s="306">
        <f t="shared" ca="1" si="101"/>
        <v>133.13550099081624</v>
      </c>
      <c r="K228" s="307">
        <f t="shared" ca="1" si="102"/>
        <v>629.06093053975292</v>
      </c>
      <c r="L228" s="304">
        <f t="shared" ca="1" si="87"/>
        <v>642.99511347724524</v>
      </c>
      <c r="M228" s="306">
        <f t="shared" ca="1" si="103"/>
        <v>1.3360707838941848</v>
      </c>
      <c r="N228" s="304">
        <f t="shared" ca="1" si="104"/>
        <v>76.551217047872271</v>
      </c>
      <c r="P228" s="310">
        <f t="shared" ca="1" si="105"/>
        <v>23</v>
      </c>
      <c r="Q228" s="304">
        <f t="shared" ca="1" si="106"/>
        <v>0</v>
      </c>
      <c r="R228" s="306">
        <f t="shared" ca="1" si="107"/>
        <v>0</v>
      </c>
      <c r="S228" s="307">
        <f t="shared" ca="1" si="108"/>
        <v>8.1359999999999992</v>
      </c>
      <c r="T228" s="304">
        <f t="shared" ca="1" si="88"/>
        <v>79.814160000000001</v>
      </c>
      <c r="U228" s="311">
        <f t="shared" ca="1" si="89"/>
        <v>0</v>
      </c>
      <c r="V228" s="306">
        <f t="shared" ca="1" si="90"/>
        <v>1.1502898963742572</v>
      </c>
      <c r="W228" s="304">
        <f t="shared" ca="1" si="91"/>
        <v>73.474656612429243</v>
      </c>
      <c r="Y228" s="314" t="str">
        <f t="shared" ca="1" si="109"/>
        <v/>
      </c>
      <c r="Z228" s="315" t="str">
        <f t="shared" ca="1" si="110"/>
        <v/>
      </c>
      <c r="AA228" s="316" t="str">
        <f t="shared" ca="1" si="111"/>
        <v/>
      </c>
      <c r="AC228" s="310" t="e">
        <f t="shared" ca="1" si="112"/>
        <v>#N/A</v>
      </c>
      <c r="AD228" s="323" t="e">
        <f t="shared" ca="1" si="113"/>
        <v>#N/A</v>
      </c>
      <c r="AE228" s="324">
        <f t="shared" ca="1" si="92"/>
        <v>629.06093053975292</v>
      </c>
      <c r="AG228" s="306">
        <f t="shared" ca="1" si="114"/>
        <v>-18.834423825984416</v>
      </c>
      <c r="AH228" s="304">
        <f t="shared" ca="1" si="115"/>
        <v>-9.2897263363058045</v>
      </c>
    </row>
    <row r="229" spans="1:34" x14ac:dyDescent="0.2">
      <c r="A229" s="347">
        <f t="shared" ca="1" si="93"/>
        <v>0.1</v>
      </c>
      <c r="B229" s="304">
        <f t="shared" ca="1" si="94"/>
        <v>4.5000000000000009</v>
      </c>
      <c r="D229" s="306">
        <f t="shared" ca="1" si="95"/>
        <v>-2.1003498507670626</v>
      </c>
      <c r="E229" s="307">
        <f t="shared" ca="1" si="96"/>
        <v>-18.593167406202504</v>
      </c>
      <c r="F229" s="304">
        <f t="shared" ca="1" si="97"/>
        <v>18.711422813102384</v>
      </c>
      <c r="G229" s="306">
        <f t="shared" ca="1" si="98"/>
        <v>32.131701091151271</v>
      </c>
      <c r="H229" s="307">
        <f t="shared" ca="1" si="99"/>
        <v>133.38619107846401</v>
      </c>
      <c r="I229" s="304">
        <f t="shared" ca="1" si="100"/>
        <v>137.20175722428488</v>
      </c>
      <c r="J229" s="306">
        <f t="shared" ca="1" si="101"/>
        <v>136.3591728491852</v>
      </c>
      <c r="K229" s="307">
        <f t="shared" ca="1" si="102"/>
        <v>642.4925154846303</v>
      </c>
      <c r="L229" s="304">
        <f t="shared" ca="1" si="87"/>
        <v>656.80320985351614</v>
      </c>
      <c r="M229" s="306">
        <f t="shared" ca="1" si="103"/>
        <v>1.334407851670502</v>
      </c>
      <c r="N229" s="304">
        <f t="shared" ca="1" si="104"/>
        <v>76.455938049838949</v>
      </c>
      <c r="P229" s="310">
        <f t="shared" ca="1" si="105"/>
        <v>23</v>
      </c>
      <c r="Q229" s="304">
        <f t="shared" ca="1" si="106"/>
        <v>0</v>
      </c>
      <c r="R229" s="306">
        <f t="shared" ca="1" si="107"/>
        <v>0</v>
      </c>
      <c r="S229" s="307">
        <f t="shared" ca="1" si="108"/>
        <v>8.1359999999999992</v>
      </c>
      <c r="T229" s="304">
        <f t="shared" ca="1" si="88"/>
        <v>79.814160000000001</v>
      </c>
      <c r="U229" s="311">
        <f t="shared" ca="1" si="89"/>
        <v>0</v>
      </c>
      <c r="V229" s="306">
        <f t="shared" ca="1" si="90"/>
        <v>1.1487443510391706</v>
      </c>
      <c r="W229" s="304">
        <f t="shared" ca="1" si="91"/>
        <v>71.429295828756963</v>
      </c>
      <c r="Y229" s="314" t="str">
        <f t="shared" ca="1" si="109"/>
        <v/>
      </c>
      <c r="Z229" s="315" t="str">
        <f t="shared" ca="1" si="110"/>
        <v/>
      </c>
      <c r="AA229" s="316" t="str">
        <f t="shared" ca="1" si="111"/>
        <v/>
      </c>
      <c r="AC229" s="310" t="e">
        <f t="shared" ca="1" si="112"/>
        <v>#N/A</v>
      </c>
      <c r="AD229" s="323" t="e">
        <f t="shared" ca="1" si="113"/>
        <v>#N/A</v>
      </c>
      <c r="AE229" s="324">
        <f t="shared" ca="1" si="92"/>
        <v>642.4925154846303</v>
      </c>
      <c r="AG229" s="306">
        <f t="shared" ca="1" si="114"/>
        <v>-18.571800576080207</v>
      </c>
      <c r="AH229" s="304">
        <f t="shared" ca="1" si="115"/>
        <v>-9.0308083348610193</v>
      </c>
    </row>
    <row r="230" spans="1:34" x14ac:dyDescent="0.2">
      <c r="A230" s="347">
        <f t="shared" ca="1" si="93"/>
        <v>0.1</v>
      </c>
      <c r="B230" s="304">
        <f t="shared" ca="1" si="94"/>
        <v>4.6000000000000005</v>
      </c>
      <c r="D230" s="306">
        <f t="shared" ca="1" si="95"/>
        <v>-2.0560774660943082</v>
      </c>
      <c r="E230" s="307">
        <f t="shared" ca="1" si="96"/>
        <v>-18.345257470078533</v>
      </c>
      <c r="F230" s="304">
        <f t="shared" ca="1" si="97"/>
        <v>18.460117177040157</v>
      </c>
      <c r="G230" s="306">
        <f t="shared" ca="1" si="98"/>
        <v>31.92609334454184</v>
      </c>
      <c r="H230" s="307">
        <f t="shared" ca="1" si="99"/>
        <v>131.55166533145615</v>
      </c>
      <c r="I230" s="304">
        <f t="shared" ca="1" si="100"/>
        <v>135.37029248592114</v>
      </c>
      <c r="J230" s="306">
        <f t="shared" ca="1" si="101"/>
        <v>139.56206257096986</v>
      </c>
      <c r="K230" s="307">
        <f t="shared" ca="1" si="102"/>
        <v>655.73940830512629</v>
      </c>
      <c r="L230" s="304">
        <f t="shared" ca="1" si="87"/>
        <v>670.42653655223137</v>
      </c>
      <c r="M230" s="306">
        <f t="shared" ca="1" si="103"/>
        <v>1.3327107029808203</v>
      </c>
      <c r="N230" s="304">
        <f t="shared" ca="1" si="104"/>
        <v>76.35869859271402</v>
      </c>
      <c r="P230" s="310">
        <f t="shared" ca="1" si="105"/>
        <v>23</v>
      </c>
      <c r="Q230" s="304">
        <f t="shared" ca="1" si="106"/>
        <v>0</v>
      </c>
      <c r="R230" s="306">
        <f t="shared" ca="1" si="107"/>
        <v>0</v>
      </c>
      <c r="S230" s="307">
        <f t="shared" ca="1" si="108"/>
        <v>8.1359999999999992</v>
      </c>
      <c r="T230" s="304">
        <f t="shared" ca="1" si="88"/>
        <v>79.814160000000001</v>
      </c>
      <c r="U230" s="311">
        <f t="shared" ca="1" si="89"/>
        <v>0</v>
      </c>
      <c r="V230" s="306">
        <f t="shared" ca="1" si="90"/>
        <v>1.147222026595591</v>
      </c>
      <c r="W230" s="304">
        <f t="shared" ca="1" si="91"/>
        <v>69.442899187614827</v>
      </c>
      <c r="Y230" s="314" t="str">
        <f t="shared" ca="1" si="109"/>
        <v/>
      </c>
      <c r="Z230" s="315" t="str">
        <f t="shared" ca="1" si="110"/>
        <v/>
      </c>
      <c r="AA230" s="316" t="str">
        <f t="shared" ca="1" si="111"/>
        <v/>
      </c>
      <c r="AC230" s="310" t="e">
        <f t="shared" ca="1" si="112"/>
        <v>#N/A</v>
      </c>
      <c r="AD230" s="323" t="e">
        <f t="shared" ca="1" si="113"/>
        <v>#N/A</v>
      </c>
      <c r="AE230" s="324">
        <f t="shared" ca="1" si="92"/>
        <v>655.73940830512629</v>
      </c>
      <c r="AG230" s="306">
        <f t="shared" ca="1" si="114"/>
        <v>-18.31659692769221</v>
      </c>
      <c r="AH230" s="304">
        <f t="shared" ca="1" si="115"/>
        <v>-8.7794119750192934</v>
      </c>
    </row>
    <row r="231" spans="1:34" x14ac:dyDescent="0.2">
      <c r="A231" s="347">
        <f t="shared" ca="1" si="93"/>
        <v>0.1</v>
      </c>
      <c r="B231" s="304">
        <f t="shared" ca="1" si="94"/>
        <v>4.7</v>
      </c>
      <c r="D231" s="306">
        <f t="shared" ca="1" si="95"/>
        <v>-2.0129793322939937</v>
      </c>
      <c r="E231" s="307">
        <f t="shared" ca="1" si="96"/>
        <v>-18.10449380427719</v>
      </c>
      <c r="F231" s="304">
        <f t="shared" ca="1" si="97"/>
        <v>18.216058347001251</v>
      </c>
      <c r="G231" s="306">
        <f t="shared" ca="1" si="98"/>
        <v>31.724795411312442</v>
      </c>
      <c r="H231" s="307">
        <f t="shared" ca="1" si="99"/>
        <v>129.74121595102844</v>
      </c>
      <c r="I231" s="304">
        <f t="shared" ca="1" si="100"/>
        <v>133.5636393646902</v>
      </c>
      <c r="J231" s="306">
        <f t="shared" ca="1" si="101"/>
        <v>142.74460700876256</v>
      </c>
      <c r="K231" s="307">
        <f t="shared" ca="1" si="102"/>
        <v>668.80405236925048</v>
      </c>
      <c r="L231" s="304">
        <f t="shared" ca="1" si="87"/>
        <v>683.86759193254443</v>
      </c>
      <c r="M231" s="306">
        <f t="shared" ca="1" si="103"/>
        <v>1.3309784816106878</v>
      </c>
      <c r="N231" s="304">
        <f t="shared" ca="1" si="104"/>
        <v>76.259449619023059</v>
      </c>
      <c r="P231" s="310">
        <f t="shared" ca="1" si="105"/>
        <v>23</v>
      </c>
      <c r="Q231" s="304">
        <f t="shared" ca="1" si="106"/>
        <v>0</v>
      </c>
      <c r="R231" s="306">
        <f t="shared" ca="1" si="107"/>
        <v>0</v>
      </c>
      <c r="S231" s="307">
        <f t="shared" ca="1" si="108"/>
        <v>8.1359999999999992</v>
      </c>
      <c r="T231" s="304">
        <f t="shared" ca="1" si="88"/>
        <v>79.814160000000001</v>
      </c>
      <c r="U231" s="311">
        <f t="shared" ca="1" si="89"/>
        <v>0</v>
      </c>
      <c r="V231" s="306">
        <f t="shared" ca="1" si="90"/>
        <v>1.1457225573307017</v>
      </c>
      <c r="W231" s="304">
        <f t="shared" ca="1" si="91"/>
        <v>67.513338613028182</v>
      </c>
      <c r="Y231" s="314" t="str">
        <f t="shared" ca="1" si="109"/>
        <v/>
      </c>
      <c r="Z231" s="315" t="str">
        <f t="shared" ca="1" si="110"/>
        <v/>
      </c>
      <c r="AA231" s="316" t="str">
        <f t="shared" ca="1" si="111"/>
        <v/>
      </c>
      <c r="AC231" s="310" t="e">
        <f t="shared" ca="1" si="112"/>
        <v>#N/A</v>
      </c>
      <c r="AD231" s="323" t="e">
        <f t="shared" ca="1" si="113"/>
        <v>#N/A</v>
      </c>
      <c r="AE231" s="324">
        <f t="shared" ca="1" si="92"/>
        <v>668.80405236925048</v>
      </c>
      <c r="AG231" s="306">
        <f t="shared" ca="1" si="114"/>
        <v>-18.06853506099597</v>
      </c>
      <c r="AH231" s="304">
        <f t="shared" ca="1" si="115"/>
        <v>-8.5352629286645563</v>
      </c>
    </row>
    <row r="232" spans="1:34" x14ac:dyDescent="0.2">
      <c r="A232" s="347">
        <f t="shared" ca="1" si="93"/>
        <v>0.1</v>
      </c>
      <c r="B232" s="304">
        <f t="shared" ca="1" si="94"/>
        <v>4.8</v>
      </c>
      <c r="D232" s="306">
        <f t="shared" ca="1" si="95"/>
        <v>-1.9710118293248249</v>
      </c>
      <c r="E232" s="307">
        <f t="shared" ca="1" si="96"/>
        <v>-17.87061845553395</v>
      </c>
      <c r="F232" s="304">
        <f t="shared" ca="1" si="97"/>
        <v>17.978984721463252</v>
      </c>
      <c r="G232" s="306">
        <f t="shared" ca="1" si="98"/>
        <v>31.527694228379961</v>
      </c>
      <c r="H232" s="307">
        <f t="shared" ca="1" si="99"/>
        <v>127.95415410547504</v>
      </c>
      <c r="I232" s="304">
        <f t="shared" ca="1" si="100"/>
        <v>131.78111039221776</v>
      </c>
      <c r="J232" s="306">
        <f t="shared" ca="1" si="101"/>
        <v>145.90723149074717</v>
      </c>
      <c r="K232" s="307">
        <f t="shared" ca="1" si="102"/>
        <v>681.68882087207567</v>
      </c>
      <c r="L232" s="304">
        <f t="shared" ca="1" si="87"/>
        <v>697.12880352432387</v>
      </c>
      <c r="M232" s="306">
        <f t="shared" ca="1" si="103"/>
        <v>1.3292103008658485</v>
      </c>
      <c r="N232" s="304">
        <f t="shared" ca="1" si="104"/>
        <v>76.158140324927473</v>
      </c>
      <c r="P232" s="310">
        <f t="shared" ca="1" si="105"/>
        <v>23</v>
      </c>
      <c r="Q232" s="304">
        <f t="shared" ca="1" si="106"/>
        <v>0</v>
      </c>
      <c r="R232" s="306">
        <f t="shared" ca="1" si="107"/>
        <v>0</v>
      </c>
      <c r="S232" s="307">
        <f t="shared" ca="1" si="108"/>
        <v>8.1359999999999992</v>
      </c>
      <c r="T232" s="304">
        <f t="shared" ca="1" si="88"/>
        <v>79.814160000000001</v>
      </c>
      <c r="U232" s="311">
        <f t="shared" ca="1" si="89"/>
        <v>0</v>
      </c>
      <c r="V232" s="306">
        <f t="shared" ca="1" si="90"/>
        <v>1.1442455884235587</v>
      </c>
      <c r="W232" s="304">
        <f t="shared" ca="1" si="91"/>
        <v>65.638584147147071</v>
      </c>
      <c r="Y232" s="314" t="str">
        <f t="shared" ca="1" si="109"/>
        <v/>
      </c>
      <c r="Z232" s="315" t="str">
        <f t="shared" ca="1" si="110"/>
        <v/>
      </c>
      <c r="AA232" s="316" t="str">
        <f t="shared" ca="1" si="111"/>
        <v/>
      </c>
      <c r="AC232" s="310" t="e">
        <f t="shared" ca="1" si="112"/>
        <v>#N/A</v>
      </c>
      <c r="AD232" s="323" t="e">
        <f t="shared" ca="1" si="113"/>
        <v>#N/A</v>
      </c>
      <c r="AE232" s="324">
        <f t="shared" ca="1" si="92"/>
        <v>681.68882087207567</v>
      </c>
      <c r="AG232" s="306">
        <f t="shared" ca="1" si="114"/>
        <v>-17.827349768113244</v>
      </c>
      <c r="AH232" s="304">
        <f t="shared" ca="1" si="115"/>
        <v>-8.2980996328697376</v>
      </c>
    </row>
    <row r="233" spans="1:34" x14ac:dyDescent="0.2">
      <c r="A233" s="347">
        <f t="shared" ca="1" si="93"/>
        <v>0.1</v>
      </c>
      <c r="B233" s="304">
        <f t="shared" ca="1" si="94"/>
        <v>4.8999999999999995</v>
      </c>
      <c r="D233" s="306">
        <f t="shared" ca="1" si="95"/>
        <v>-1.9301333371712439</v>
      </c>
      <c r="E233" s="307">
        <f t="shared" ca="1" si="96"/>
        <v>-17.643385362073609</v>
      </c>
      <c r="F233" s="304">
        <f t="shared" ca="1" si="97"/>
        <v>17.748646757820527</v>
      </c>
      <c r="G233" s="306">
        <f t="shared" ca="1" si="98"/>
        <v>31.334680894662835</v>
      </c>
      <c r="H233" s="307">
        <f t="shared" ca="1" si="99"/>
        <v>126.18981556926768</v>
      </c>
      <c r="I233" s="304">
        <f t="shared" ca="1" si="100"/>
        <v>130.02204343947275</v>
      </c>
      <c r="J233" s="306">
        <f t="shared" ca="1" si="101"/>
        <v>149.05035024689931</v>
      </c>
      <c r="K233" s="307">
        <f t="shared" ca="1" si="102"/>
        <v>694.39601935581277</v>
      </c>
      <c r="L233" s="304">
        <f t="shared" ca="1" si="87"/>
        <v>710.21253058920445</v>
      </c>
      <c r="M233" s="306">
        <f t="shared" ca="1" si="103"/>
        <v>1.3274052422751483</v>
      </c>
      <c r="N233" s="304">
        <f t="shared" ca="1" si="104"/>
        <v>76.054718085906515</v>
      </c>
      <c r="P233" s="310">
        <f t="shared" ca="1" si="105"/>
        <v>23</v>
      </c>
      <c r="Q233" s="304">
        <f t="shared" ca="1" si="106"/>
        <v>0</v>
      </c>
      <c r="R233" s="306">
        <f t="shared" ca="1" si="107"/>
        <v>0</v>
      </c>
      <c r="S233" s="307">
        <f t="shared" ca="1" si="108"/>
        <v>8.1359999999999992</v>
      </c>
      <c r="T233" s="304">
        <f t="shared" ca="1" si="88"/>
        <v>79.814160000000001</v>
      </c>
      <c r="U233" s="311">
        <f t="shared" ca="1" si="89"/>
        <v>0</v>
      </c>
      <c r="V233" s="306">
        <f t="shared" ca="1" si="90"/>
        <v>1.1427907755398847</v>
      </c>
      <c r="W233" s="304">
        <f t="shared" ca="1" si="91"/>
        <v>63.816698579739992</v>
      </c>
      <c r="Y233" s="314" t="str">
        <f t="shared" ca="1" si="109"/>
        <v/>
      </c>
      <c r="Z233" s="315" t="str">
        <f t="shared" ca="1" si="110"/>
        <v/>
      </c>
      <c r="AA233" s="316" t="str">
        <f t="shared" ca="1" si="111"/>
        <v/>
      </c>
      <c r="AC233" s="310" t="e">
        <f t="shared" ca="1" si="112"/>
        <v>#N/A</v>
      </c>
      <c r="AD233" s="323" t="e">
        <f t="shared" ca="1" si="113"/>
        <v>#N/A</v>
      </c>
      <c r="AE233" s="324">
        <f t="shared" ca="1" si="92"/>
        <v>694.39601935581277</v>
      </c>
      <c r="AG233" s="306">
        <f t="shared" ca="1" si="114"/>
        <v>-17.592787739723725</v>
      </c>
      <c r="AH233" s="304">
        <f t="shared" ca="1" si="115"/>
        <v>-8.0676725844576058</v>
      </c>
    </row>
    <row r="234" spans="1:34" x14ac:dyDescent="0.2">
      <c r="A234" s="347">
        <f t="shared" ca="1" si="93"/>
        <v>0.1</v>
      </c>
      <c r="B234" s="304">
        <f t="shared" ca="1" si="94"/>
        <v>4.9999999999999991</v>
      </c>
      <c r="D234" s="306">
        <f t="shared" ca="1" si="95"/>
        <v>-1.8903041263452625</v>
      </c>
      <c r="E234" s="307">
        <f t="shared" ca="1" si="96"/>
        <v>-17.422559702625339</v>
      </c>
      <c r="F234" s="304">
        <f t="shared" ca="1" si="97"/>
        <v>17.52480631224272</v>
      </c>
      <c r="G234" s="306">
        <f t="shared" ca="1" si="98"/>
        <v>31.145650482028309</v>
      </c>
      <c r="H234" s="307">
        <f t="shared" ca="1" si="99"/>
        <v>124.44755959900515</v>
      </c>
      <c r="I234" s="304">
        <f t="shared" ca="1" si="100"/>
        <v>128.28580059420688</v>
      </c>
      <c r="J234" s="306">
        <f t="shared" ca="1" si="101"/>
        <v>152.17436681573386</v>
      </c>
      <c r="K234" s="307">
        <f t="shared" ca="1" si="102"/>
        <v>706.92788811422645</v>
      </c>
      <c r="L234" s="304">
        <f t="shared" ca="1" si="87"/>
        <v>723.12106656452056</v>
      </c>
      <c r="M234" s="306">
        <f t="shared" ca="1" si="103"/>
        <v>1.3255623542269197</v>
      </c>
      <c r="N234" s="304">
        <f t="shared" ca="1" si="104"/>
        <v>75.949128378627918</v>
      </c>
      <c r="P234" s="310">
        <f t="shared" ca="1" si="105"/>
        <v>23</v>
      </c>
      <c r="Q234" s="304">
        <f t="shared" ca="1" si="106"/>
        <v>0</v>
      </c>
      <c r="R234" s="306">
        <f t="shared" ca="1" si="107"/>
        <v>0</v>
      </c>
      <c r="S234" s="307">
        <f t="shared" ca="1" si="108"/>
        <v>8.1359999999999992</v>
      </c>
      <c r="T234" s="304">
        <f t="shared" ca="1" si="88"/>
        <v>79.814160000000001</v>
      </c>
      <c r="U234" s="311">
        <f t="shared" ca="1" si="89"/>
        <v>0</v>
      </c>
      <c r="V234" s="306">
        <f t="shared" ca="1" si="90"/>
        <v>1.1413577844459484</v>
      </c>
      <c r="W234" s="304">
        <f t="shared" ca="1" si="91"/>
        <v>62.045832419713079</v>
      </c>
      <c r="Y234" s="314" t="str">
        <f t="shared" ca="1" si="109"/>
        <v/>
      </c>
      <c r="Z234" s="315" t="str">
        <f t="shared" ca="1" si="110"/>
        <v/>
      </c>
      <c r="AA234" s="316" t="str">
        <f t="shared" ca="1" si="111"/>
        <v/>
      </c>
      <c r="AC234" s="310">
        <f t="shared" ca="1" si="112"/>
        <v>4.9999999999999991</v>
      </c>
      <c r="AD234" s="323">
        <f t="shared" ca="1" si="113"/>
        <v>152.17436681573386</v>
      </c>
      <c r="AE234" s="324">
        <f t="shared" ca="1" si="92"/>
        <v>706.92788811422645</v>
      </c>
      <c r="AG234" s="306">
        <f t="shared" ca="1" si="114"/>
        <v>-17.364606896543442</v>
      </c>
      <c r="AH234" s="304">
        <f t="shared" ca="1" si="115"/>
        <v>-7.8437436799090463</v>
      </c>
    </row>
    <row r="235" spans="1:34" x14ac:dyDescent="0.2">
      <c r="A235" s="347">
        <f t="shared" ca="1" si="93"/>
        <v>0.1</v>
      </c>
      <c r="B235" s="304">
        <f t="shared" ca="1" si="94"/>
        <v>5.0999999999999988</v>
      </c>
      <c r="D235" s="306">
        <f t="shared" ca="1" si="95"/>
        <v>-1.851486255374152</v>
      </c>
      <c r="E235" s="307">
        <f t="shared" ca="1" si="96"/>
        <v>-17.20791728688944</v>
      </c>
      <c r="F235" s="304">
        <f t="shared" ca="1" si="97"/>
        <v>17.307236021568201</v>
      </c>
      <c r="G235" s="306">
        <f t="shared" ca="1" si="98"/>
        <v>30.960501856490893</v>
      </c>
      <c r="H235" s="307">
        <f t="shared" ca="1" si="99"/>
        <v>122.72676787031619</v>
      </c>
      <c r="I235" s="304">
        <f t="shared" ca="1" si="100"/>
        <v>126.57176710112034</v>
      </c>
      <c r="J235" s="306">
        <f t="shared" ca="1" si="101"/>
        <v>155.27967443265982</v>
      </c>
      <c r="K235" s="307">
        <f t="shared" ca="1" si="102"/>
        <v>719.28660448769256</v>
      </c>
      <c r="L235" s="304">
        <f t="shared" ca="1" si="87"/>
        <v>735.85664139650669</v>
      </c>
      <c r="M235" s="306">
        <f t="shared" ca="1" si="103"/>
        <v>1.3236806505349636</v>
      </c>
      <c r="N235" s="304">
        <f t="shared" ca="1" si="104"/>
        <v>75.841314698784657</v>
      </c>
      <c r="P235" s="310">
        <f t="shared" ca="1" si="105"/>
        <v>23</v>
      </c>
      <c r="Q235" s="304">
        <f t="shared" ca="1" si="106"/>
        <v>0</v>
      </c>
      <c r="R235" s="306">
        <f t="shared" ca="1" si="107"/>
        <v>0</v>
      </c>
      <c r="S235" s="307">
        <f t="shared" ca="1" si="108"/>
        <v>8.1359999999999992</v>
      </c>
      <c r="T235" s="304">
        <f t="shared" ca="1" si="88"/>
        <v>79.814160000000001</v>
      </c>
      <c r="U235" s="311">
        <f t="shared" ca="1" si="89"/>
        <v>0</v>
      </c>
      <c r="V235" s="306">
        <f t="shared" ca="1" si="90"/>
        <v>1.1399462906404725</v>
      </c>
      <c r="W235" s="304">
        <f t="shared" ca="1" si="91"/>
        <v>60.324219183928662</v>
      </c>
      <c r="Y235" s="314" t="str">
        <f t="shared" ca="1" si="109"/>
        <v/>
      </c>
      <c r="Z235" s="315" t="str">
        <f t="shared" ca="1" si="110"/>
        <v/>
      </c>
      <c r="AA235" s="316" t="str">
        <f t="shared" ca="1" si="111"/>
        <v/>
      </c>
      <c r="AC235" s="310" t="e">
        <f t="shared" ca="1" si="112"/>
        <v>#N/A</v>
      </c>
      <c r="AD235" s="323" t="e">
        <f t="shared" ca="1" si="113"/>
        <v>#N/A</v>
      </c>
      <c r="AE235" s="324">
        <f t="shared" ca="1" si="92"/>
        <v>719.28660448769256</v>
      </c>
      <c r="AG235" s="306">
        <f t="shared" ca="1" si="114"/>
        <v>-17.142575762327951</v>
      </c>
      <c r="AH235" s="304">
        <f t="shared" ca="1" si="115"/>
        <v>-7.626085597309868</v>
      </c>
    </row>
    <row r="236" spans="1:34" x14ac:dyDescent="0.2">
      <c r="A236" s="347">
        <f t="shared" ca="1" si="93"/>
        <v>0.1</v>
      </c>
      <c r="B236" s="304">
        <f t="shared" ca="1" si="94"/>
        <v>5.1999999999999984</v>
      </c>
      <c r="D236" s="306">
        <f t="shared" ca="1" si="95"/>
        <v>-1.8136434747698944</v>
      </c>
      <c r="E236" s="307">
        <f t="shared" ca="1" si="96"/>
        <v>-16.999243984458666</v>
      </c>
      <c r="F236" s="304">
        <f t="shared" ca="1" si="97"/>
        <v>17.095718724193187</v>
      </c>
      <c r="G236" s="306">
        <f t="shared" ca="1" si="98"/>
        <v>30.779137509013903</v>
      </c>
      <c r="H236" s="307">
        <f t="shared" ca="1" si="99"/>
        <v>121.02684347187032</v>
      </c>
      <c r="I236" s="304">
        <f t="shared" ca="1" si="100"/>
        <v>124.8793503609119</v>
      </c>
      <c r="J236" s="306">
        <f t="shared" ca="1" si="101"/>
        <v>158.36665640093506</v>
      </c>
      <c r="K236" s="307">
        <f t="shared" ca="1" si="102"/>
        <v>731.47428505480184</v>
      </c>
      <c r="L236" s="304">
        <f t="shared" ca="1" si="87"/>
        <v>748.42142376875165</v>
      </c>
      <c r="M236" s="306">
        <f t="shared" ca="1" si="103"/>
        <v>1.3217591089299878</v>
      </c>
      <c r="N236" s="304">
        <f t="shared" ca="1" si="104"/>
        <v>75.731218474660736</v>
      </c>
      <c r="P236" s="310">
        <f t="shared" ca="1" si="105"/>
        <v>23</v>
      </c>
      <c r="Q236" s="304">
        <f t="shared" ca="1" si="106"/>
        <v>0</v>
      </c>
      <c r="R236" s="306">
        <f t="shared" ca="1" si="107"/>
        <v>0</v>
      </c>
      <c r="S236" s="307">
        <f t="shared" ca="1" si="108"/>
        <v>8.1359999999999992</v>
      </c>
      <c r="T236" s="304">
        <f t="shared" ca="1" si="88"/>
        <v>79.814160000000001</v>
      </c>
      <c r="U236" s="311">
        <f t="shared" ca="1" si="89"/>
        <v>0</v>
      </c>
      <c r="V236" s="306">
        <f t="shared" ca="1" si="90"/>
        <v>1.138555979003568</v>
      </c>
      <c r="W236" s="304">
        <f t="shared" ca="1" si="91"/>
        <v>58.650170980596926</v>
      </c>
      <c r="Y236" s="314" t="str">
        <f t="shared" ca="1" si="109"/>
        <v/>
      </c>
      <c r="Z236" s="315" t="str">
        <f t="shared" ca="1" si="110"/>
        <v/>
      </c>
      <c r="AA236" s="316" t="str">
        <f t="shared" ca="1" si="111"/>
        <v/>
      </c>
      <c r="AC236" s="310" t="e">
        <f t="shared" ca="1" si="112"/>
        <v>#N/A</v>
      </c>
      <c r="AD236" s="323" t="e">
        <f t="shared" ca="1" si="113"/>
        <v>#N/A</v>
      </c>
      <c r="AE236" s="324">
        <f t="shared" ca="1" si="92"/>
        <v>731.47428505480184</v>
      </c>
      <c r="AG236" s="306">
        <f t="shared" ca="1" si="114"/>
        <v>-16.926472875325686</v>
      </c>
      <c r="AH236" s="304">
        <f t="shared" ca="1" si="115"/>
        <v>-7.414481217297034</v>
      </c>
    </row>
    <row r="237" spans="1:34" x14ac:dyDescent="0.2">
      <c r="A237" s="347">
        <f t="shared" ca="1" si="93"/>
        <v>0.1</v>
      </c>
      <c r="B237" s="304">
        <f t="shared" ca="1" si="94"/>
        <v>5.299999999999998</v>
      </c>
      <c r="D237" s="306">
        <f t="shared" ca="1" si="95"/>
        <v>-1.7767411370172139</v>
      </c>
      <c r="E237" s="307">
        <f t="shared" ca="1" si="96"/>
        <v>-16.796335189439308</v>
      </c>
      <c r="F237" s="304">
        <f t="shared" ca="1" si="97"/>
        <v>16.890046917162973</v>
      </c>
      <c r="G237" s="306">
        <f t="shared" ca="1" si="98"/>
        <v>30.601463395312184</v>
      </c>
      <c r="H237" s="307">
        <f t="shared" ca="1" si="99"/>
        <v>119.34720995292639</v>
      </c>
      <c r="I237" s="304">
        <f t="shared" ca="1" si="100"/>
        <v>123.2079789846523</v>
      </c>
      <c r="J237" s="306">
        <f t="shared" ca="1" si="101"/>
        <v>161.43568644615135</v>
      </c>
      <c r="K237" s="307">
        <f t="shared" ca="1" si="102"/>
        <v>743.49298772604163</v>
      </c>
      <c r="L237" s="304">
        <f t="shared" ca="1" si="87"/>
        <v>760.81752323151443</v>
      </c>
      <c r="M237" s="306">
        <f t="shared" ca="1" si="103"/>
        <v>1.3197966694720888</v>
      </c>
      <c r="N237" s="304">
        <f t="shared" ca="1" si="104"/>
        <v>75.618778976173189</v>
      </c>
      <c r="P237" s="310">
        <f t="shared" ca="1" si="105"/>
        <v>23</v>
      </c>
      <c r="Q237" s="304">
        <f t="shared" ca="1" si="106"/>
        <v>0</v>
      </c>
      <c r="R237" s="306">
        <f t="shared" ca="1" si="107"/>
        <v>0</v>
      </c>
      <c r="S237" s="307">
        <f t="shared" ca="1" si="108"/>
        <v>8.1359999999999992</v>
      </c>
      <c r="T237" s="304">
        <f t="shared" ca="1" si="88"/>
        <v>79.814160000000001</v>
      </c>
      <c r="U237" s="311">
        <f t="shared" ca="1" si="89"/>
        <v>0</v>
      </c>
      <c r="V237" s="306">
        <f t="shared" ca="1" si="90"/>
        <v>1.1371865434617683</v>
      </c>
      <c r="W237" s="304">
        <f t="shared" ca="1" si="91"/>
        <v>57.022074366332447</v>
      </c>
      <c r="Y237" s="314" t="str">
        <f t="shared" ca="1" si="109"/>
        <v/>
      </c>
      <c r="Z237" s="315" t="str">
        <f t="shared" ca="1" si="110"/>
        <v/>
      </c>
      <c r="AA237" s="316" t="str">
        <f t="shared" ca="1" si="111"/>
        <v/>
      </c>
      <c r="AC237" s="310" t="e">
        <f t="shared" ca="1" si="112"/>
        <v>#N/A</v>
      </c>
      <c r="AD237" s="323" t="e">
        <f t="shared" ca="1" si="113"/>
        <v>#N/A</v>
      </c>
      <c r="AE237" s="324">
        <f t="shared" ca="1" si="92"/>
        <v>743.49298772604163</v>
      </c>
      <c r="AG237" s="306">
        <f t="shared" ca="1" si="114"/>
        <v>-16.71608623535019</v>
      </c>
      <c r="AH237" s="304">
        <f t="shared" ca="1" si="115"/>
        <v>-7.2087230802110289</v>
      </c>
    </row>
    <row r="238" spans="1:34" x14ac:dyDescent="0.2">
      <c r="A238" s="347">
        <f t="shared" ca="1" si="93"/>
        <v>0.1</v>
      </c>
      <c r="B238" s="304">
        <f t="shared" ca="1" si="94"/>
        <v>5.3999999999999977</v>
      </c>
      <c r="D238" s="306">
        <f t="shared" ca="1" si="95"/>
        <v>-1.7407461121540819</v>
      </c>
      <c r="E238" s="307">
        <f t="shared" ca="1" si="96"/>
        <v>-16.598995318237591</v>
      </c>
      <c r="F238" s="304">
        <f t="shared" ca="1" si="97"/>
        <v>16.69002224689509</v>
      </c>
      <c r="G238" s="306">
        <f t="shared" ca="1" si="98"/>
        <v>30.427388784096774</v>
      </c>
      <c r="H238" s="307">
        <f t="shared" ca="1" si="99"/>
        <v>117.68731042110264</v>
      </c>
      <c r="I238" s="304">
        <f t="shared" ca="1" si="100"/>
        <v>121.55710190018333</v>
      </c>
      <c r="J238" s="306">
        <f t="shared" ca="1" si="101"/>
        <v>164.48712905512181</v>
      </c>
      <c r="K238" s="307">
        <f t="shared" ca="1" si="102"/>
        <v>755.3447137447431</v>
      </c>
      <c r="L238" s="304">
        <f t="shared" ca="1" si="87"/>
        <v>773.04699223716284</v>
      </c>
      <c r="M238" s="306">
        <f t="shared" ca="1" si="103"/>
        <v>1.3177922328795721</v>
      </c>
      <c r="N238" s="304">
        <f t="shared" ca="1" si="104"/>
        <v>75.503933219120398</v>
      </c>
      <c r="P238" s="310">
        <f t="shared" ca="1" si="105"/>
        <v>23</v>
      </c>
      <c r="Q238" s="304">
        <f t="shared" ca="1" si="106"/>
        <v>0</v>
      </c>
      <c r="R238" s="306">
        <f t="shared" ca="1" si="107"/>
        <v>0</v>
      </c>
      <c r="S238" s="307">
        <f t="shared" ca="1" si="108"/>
        <v>8.1359999999999992</v>
      </c>
      <c r="T238" s="304">
        <f t="shared" ca="1" si="88"/>
        <v>79.814160000000001</v>
      </c>
      <c r="U238" s="311">
        <f t="shared" ca="1" si="89"/>
        <v>0</v>
      </c>
      <c r="V238" s="306">
        <f t="shared" ca="1" si="90"/>
        <v>1.1358376866682871</v>
      </c>
      <c r="W238" s="304">
        <f t="shared" ca="1" si="91"/>
        <v>55.438386457628226</v>
      </c>
      <c r="Y238" s="314" t="str">
        <f t="shared" ca="1" si="109"/>
        <v/>
      </c>
      <c r="Z238" s="315" t="str">
        <f t="shared" ca="1" si="110"/>
        <v/>
      </c>
      <c r="AA238" s="316" t="str">
        <f t="shared" ca="1" si="111"/>
        <v/>
      </c>
      <c r="AC238" s="310" t="e">
        <f t="shared" ca="1" si="112"/>
        <v>#N/A</v>
      </c>
      <c r="AD238" s="323" t="e">
        <f t="shared" ca="1" si="113"/>
        <v>#N/A</v>
      </c>
      <c r="AE238" s="324">
        <f t="shared" ca="1" si="92"/>
        <v>755.3447137447431</v>
      </c>
      <c r="AG238" s="306">
        <f t="shared" ca="1" si="114"/>
        <v>-16.511212783860117</v>
      </c>
      <c r="AH238" s="304">
        <f t="shared" ca="1" si="115"/>
        <v>-7.0086128768845199</v>
      </c>
    </row>
    <row r="239" spans="1:34" x14ac:dyDescent="0.2">
      <c r="A239" s="347">
        <f t="shared" ca="1" si="93"/>
        <v>0.1</v>
      </c>
      <c r="B239" s="304">
        <f t="shared" ca="1" si="94"/>
        <v>5.4999999999999973</v>
      </c>
      <c r="D239" s="306">
        <f t="shared" ca="1" si="95"/>
        <v>-1.7056267085525705</v>
      </c>
      <c r="E239" s="307">
        <f t="shared" ca="1" si="96"/>
        <v>-16.407037338178164</v>
      </c>
      <c r="F239" s="304">
        <f t="shared" ca="1" si="97"/>
        <v>16.495455031168444</v>
      </c>
      <c r="G239" s="306">
        <f t="shared" ca="1" si="98"/>
        <v>30.256826113241516</v>
      </c>
      <c r="H239" s="307">
        <f t="shared" ca="1" si="99"/>
        <v>116.04660668728482</v>
      </c>
      <c r="I239" s="304">
        <f t="shared" ca="1" si="100"/>
        <v>119.92618750748441</v>
      </c>
      <c r="J239" s="306">
        <f t="shared" ca="1" si="101"/>
        <v>167.52133979998874</v>
      </c>
      <c r="K239" s="307">
        <f t="shared" ca="1" si="102"/>
        <v>767.03140960016253</v>
      </c>
      <c r="L239" s="304">
        <f t="shared" ca="1" si="87"/>
        <v>785.11182808667184</v>
      </c>
      <c r="M239" s="306">
        <f t="shared" ca="1" si="103"/>
        <v>1.3157446587690895</v>
      </c>
      <c r="N239" s="304">
        <f t="shared" ca="1" si="104"/>
        <v>75.386615864349494</v>
      </c>
      <c r="P239" s="310">
        <f t="shared" ca="1" si="105"/>
        <v>23</v>
      </c>
      <c r="Q239" s="304">
        <f t="shared" ca="1" si="106"/>
        <v>0</v>
      </c>
      <c r="R239" s="306">
        <f t="shared" ca="1" si="107"/>
        <v>0</v>
      </c>
      <c r="S239" s="307">
        <f t="shared" ca="1" si="108"/>
        <v>8.1359999999999992</v>
      </c>
      <c r="T239" s="304">
        <f t="shared" ca="1" si="88"/>
        <v>79.814160000000001</v>
      </c>
      <c r="U239" s="311">
        <f t="shared" ca="1" si="89"/>
        <v>0</v>
      </c>
      <c r="V239" s="306">
        <f t="shared" ca="1" si="90"/>
        <v>1.134509119697692</v>
      </c>
      <c r="W239" s="304">
        <f t="shared" ca="1" si="91"/>
        <v>53.897631279012927</v>
      </c>
      <c r="Y239" s="314" t="str">
        <f t="shared" ca="1" si="109"/>
        <v/>
      </c>
      <c r="Z239" s="315" t="str">
        <f t="shared" ca="1" si="110"/>
        <v/>
      </c>
      <c r="AA239" s="316" t="str">
        <f t="shared" ca="1" si="111"/>
        <v/>
      </c>
      <c r="AC239" s="310" t="e">
        <f t="shared" ca="1" si="112"/>
        <v>#N/A</v>
      </c>
      <c r="AD239" s="323" t="e">
        <f t="shared" ca="1" si="113"/>
        <v>#N/A</v>
      </c>
      <c r="AE239" s="324">
        <f t="shared" ca="1" si="92"/>
        <v>767.03140960016253</v>
      </c>
      <c r="AG239" s="306">
        <f t="shared" ca="1" si="114"/>
        <v>-16.311657914637017</v>
      </c>
      <c r="AH239" s="304">
        <f t="shared" ca="1" si="115"/>
        <v>-6.8139609707016016</v>
      </c>
    </row>
    <row r="240" spans="1:34" x14ac:dyDescent="0.2">
      <c r="A240" s="347">
        <f t="shared" ca="1" si="93"/>
        <v>0.1</v>
      </c>
      <c r="B240" s="304">
        <f t="shared" ca="1" si="94"/>
        <v>5.599999999999997</v>
      </c>
      <c r="D240" s="306">
        <f t="shared" ca="1" si="95"/>
        <v>-1.6713525985388238</v>
      </c>
      <c r="E240" s="307">
        <f t="shared" ca="1" si="96"/>
        <v>-16.220282324804867</v>
      </c>
      <c r="F240" s="304">
        <f t="shared" ca="1" si="97"/>
        <v>16.306163810198267</v>
      </c>
      <c r="G240" s="306">
        <f t="shared" ca="1" si="98"/>
        <v>30.089690853387633</v>
      </c>
      <c r="H240" s="307">
        <f t="shared" ca="1" si="99"/>
        <v>114.42457845480433</v>
      </c>
      <c r="I240" s="304">
        <f t="shared" ca="1" si="100"/>
        <v>118.31472288017291</v>
      </c>
      <c r="J240" s="306">
        <f t="shared" ca="1" si="101"/>
        <v>170.5386656483202</v>
      </c>
      <c r="K240" s="307">
        <f t="shared" ca="1" si="102"/>
        <v>778.554968857267</v>
      </c>
      <c r="L240" s="304">
        <f t="shared" ca="1" si="87"/>
        <v>797.01397479181605</v>
      </c>
      <c r="M240" s="306">
        <f t="shared" ca="1" si="103"/>
        <v>1.3136527638017368</v>
      </c>
      <c r="N240" s="304">
        <f t="shared" ca="1" si="104"/>
        <v>75.266759111535521</v>
      </c>
      <c r="P240" s="310">
        <f t="shared" ca="1" si="105"/>
        <v>23</v>
      </c>
      <c r="Q240" s="304">
        <f t="shared" ca="1" si="106"/>
        <v>0</v>
      </c>
      <c r="R240" s="306">
        <f t="shared" ca="1" si="107"/>
        <v>0</v>
      </c>
      <c r="S240" s="307">
        <f t="shared" ca="1" si="108"/>
        <v>8.1359999999999992</v>
      </c>
      <c r="T240" s="304">
        <f t="shared" ca="1" si="88"/>
        <v>79.814160000000001</v>
      </c>
      <c r="U240" s="311">
        <f t="shared" ca="1" si="89"/>
        <v>0</v>
      </c>
      <c r="V240" s="306">
        <f t="shared" ca="1" si="90"/>
        <v>1.1332005617542129</v>
      </c>
      <c r="W240" s="304">
        <f t="shared" ca="1" si="91"/>
        <v>52.398396331539345</v>
      </c>
      <c r="Y240" s="314" t="str">
        <f t="shared" ca="1" si="109"/>
        <v/>
      </c>
      <c r="Z240" s="315" t="str">
        <f t="shared" ca="1" si="110"/>
        <v/>
      </c>
      <c r="AA240" s="316" t="str">
        <f t="shared" ca="1" si="111"/>
        <v/>
      </c>
      <c r="AC240" s="310" t="e">
        <f t="shared" ca="1" si="112"/>
        <v>#N/A</v>
      </c>
      <c r="AD240" s="323" t="e">
        <f t="shared" ca="1" si="113"/>
        <v>#N/A</v>
      </c>
      <c r="AE240" s="324">
        <f t="shared" ca="1" si="92"/>
        <v>778.554968857267</v>
      </c>
      <c r="AG240" s="306">
        <f t="shared" ca="1" si="114"/>
        <v>-16.117235012833405</v>
      </c>
      <c r="AH240" s="304">
        <f t="shared" ca="1" si="115"/>
        <v>-6.6245859487479022</v>
      </c>
    </row>
    <row r="241" spans="1:34" x14ac:dyDescent="0.2">
      <c r="A241" s="347">
        <f t="shared" ca="1" si="93"/>
        <v>0.1</v>
      </c>
      <c r="B241" s="304">
        <f t="shared" ca="1" si="94"/>
        <v>5.6999999999999966</v>
      </c>
      <c r="D241" s="306">
        <f t="shared" ca="1" si="95"/>
        <v>-1.6378947485191822</v>
      </c>
      <c r="E241" s="307">
        <f t="shared" ca="1" si="96"/>
        <v>-16.038559045881492</v>
      </c>
      <c r="F241" s="304">
        <f t="shared" ca="1" si="97"/>
        <v>16.12197492478678</v>
      </c>
      <c r="G241" s="306">
        <f t="shared" ca="1" si="98"/>
        <v>29.925901378535716</v>
      </c>
      <c r="H241" s="307">
        <f t="shared" ca="1" si="99"/>
        <v>112.82072255021619</v>
      </c>
      <c r="I241" s="304">
        <f t="shared" ca="1" si="100"/>
        <v>116.72221301050929</v>
      </c>
      <c r="J241" s="306">
        <f t="shared" ca="1" si="101"/>
        <v>173.53944525991636</v>
      </c>
      <c r="K241" s="307">
        <f t="shared" ca="1" si="102"/>
        <v>789.91723390751804</v>
      </c>
      <c r="L241" s="304">
        <f t="shared" ca="1" si="87"/>
        <v>808.75532485741564</v>
      </c>
      <c r="M241" s="306">
        <f t="shared" ca="1" si="103"/>
        <v>1.3115153197293916</v>
      </c>
      <c r="N241" s="304">
        <f t="shared" ca="1" si="104"/>
        <v>75.144292587244891</v>
      </c>
      <c r="P241" s="310">
        <f t="shared" ca="1" si="105"/>
        <v>23</v>
      </c>
      <c r="Q241" s="304">
        <f t="shared" ca="1" si="106"/>
        <v>0</v>
      </c>
      <c r="R241" s="306">
        <f t="shared" ca="1" si="107"/>
        <v>0</v>
      </c>
      <c r="S241" s="307">
        <f t="shared" ca="1" si="108"/>
        <v>8.1359999999999992</v>
      </c>
      <c r="T241" s="304">
        <f t="shared" ca="1" si="88"/>
        <v>79.814160000000001</v>
      </c>
      <c r="U241" s="311">
        <f t="shared" ca="1" si="89"/>
        <v>0</v>
      </c>
      <c r="V241" s="306">
        <f t="shared" ca="1" si="90"/>
        <v>1.1319117398929792</v>
      </c>
      <c r="W241" s="304">
        <f t="shared" ca="1" si="91"/>
        <v>50.939329366516283</v>
      </c>
      <c r="Y241" s="314" t="str">
        <f t="shared" ca="1" si="109"/>
        <v/>
      </c>
      <c r="Z241" s="315" t="str">
        <f t="shared" ca="1" si="110"/>
        <v/>
      </c>
      <c r="AA241" s="316" t="str">
        <f t="shared" ca="1" si="111"/>
        <v/>
      </c>
      <c r="AC241" s="310" t="e">
        <f t="shared" ca="1" si="112"/>
        <v>#N/A</v>
      </c>
      <c r="AD241" s="323" t="e">
        <f t="shared" ca="1" si="113"/>
        <v>#N/A</v>
      </c>
      <c r="AE241" s="324">
        <f t="shared" ca="1" si="92"/>
        <v>789.91723390751804</v>
      </c>
      <c r="AG241" s="306">
        <f t="shared" ca="1" si="114"/>
        <v>-15.927765020329598</v>
      </c>
      <c r="AH241" s="304">
        <f t="shared" ca="1" si="115"/>
        <v>-6.4403142000417093</v>
      </c>
    </row>
    <row r="242" spans="1:34" x14ac:dyDescent="0.2">
      <c r="A242" s="347">
        <f t="shared" ca="1" si="93"/>
        <v>0.1</v>
      </c>
      <c r="B242" s="304">
        <f t="shared" ca="1" si="94"/>
        <v>5.7999999999999963</v>
      </c>
      <c r="D242" s="306">
        <f t="shared" ca="1" si="95"/>
        <v>-1.6052253533053489</v>
      </c>
      <c r="E242" s="307">
        <f t="shared" ca="1" si="96"/>
        <v>-15.861703570263415</v>
      </c>
      <c r="F242" s="304">
        <f t="shared" ca="1" si="97"/>
        <v>15.942722119694663</v>
      </c>
      <c r="G242" s="306">
        <f t="shared" ca="1" si="98"/>
        <v>29.76537884320518</v>
      </c>
      <c r="H242" s="307">
        <f t="shared" ca="1" si="99"/>
        <v>111.23455219318984</v>
      </c>
      <c r="I242" s="304">
        <f t="shared" ca="1" si="100"/>
        <v>115.14818009547091</v>
      </c>
      <c r="J242" s="306">
        <f t="shared" ca="1" si="101"/>
        <v>176.52400927100342</v>
      </c>
      <c r="K242" s="307">
        <f t="shared" ca="1" si="102"/>
        <v>801.11999764468828</v>
      </c>
      <c r="L242" s="304">
        <f t="shared" ca="1" si="87"/>
        <v>820.33772098772511</v>
      </c>
      <c r="M242" s="306">
        <f t="shared" ca="1" si="103"/>
        <v>1.3093310513351839</v>
      </c>
      <c r="N242" s="304">
        <f t="shared" ca="1" si="104"/>
        <v>75.019143226932968</v>
      </c>
      <c r="P242" s="310">
        <f t="shared" ca="1" si="105"/>
        <v>23</v>
      </c>
      <c r="Q242" s="304">
        <f t="shared" ca="1" si="106"/>
        <v>0</v>
      </c>
      <c r="R242" s="306">
        <f t="shared" ca="1" si="107"/>
        <v>0</v>
      </c>
      <c r="S242" s="307">
        <f t="shared" ca="1" si="108"/>
        <v>8.1359999999999992</v>
      </c>
      <c r="T242" s="304">
        <f t="shared" ca="1" si="88"/>
        <v>79.814160000000001</v>
      </c>
      <c r="U242" s="311">
        <f t="shared" ca="1" si="89"/>
        <v>0</v>
      </c>
      <c r="V242" s="306">
        <f t="shared" ca="1" si="90"/>
        <v>1.1306423887535035</v>
      </c>
      <c r="W242" s="304">
        <f t="shared" ca="1" si="91"/>
        <v>49.51913535055148</v>
      </c>
      <c r="Y242" s="314" t="str">
        <f t="shared" ca="1" si="109"/>
        <v/>
      </c>
      <c r="Z242" s="315" t="str">
        <f t="shared" ca="1" si="110"/>
        <v/>
      </c>
      <c r="AA242" s="316" t="str">
        <f t="shared" ca="1" si="111"/>
        <v/>
      </c>
      <c r="AC242" s="310" t="e">
        <f t="shared" ca="1" si="112"/>
        <v>#N/A</v>
      </c>
      <c r="AD242" s="323" t="e">
        <f t="shared" ca="1" si="113"/>
        <v>#N/A</v>
      </c>
      <c r="AE242" s="324">
        <f t="shared" ca="1" si="92"/>
        <v>801.11999764468828</v>
      </c>
      <c r="AG242" s="306">
        <f t="shared" ca="1" si="114"/>
        <v>-15.743076025489295</v>
      </c>
      <c r="AH242" s="304">
        <f t="shared" ca="1" si="115"/>
        <v>-6.260979518991677</v>
      </c>
    </row>
    <row r="243" spans="1:34" x14ac:dyDescent="0.2">
      <c r="A243" s="347">
        <f t="shared" ca="1" si="93"/>
        <v>0.1</v>
      </c>
      <c r="B243" s="304">
        <f t="shared" ca="1" si="94"/>
        <v>5.8999999999999959</v>
      </c>
      <c r="D243" s="306">
        <f t="shared" ca="1" si="95"/>
        <v>-1.573317774355125</v>
      </c>
      <c r="E243" s="307">
        <f t="shared" ca="1" si="96"/>
        <v>-15.689558899950942</v>
      </c>
      <c r="F243" s="304">
        <f t="shared" ca="1" si="97"/>
        <v>15.768246170520412</v>
      </c>
      <c r="G243" s="306">
        <f t="shared" ca="1" si="98"/>
        <v>29.608047065769668</v>
      </c>
      <c r="H243" s="307">
        <f t="shared" ca="1" si="99"/>
        <v>109.66559630319475</v>
      </c>
      <c r="I243" s="304">
        <f t="shared" ca="1" si="100"/>
        <v>113.59216286163458</v>
      </c>
      <c r="J243" s="306">
        <f t="shared" ca="1" si="101"/>
        <v>179.49268056645215</v>
      </c>
      <c r="K243" s="307">
        <f t="shared" ca="1" si="102"/>
        <v>812.16500506950752</v>
      </c>
      <c r="L243" s="304">
        <f t="shared" ca="1" si="87"/>
        <v>831.76295772081824</v>
      </c>
      <c r="M243" s="306">
        <f t="shared" ca="1" si="103"/>
        <v>1.3070986342615736</v>
      </c>
      <c r="N243" s="304">
        <f t="shared" ca="1" si="104"/>
        <v>74.891235150502155</v>
      </c>
      <c r="P243" s="310">
        <f t="shared" ca="1" si="105"/>
        <v>23</v>
      </c>
      <c r="Q243" s="304">
        <f t="shared" ca="1" si="106"/>
        <v>0</v>
      </c>
      <c r="R243" s="306">
        <f t="shared" ca="1" si="107"/>
        <v>0</v>
      </c>
      <c r="S243" s="307">
        <f t="shared" ca="1" si="108"/>
        <v>8.1359999999999992</v>
      </c>
      <c r="T243" s="304">
        <f t="shared" ca="1" si="88"/>
        <v>79.814160000000001</v>
      </c>
      <c r="U243" s="311">
        <f t="shared" ca="1" si="89"/>
        <v>0</v>
      </c>
      <c r="V243" s="306">
        <f t="shared" ca="1" si="90"/>
        <v>1.1293922503047806</v>
      </c>
      <c r="W243" s="304">
        <f t="shared" ca="1" si="91"/>
        <v>48.136573609031345</v>
      </c>
      <c r="Y243" s="314" t="str">
        <f t="shared" ca="1" si="109"/>
        <v/>
      </c>
      <c r="Z243" s="315" t="str">
        <f t="shared" ca="1" si="110"/>
        <v/>
      </c>
      <c r="AA243" s="316" t="str">
        <f t="shared" ca="1" si="111"/>
        <v/>
      </c>
      <c r="AC243" s="310" t="e">
        <f t="shared" ca="1" si="112"/>
        <v>#N/A</v>
      </c>
      <c r="AD243" s="323" t="e">
        <f t="shared" ca="1" si="113"/>
        <v>#N/A</v>
      </c>
      <c r="AE243" s="324">
        <f t="shared" ca="1" si="92"/>
        <v>812.16500506950752</v>
      </c>
      <c r="AG243" s="306">
        <f t="shared" ca="1" si="114"/>
        <v>-15.563002875541184</v>
      </c>
      <c r="AH243" s="304">
        <f t="shared" ca="1" si="115"/>
        <v>-6.0864227323686686</v>
      </c>
    </row>
    <row r="244" spans="1:34" x14ac:dyDescent="0.2">
      <c r="A244" s="347">
        <f t="shared" ca="1" si="93"/>
        <v>0.1</v>
      </c>
      <c r="B244" s="304">
        <f t="shared" ca="1" si="94"/>
        <v>5.9999999999999956</v>
      </c>
      <c r="D244" s="306">
        <f t="shared" ca="1" si="95"/>
        <v>-1.5421464816668862</v>
      </c>
      <c r="E244" s="307">
        <f t="shared" ca="1" si="96"/>
        <v>-15.521974623763541</v>
      </c>
      <c r="F244" s="304">
        <f t="shared" ca="1" si="97"/>
        <v>15.598394532504839</v>
      </c>
      <c r="G244" s="306">
        <f t="shared" ca="1" si="98"/>
        <v>29.453832417602978</v>
      </c>
      <c r="H244" s="307">
        <f t="shared" ca="1" si="99"/>
        <v>108.11339884081839</v>
      </c>
      <c r="I244" s="304">
        <f t="shared" ca="1" si="100"/>
        <v>112.05371592677376</v>
      </c>
      <c r="J244" s="306">
        <f t="shared" ca="1" si="101"/>
        <v>182.44577454062079</v>
      </c>
      <c r="K244" s="307">
        <f t="shared" ca="1" si="102"/>
        <v>823.05395482670815</v>
      </c>
      <c r="L244" s="304">
        <f t="shared" ca="1" si="87"/>
        <v>843.03278299459498</v>
      </c>
      <c r="M244" s="306">
        <f t="shared" ca="1" si="103"/>
        <v>1.3048166927190659</v>
      </c>
      <c r="N244" s="304">
        <f t="shared" ca="1" si="104"/>
        <v>74.76048953102088</v>
      </c>
      <c r="P244" s="310">
        <f t="shared" ca="1" si="105"/>
        <v>23</v>
      </c>
      <c r="Q244" s="304">
        <f t="shared" ca="1" si="106"/>
        <v>0</v>
      </c>
      <c r="R244" s="306">
        <f t="shared" ca="1" si="107"/>
        <v>0</v>
      </c>
      <c r="S244" s="307">
        <f t="shared" ca="1" si="108"/>
        <v>8.1359999999999992</v>
      </c>
      <c r="T244" s="304">
        <f t="shared" ca="1" si="88"/>
        <v>79.814160000000001</v>
      </c>
      <c r="U244" s="311">
        <f t="shared" ca="1" si="89"/>
        <v>0</v>
      </c>
      <c r="V244" s="306">
        <f t="shared" ca="1" si="90"/>
        <v>1.1281610736014052</v>
      </c>
      <c r="W244" s="304">
        <f t="shared" ca="1" si="91"/>
        <v>46.790455136132501</v>
      </c>
      <c r="Y244" s="314" t="str">
        <f t="shared" ca="1" si="109"/>
        <v/>
      </c>
      <c r="Z244" s="315" t="str">
        <f t="shared" ca="1" si="110"/>
        <v/>
      </c>
      <c r="AA244" s="316" t="str">
        <f t="shared" ca="1" si="111"/>
        <v/>
      </c>
      <c r="AC244" s="310">
        <f t="shared" ca="1" si="112"/>
        <v>5.9999999999999956</v>
      </c>
      <c r="AD244" s="323">
        <f t="shared" ca="1" si="113"/>
        <v>182.44577454062079</v>
      </c>
      <c r="AE244" s="324">
        <f t="shared" ca="1" si="92"/>
        <v>823.05395482670815</v>
      </c>
      <c r="AG244" s="306">
        <f t="shared" ca="1" si="114"/>
        <v>-15.387386809939276</v>
      </c>
      <c r="AH244" s="304">
        <f t="shared" ca="1" si="115"/>
        <v>-5.9164913482093597</v>
      </c>
    </row>
    <row r="245" spans="1:34" x14ac:dyDescent="0.2">
      <c r="A245" s="347">
        <f t="shared" ca="1" si="93"/>
        <v>0.1</v>
      </c>
      <c r="B245" s="304">
        <f t="shared" ca="1" si="94"/>
        <v>6.0999999999999952</v>
      </c>
      <c r="D245" s="306">
        <f t="shared" ca="1" si="95"/>
        <v>-1.5116869990858171</v>
      </c>
      <c r="E245" s="307">
        <f t="shared" ca="1" si="96"/>
        <v>-15.358806591191485</v>
      </c>
      <c r="F245" s="304">
        <f t="shared" ca="1" si="97"/>
        <v>15.433021009796885</v>
      </c>
      <c r="G245" s="306">
        <f t="shared" ca="1" si="98"/>
        <v>29.302663717694397</v>
      </c>
      <c r="H245" s="307">
        <f t="shared" ca="1" si="99"/>
        <v>106.57751818169925</v>
      </c>
      <c r="I245" s="304">
        <f t="shared" ca="1" si="100"/>
        <v>110.53240919622949</v>
      </c>
      <c r="J245" s="306">
        <f t="shared" ca="1" si="101"/>
        <v>185.38359934738565</v>
      </c>
      <c r="K245" s="307">
        <f t="shared" ca="1" si="102"/>
        <v>833.78850067783401</v>
      </c>
      <c r="L245" s="304">
        <f t="shared" ca="1" si="87"/>
        <v>854.14889964782037</v>
      </c>
      <c r="M245" s="306">
        <f t="shared" ca="1" si="103"/>
        <v>1.3024837970681087</v>
      </c>
      <c r="N245" s="304">
        <f t="shared" ca="1" si="104"/>
        <v>74.626824456176621</v>
      </c>
      <c r="P245" s="310">
        <f t="shared" ca="1" si="105"/>
        <v>23</v>
      </c>
      <c r="Q245" s="304">
        <f t="shared" ca="1" si="106"/>
        <v>0</v>
      </c>
      <c r="R245" s="306">
        <f t="shared" ca="1" si="107"/>
        <v>0</v>
      </c>
      <c r="S245" s="307">
        <f t="shared" ca="1" si="108"/>
        <v>8.1359999999999992</v>
      </c>
      <c r="T245" s="304">
        <f t="shared" ca="1" si="88"/>
        <v>79.814160000000001</v>
      </c>
      <c r="U245" s="311">
        <f t="shared" ca="1" si="89"/>
        <v>0</v>
      </c>
      <c r="V245" s="306">
        <f t="shared" ca="1" si="90"/>
        <v>1.1269486145501462</v>
      </c>
      <c r="W245" s="304">
        <f t="shared" ca="1" si="91"/>
        <v>45.479640060349283</v>
      </c>
      <c r="Y245" s="314" t="str">
        <f t="shared" ca="1" si="109"/>
        <v/>
      </c>
      <c r="Z245" s="315" t="str">
        <f t="shared" ca="1" si="110"/>
        <v/>
      </c>
      <c r="AA245" s="316" t="str">
        <f t="shared" ca="1" si="111"/>
        <v/>
      </c>
      <c r="AC245" s="310" t="e">
        <f t="shared" ca="1" si="112"/>
        <v>#N/A</v>
      </c>
      <c r="AD245" s="323" t="e">
        <f t="shared" ca="1" si="113"/>
        <v>#N/A</v>
      </c>
      <c r="AE245" s="324">
        <f t="shared" ca="1" si="92"/>
        <v>833.78850067783401</v>
      </c>
      <c r="AG245" s="306">
        <f t="shared" ca="1" si="114"/>
        <v>-15.216075113168351</v>
      </c>
      <c r="AH245" s="304">
        <f t="shared" ca="1" si="115"/>
        <v>-5.7510392251883609</v>
      </c>
    </row>
    <row r="246" spans="1:34" x14ac:dyDescent="0.2">
      <c r="A246" s="347">
        <f t="shared" ca="1" si="93"/>
        <v>0.1</v>
      </c>
      <c r="B246" s="304">
        <f t="shared" ca="1" si="94"/>
        <v>6.1999999999999948</v>
      </c>
      <c r="D246" s="306">
        <f t="shared" ca="1" si="95"/>
        <v>-1.4819158527981551</v>
      </c>
      <c r="E246" s="307">
        <f t="shared" ca="1" si="96"/>
        <v>-15.199916605089125</v>
      </c>
      <c r="F246" s="304">
        <f t="shared" ca="1" si="97"/>
        <v>15.271985443826177</v>
      </c>
      <c r="G246" s="306">
        <f t="shared" ca="1" si="98"/>
        <v>29.154472132414583</v>
      </c>
      <c r="H246" s="307">
        <f t="shared" ca="1" si="99"/>
        <v>105.05752652119034</v>
      </c>
      <c r="I246" s="304">
        <f t="shared" ca="1" si="100"/>
        <v>109.02782729225758</v>
      </c>
      <c r="J246" s="306">
        <f t="shared" ca="1" si="101"/>
        <v>188.30645613989111</v>
      </c>
      <c r="K246" s="307">
        <f t="shared" ca="1" si="102"/>
        <v>844.37025291297846</v>
      </c>
      <c r="L246" s="304">
        <f t="shared" ca="1" si="87"/>
        <v>865.11296685941079</v>
      </c>
      <c r="M246" s="306">
        <f t="shared" ca="1" si="103"/>
        <v>1.300098461266205</v>
      </c>
      <c r="N246" s="304">
        <f t="shared" ca="1" si="104"/>
        <v>74.490154782006073</v>
      </c>
      <c r="P246" s="310">
        <f t="shared" ca="1" si="105"/>
        <v>23</v>
      </c>
      <c r="Q246" s="304">
        <f t="shared" ca="1" si="106"/>
        <v>0</v>
      </c>
      <c r="R246" s="306">
        <f t="shared" ca="1" si="107"/>
        <v>0</v>
      </c>
      <c r="S246" s="307">
        <f t="shared" ca="1" si="108"/>
        <v>8.1359999999999992</v>
      </c>
      <c r="T246" s="304">
        <f t="shared" ca="1" si="88"/>
        <v>79.814160000000001</v>
      </c>
      <c r="U246" s="311">
        <f t="shared" ca="1" si="89"/>
        <v>0</v>
      </c>
      <c r="V246" s="306">
        <f t="shared" ca="1" si="90"/>
        <v>1.1257546356864538</v>
      </c>
      <c r="W246" s="304">
        <f t="shared" ca="1" si="91"/>
        <v>44.203035255336445</v>
      </c>
      <c r="Y246" s="314" t="str">
        <f t="shared" ca="1" si="109"/>
        <v/>
      </c>
      <c r="Z246" s="315" t="str">
        <f t="shared" ca="1" si="110"/>
        <v/>
      </c>
      <c r="AA246" s="316" t="str">
        <f t="shared" ca="1" si="111"/>
        <v/>
      </c>
      <c r="AC246" s="310" t="e">
        <f t="shared" ca="1" si="112"/>
        <v>#N/A</v>
      </c>
      <c r="AD246" s="323" t="e">
        <f t="shared" ca="1" si="113"/>
        <v>#N/A</v>
      </c>
      <c r="AE246" s="324">
        <f t="shared" ca="1" si="92"/>
        <v>844.37025291297846</v>
      </c>
      <c r="AG246" s="306">
        <f t="shared" ca="1" si="114"/>
        <v>-15.048920785564542</v>
      </c>
      <c r="AH246" s="304">
        <f t="shared" ca="1" si="115"/>
        <v>-5.5899262611048783</v>
      </c>
    </row>
    <row r="247" spans="1:34" x14ac:dyDescent="0.2">
      <c r="A247" s="347">
        <f t="shared" ca="1" si="93"/>
        <v>0.1</v>
      </c>
      <c r="B247" s="304">
        <f t="shared" ca="1" si="94"/>
        <v>6.2999999999999945</v>
      </c>
      <c r="D247" s="306">
        <f t="shared" ca="1" si="95"/>
        <v>-1.4528105228063872</v>
      </c>
      <c r="E247" s="307">
        <f t="shared" ca="1" si="96"/>
        <v>-15.045172131972869</v>
      </c>
      <c r="F247" s="304">
        <f t="shared" ca="1" si="97"/>
        <v>15.115153419528033</v>
      </c>
      <c r="G247" s="306">
        <f t="shared" ca="1" si="98"/>
        <v>29.009191080133945</v>
      </c>
      <c r="H247" s="307">
        <f t="shared" ca="1" si="99"/>
        <v>103.55300930799305</v>
      </c>
      <c r="I247" s="304">
        <f t="shared" ca="1" si="100"/>
        <v>107.53956901468881</v>
      </c>
      <c r="J247" s="306">
        <f t="shared" ca="1" si="101"/>
        <v>191.21463930051854</v>
      </c>
      <c r="K247" s="307">
        <f t="shared" ca="1" si="102"/>
        <v>854.80077970443767</v>
      </c>
      <c r="L247" s="304">
        <f t="shared" ca="1" si="87"/>
        <v>875.92660152899907</v>
      </c>
      <c r="M247" s="306">
        <f t="shared" ca="1" si="103"/>
        <v>1.297659140171715</v>
      </c>
      <c r="N247" s="304">
        <f t="shared" ca="1" si="104"/>
        <v>74.350391978414578</v>
      </c>
      <c r="P247" s="310">
        <f t="shared" ca="1" si="105"/>
        <v>23</v>
      </c>
      <c r="Q247" s="304">
        <f t="shared" ca="1" si="106"/>
        <v>0</v>
      </c>
      <c r="R247" s="306">
        <f t="shared" ca="1" si="107"/>
        <v>0</v>
      </c>
      <c r="S247" s="307">
        <f t="shared" ca="1" si="108"/>
        <v>8.1359999999999992</v>
      </c>
      <c r="T247" s="304">
        <f t="shared" ca="1" si="88"/>
        <v>79.814160000000001</v>
      </c>
      <c r="U247" s="311">
        <f t="shared" ca="1" si="89"/>
        <v>0</v>
      </c>
      <c r="V247" s="306">
        <f t="shared" ca="1" si="90"/>
        <v>1.1245789059603977</v>
      </c>
      <c r="W247" s="304">
        <f t="shared" ca="1" si="91"/>
        <v>42.959592086615721</v>
      </c>
      <c r="Y247" s="314" t="str">
        <f t="shared" ca="1" si="109"/>
        <v/>
      </c>
      <c r="Z247" s="315" t="str">
        <f t="shared" ca="1" si="110"/>
        <v/>
      </c>
      <c r="AA247" s="316" t="str">
        <f t="shared" ca="1" si="111"/>
        <v/>
      </c>
      <c r="AC247" s="310" t="e">
        <f t="shared" ca="1" si="112"/>
        <v>#N/A</v>
      </c>
      <c r="AD247" s="323" t="e">
        <f t="shared" ca="1" si="113"/>
        <v>#N/A</v>
      </c>
      <c r="AE247" s="324">
        <f t="shared" ca="1" si="92"/>
        <v>854.80077970443767</v>
      </c>
      <c r="AG247" s="306">
        <f t="shared" ca="1" si="114"/>
        <v>-14.885782230814964</v>
      </c>
      <c r="AH247" s="304">
        <f t="shared" ca="1" si="115"/>
        <v>-5.4330180992301438</v>
      </c>
    </row>
    <row r="248" spans="1:34" x14ac:dyDescent="0.2">
      <c r="A248" s="347">
        <f t="shared" ca="1" si="93"/>
        <v>0.1</v>
      </c>
      <c r="B248" s="304">
        <f t="shared" ca="1" si="94"/>
        <v>6.3999999999999941</v>
      </c>
      <c r="D248" s="306">
        <f t="shared" ca="1" si="95"/>
        <v>-1.4243493971937384</v>
      </c>
      <c r="E248" s="307">
        <f t="shared" ca="1" si="96"/>
        <v>-14.894446028777596</v>
      </c>
      <c r="F248" s="304">
        <f t="shared" ca="1" si="97"/>
        <v>14.962395988258526</v>
      </c>
      <c r="G248" s="306">
        <f t="shared" ca="1" si="98"/>
        <v>28.866756140414573</v>
      </c>
      <c r="H248" s="307">
        <f t="shared" ca="1" si="99"/>
        <v>102.0635647051153</v>
      </c>
      <c r="I248" s="304">
        <f t="shared" ca="1" si="100"/>
        <v>106.06724683136363</v>
      </c>
      <c r="J248" s="306">
        <f t="shared" ca="1" si="101"/>
        <v>194.10843666154597</v>
      </c>
      <c r="K248" s="307">
        <f t="shared" ca="1" si="102"/>
        <v>865.08160840509311</v>
      </c>
      <c r="L248" s="304">
        <f t="shared" ca="1" si="87"/>
        <v>886.59137960163605</v>
      </c>
      <c r="M248" s="306">
        <f t="shared" ca="1" si="103"/>
        <v>1.2951642266952323</v>
      </c>
      <c r="N248" s="304">
        <f t="shared" ca="1" si="104"/>
        <v>74.207443965961801</v>
      </c>
      <c r="P248" s="310">
        <f t="shared" ca="1" si="105"/>
        <v>23</v>
      </c>
      <c r="Q248" s="304">
        <f t="shared" ca="1" si="106"/>
        <v>0</v>
      </c>
      <c r="R248" s="306">
        <f t="shared" ca="1" si="107"/>
        <v>0</v>
      </c>
      <c r="S248" s="307">
        <f t="shared" ca="1" si="108"/>
        <v>8.1359999999999992</v>
      </c>
      <c r="T248" s="304">
        <f t="shared" ca="1" si="88"/>
        <v>79.814160000000001</v>
      </c>
      <c r="U248" s="311">
        <f t="shared" ca="1" si="89"/>
        <v>0</v>
      </c>
      <c r="V248" s="306">
        <f t="shared" ca="1" si="90"/>
        <v>1.1234212005315765</v>
      </c>
      <c r="W248" s="304">
        <f t="shared" ca="1" si="91"/>
        <v>41.748304285382588</v>
      </c>
      <c r="Y248" s="314" t="str">
        <f t="shared" ca="1" si="109"/>
        <v/>
      </c>
      <c r="Z248" s="315" t="str">
        <f t="shared" ca="1" si="110"/>
        <v/>
      </c>
      <c r="AA248" s="316" t="str">
        <f t="shared" ca="1" si="111"/>
        <v/>
      </c>
      <c r="AC248" s="310" t="e">
        <f t="shared" ca="1" si="112"/>
        <v>#N/A</v>
      </c>
      <c r="AD248" s="323" t="e">
        <f t="shared" ca="1" si="113"/>
        <v>#N/A</v>
      </c>
      <c r="AE248" s="324">
        <f t="shared" ca="1" si="92"/>
        <v>865.08160840509311</v>
      </c>
      <c r="AG248" s="306">
        <f t="shared" ca="1" si="114"/>
        <v>-14.726522958885564</v>
      </c>
      <c r="AH248" s="304">
        <f t="shared" ca="1" si="115"/>
        <v>-5.2801858513539486</v>
      </c>
    </row>
    <row r="249" spans="1:34" x14ac:dyDescent="0.2">
      <c r="A249" s="347">
        <f t="shared" ca="1" si="93"/>
        <v>0.1</v>
      </c>
      <c r="B249" s="304">
        <f t="shared" ca="1" si="94"/>
        <v>6.4999999999999938</v>
      </c>
      <c r="D249" s="306">
        <f t="shared" ca="1" si="95"/>
        <v>-1.3965117290003859</v>
      </c>
      <c r="E249" s="307">
        <f t="shared" ca="1" si="96"/>
        <v>-14.747616285008609</v>
      </c>
      <c r="F249" s="304">
        <f t="shared" ca="1" si="97"/>
        <v>14.813589406321711</v>
      </c>
      <c r="G249" s="306">
        <f t="shared" ca="1" si="98"/>
        <v>28.727104967514535</v>
      </c>
      <c r="H249" s="307">
        <f t="shared" ca="1" si="99"/>
        <v>100.58880307661444</v>
      </c>
      <c r="I249" s="304">
        <f t="shared" ca="1" si="100"/>
        <v>104.61048639692159</v>
      </c>
      <c r="J249" s="306">
        <f t="shared" ca="1" si="101"/>
        <v>196.98812971694241</v>
      </c>
      <c r="K249" s="307">
        <f t="shared" ca="1" si="102"/>
        <v>875.21422679417958</v>
      </c>
      <c r="L249" s="304">
        <f t="shared" ca="1" si="87"/>
        <v>897.10883733932337</v>
      </c>
      <c r="M249" s="306">
        <f t="shared" ca="1" si="103"/>
        <v>1.2926120487887691</v>
      </c>
      <c r="N249" s="304">
        <f t="shared" ca="1" si="104"/>
        <v>74.061214943354926</v>
      </c>
      <c r="P249" s="310">
        <f t="shared" ca="1" si="105"/>
        <v>23</v>
      </c>
      <c r="Q249" s="304">
        <f t="shared" ca="1" si="106"/>
        <v>0</v>
      </c>
      <c r="R249" s="306">
        <f t="shared" ca="1" si="107"/>
        <v>0</v>
      </c>
      <c r="S249" s="307">
        <f t="shared" ca="1" si="108"/>
        <v>8.1359999999999992</v>
      </c>
      <c r="T249" s="304">
        <f t="shared" ca="1" si="88"/>
        <v>79.814160000000001</v>
      </c>
      <c r="U249" s="311">
        <f t="shared" ca="1" si="89"/>
        <v>0</v>
      </c>
      <c r="V249" s="306">
        <f t="shared" ca="1" si="90"/>
        <v>1.1222813005725483</v>
      </c>
      <c r="W249" s="304">
        <f t="shared" ca="1" si="91"/>
        <v>40.568205941282827</v>
      </c>
      <c r="Y249" s="314" t="str">
        <f t="shared" ca="1" si="109"/>
        <v/>
      </c>
      <c r="Z249" s="315" t="str">
        <f t="shared" ca="1" si="110"/>
        <v/>
      </c>
      <c r="AA249" s="316" t="str">
        <f t="shared" ca="1" si="111"/>
        <v/>
      </c>
      <c r="AC249" s="310" t="e">
        <f t="shared" ca="1" si="112"/>
        <v>#N/A</v>
      </c>
      <c r="AD249" s="323" t="e">
        <f t="shared" ca="1" si="113"/>
        <v>#N/A</v>
      </c>
      <c r="AE249" s="324">
        <f t="shared" ca="1" si="92"/>
        <v>875.21422679417958</v>
      </c>
      <c r="AG249" s="306">
        <f t="shared" ca="1" si="114"/>
        <v>-14.571011303203463</v>
      </c>
      <c r="AH249" s="304">
        <f t="shared" ca="1" si="115"/>
        <v>-5.1313058364531212</v>
      </c>
    </row>
    <row r="250" spans="1:34" x14ac:dyDescent="0.2">
      <c r="A250" s="347">
        <f t="shared" ca="1" si="93"/>
        <v>0.1</v>
      </c>
      <c r="B250" s="304">
        <f t="shared" ca="1" si="94"/>
        <v>6.5999999999999934</v>
      </c>
      <c r="D250" s="306">
        <f t="shared" ca="1" si="95"/>
        <v>-1.3692775955469023</v>
      </c>
      <c r="E250" s="307">
        <f t="shared" ca="1" si="96"/>
        <v>-14.604565779302897</v>
      </c>
      <c r="F250" s="304">
        <f t="shared" ca="1" si="97"/>
        <v>14.668614888108962</v>
      </c>
      <c r="G250" s="306">
        <f t="shared" ca="1" si="98"/>
        <v>28.590177207959844</v>
      </c>
      <c r="H250" s="307">
        <f t="shared" ca="1" si="99"/>
        <v>99.128346498684152</v>
      </c>
      <c r="I250" s="304">
        <f t="shared" ca="1" si="100"/>
        <v>103.16892609863559</v>
      </c>
      <c r="J250" s="306">
        <f t="shared" ca="1" si="101"/>
        <v>199.85399382571612</v>
      </c>
      <c r="K250" s="307">
        <f t="shared" ca="1" si="102"/>
        <v>885.20008427294454</v>
      </c>
      <c r="L250" s="304">
        <f t="shared" ca="1" si="87"/>
        <v>907.48047254192602</v>
      </c>
      <c r="M250" s="306">
        <f t="shared" ca="1" si="103"/>
        <v>1.2900008662623068</v>
      </c>
      <c r="N250" s="304">
        <f t="shared" ca="1" si="104"/>
        <v>73.911605205050321</v>
      </c>
      <c r="P250" s="310">
        <f t="shared" ca="1" si="105"/>
        <v>23</v>
      </c>
      <c r="Q250" s="304">
        <f t="shared" ca="1" si="106"/>
        <v>0</v>
      </c>
      <c r="R250" s="306">
        <f t="shared" ca="1" si="107"/>
        <v>0</v>
      </c>
      <c r="S250" s="307">
        <f t="shared" ca="1" si="108"/>
        <v>8.1359999999999992</v>
      </c>
      <c r="T250" s="304">
        <f t="shared" ca="1" si="88"/>
        <v>79.814160000000001</v>
      </c>
      <c r="U250" s="311">
        <f t="shared" ca="1" si="89"/>
        <v>0</v>
      </c>
      <c r="V250" s="306">
        <f t="shared" ca="1" si="90"/>
        <v>1.1211589930803765</v>
      </c>
      <c r="W250" s="304">
        <f t="shared" ca="1" si="91"/>
        <v>39.418369606610781</v>
      </c>
      <c r="Y250" s="314" t="str">
        <f t="shared" ca="1" si="109"/>
        <v/>
      </c>
      <c r="Z250" s="315" t="str">
        <f t="shared" ca="1" si="110"/>
        <v/>
      </c>
      <c r="AA250" s="316" t="str">
        <f t="shared" ca="1" si="111"/>
        <v/>
      </c>
      <c r="AC250" s="310" t="e">
        <f t="shared" ca="1" si="112"/>
        <v>#N/A</v>
      </c>
      <c r="AD250" s="323" t="e">
        <f t="shared" ca="1" si="113"/>
        <v>#N/A</v>
      </c>
      <c r="AE250" s="324">
        <f t="shared" ca="1" si="92"/>
        <v>885.20008427294454</v>
      </c>
      <c r="AG250" s="306">
        <f t="shared" ca="1" si="114"/>
        <v>-14.419120150989862</v>
      </c>
      <c r="AH250" s="304">
        <f t="shared" ca="1" si="115"/>
        <v>-4.9862593339826491</v>
      </c>
    </row>
    <row r="251" spans="1:34" x14ac:dyDescent="0.2">
      <c r="A251" s="347">
        <f t="shared" ca="1" si="93"/>
        <v>0.1</v>
      </c>
      <c r="B251" s="304">
        <f t="shared" ca="1" si="94"/>
        <v>6.6999999999999931</v>
      </c>
      <c r="D251" s="306">
        <f t="shared" ca="1" si="95"/>
        <v>-1.3426278600523818</v>
      </c>
      <c r="E251" s="307">
        <f t="shared" ca="1" si="96"/>
        <v>-14.465182049483934</v>
      </c>
      <c r="F251" s="304">
        <f t="shared" ca="1" si="97"/>
        <v>14.527358372921798</v>
      </c>
      <c r="G251" s="306">
        <f t="shared" ca="1" si="98"/>
        <v>28.455914421954606</v>
      </c>
      <c r="H251" s="307">
        <f t="shared" ca="1" si="99"/>
        <v>97.681828293735762</v>
      </c>
      <c r="I251" s="304">
        <f t="shared" ca="1" si="100"/>
        <v>101.7422166280865</v>
      </c>
      <c r="J251" s="306">
        <f t="shared" ca="1" si="101"/>
        <v>202.70629840721185</v>
      </c>
      <c r="K251" s="307">
        <f t="shared" ca="1" si="102"/>
        <v>895.04059301256552</v>
      </c>
      <c r="L251" s="304">
        <f t="shared" ca="1" si="87"/>
        <v>917.70774571986624</v>
      </c>
      <c r="M251" s="306">
        <f t="shared" ca="1" si="103"/>
        <v>1.2873288674165217</v>
      </c>
      <c r="N251" s="304">
        <f t="shared" ca="1" si="104"/>
        <v>73.758510948323021</v>
      </c>
      <c r="P251" s="310">
        <f t="shared" ca="1" si="105"/>
        <v>23</v>
      </c>
      <c r="Q251" s="304">
        <f t="shared" ca="1" si="106"/>
        <v>0</v>
      </c>
      <c r="R251" s="306">
        <f t="shared" ca="1" si="107"/>
        <v>0</v>
      </c>
      <c r="S251" s="307">
        <f t="shared" ca="1" si="108"/>
        <v>8.1359999999999992</v>
      </c>
      <c r="T251" s="304">
        <f t="shared" ca="1" si="88"/>
        <v>79.814160000000001</v>
      </c>
      <c r="U251" s="311">
        <f t="shared" ca="1" si="89"/>
        <v>0</v>
      </c>
      <c r="V251" s="306">
        <f t="shared" ca="1" si="90"/>
        <v>1.1200540706958908</v>
      </c>
      <c r="W251" s="304">
        <f t="shared" ca="1" si="91"/>
        <v>38.297904504917291</v>
      </c>
      <c r="Y251" s="314" t="str">
        <f t="shared" ca="1" si="109"/>
        <v/>
      </c>
      <c r="Z251" s="315" t="str">
        <f t="shared" ca="1" si="110"/>
        <v/>
      </c>
      <c r="AA251" s="316" t="str">
        <f t="shared" ca="1" si="111"/>
        <v/>
      </c>
      <c r="AC251" s="310" t="e">
        <f t="shared" ca="1" si="112"/>
        <v>#N/A</v>
      </c>
      <c r="AD251" s="323" t="e">
        <f t="shared" ca="1" si="113"/>
        <v>#N/A</v>
      </c>
      <c r="AE251" s="324">
        <f t="shared" ca="1" si="92"/>
        <v>895.04059301256552</v>
      </c>
      <c r="AG251" s="306">
        <f t="shared" ca="1" si="114"/>
        <v>-14.270726685702142</v>
      </c>
      <c r="AH251" s="304">
        <f t="shared" ca="1" si="115"/>
        <v>-4.8449323508616988</v>
      </c>
    </row>
    <row r="252" spans="1:34" x14ac:dyDescent="0.2">
      <c r="A252" s="347">
        <f t="shared" ca="1" si="93"/>
        <v>0.1</v>
      </c>
      <c r="B252" s="304">
        <f t="shared" ca="1" si="94"/>
        <v>6.7999999999999927</v>
      </c>
      <c r="D252" s="306">
        <f t="shared" ca="1" si="95"/>
        <v>-1.3165441354057767</v>
      </c>
      <c r="E252" s="307">
        <f t="shared" ca="1" si="96"/>
        <v>-14.329357075259235</v>
      </c>
      <c r="F252" s="304">
        <f t="shared" ca="1" si="97"/>
        <v>14.389710304615352</v>
      </c>
      <c r="G252" s="306">
        <f t="shared" ca="1" si="98"/>
        <v>28.324260008414029</v>
      </c>
      <c r="H252" s="307">
        <f t="shared" ca="1" si="99"/>
        <v>96.248892586209834</v>
      </c>
      <c r="I252" s="304">
        <f t="shared" ca="1" si="100"/>
        <v>100.3300205775719</v>
      </c>
      <c r="J252" s="306">
        <f t="shared" ca="1" si="101"/>
        <v>205.54530712873029</v>
      </c>
      <c r="K252" s="307">
        <f t="shared" ca="1" si="102"/>
        <v>904.73712905656282</v>
      </c>
      <c r="L252" s="304">
        <f t="shared" ca="1" si="87"/>
        <v>927.79208122087118</v>
      </c>
      <c r="M252" s="306">
        <f t="shared" ca="1" si="103"/>
        <v>1.2845941654797053</v>
      </c>
      <c r="N252" s="304">
        <f t="shared" ca="1" si="104"/>
        <v>73.601824069117185</v>
      </c>
      <c r="P252" s="310">
        <f t="shared" ca="1" si="105"/>
        <v>23</v>
      </c>
      <c r="Q252" s="304">
        <f t="shared" ca="1" si="106"/>
        <v>0</v>
      </c>
      <c r="R252" s="306">
        <f t="shared" ca="1" si="107"/>
        <v>0</v>
      </c>
      <c r="S252" s="307">
        <f t="shared" ca="1" si="108"/>
        <v>8.1359999999999992</v>
      </c>
      <c r="T252" s="304">
        <f t="shared" ca="1" si="88"/>
        <v>79.814160000000001</v>
      </c>
      <c r="U252" s="311">
        <f t="shared" ca="1" si="89"/>
        <v>0</v>
      </c>
      <c r="V252" s="306">
        <f t="shared" ca="1" si="90"/>
        <v>1.1189663315303013</v>
      </c>
      <c r="W252" s="304">
        <f t="shared" ca="1" si="91"/>
        <v>37.205954837510106</v>
      </c>
      <c r="Y252" s="314" t="str">
        <f t="shared" ca="1" si="109"/>
        <v/>
      </c>
      <c r="Z252" s="315" t="str">
        <f t="shared" ca="1" si="110"/>
        <v/>
      </c>
      <c r="AA252" s="316" t="str">
        <f t="shared" ca="1" si="111"/>
        <v/>
      </c>
      <c r="AC252" s="310" t="e">
        <f t="shared" ca="1" si="112"/>
        <v>#N/A</v>
      </c>
      <c r="AD252" s="323" t="e">
        <f t="shared" ca="1" si="113"/>
        <v>#N/A</v>
      </c>
      <c r="AE252" s="324">
        <f t="shared" ca="1" si="92"/>
        <v>904.73712905656282</v>
      </c>
      <c r="AG252" s="306">
        <f t="shared" ca="1" si="114"/>
        <v>-14.125712140600166</v>
      </c>
      <c r="AH252" s="304">
        <f t="shared" ca="1" si="115"/>
        <v>-4.7072154012926859</v>
      </c>
    </row>
    <row r="253" spans="1:34" x14ac:dyDescent="0.2">
      <c r="A253" s="347">
        <f t="shared" ca="1" si="93"/>
        <v>0.1</v>
      </c>
      <c r="B253" s="304">
        <f t="shared" ca="1" si="94"/>
        <v>6.8999999999999924</v>
      </c>
      <c r="D253" s="306">
        <f t="shared" ca="1" si="95"/>
        <v>-1.2910087499591936</v>
      </c>
      <c r="E253" s="307">
        <f t="shared" ca="1" si="96"/>
        <v>-14.196987072769678</v>
      </c>
      <c r="F253" s="304">
        <f t="shared" ca="1" si="97"/>
        <v>14.255565423260508</v>
      </c>
      <c r="G253" s="306">
        <f t="shared" ca="1" si="98"/>
        <v>28.195159133418109</v>
      </c>
      <c r="H253" s="307">
        <f t="shared" ca="1" si="99"/>
        <v>94.82919387893287</v>
      </c>
      <c r="I253" s="304">
        <f t="shared" ca="1" si="100"/>
        <v>98.932012060237653</v>
      </c>
      <c r="J253" s="306">
        <f t="shared" ca="1" si="101"/>
        <v>208.3712780858219</v>
      </c>
      <c r="K253" s="307">
        <f t="shared" ca="1" si="102"/>
        <v>914.29103337981996</v>
      </c>
      <c r="L253" s="304">
        <f t="shared" ca="1" si="87"/>
        <v>937.73486831292462</v>
      </c>
      <c r="M253" s="306">
        <f t="shared" ca="1" si="103"/>
        <v>1.2817947948360375</v>
      </c>
      <c r="N253" s="304">
        <f t="shared" ca="1" si="104"/>
        <v>73.441431945942199</v>
      </c>
      <c r="P253" s="310">
        <f t="shared" ca="1" si="105"/>
        <v>23</v>
      </c>
      <c r="Q253" s="304">
        <f t="shared" ca="1" si="106"/>
        <v>0</v>
      </c>
      <c r="R253" s="306">
        <f t="shared" ca="1" si="107"/>
        <v>0</v>
      </c>
      <c r="S253" s="307">
        <f t="shared" ca="1" si="108"/>
        <v>8.1359999999999992</v>
      </c>
      <c r="T253" s="304">
        <f t="shared" ca="1" si="88"/>
        <v>79.814160000000001</v>
      </c>
      <c r="U253" s="311">
        <f t="shared" ca="1" si="89"/>
        <v>0</v>
      </c>
      <c r="V253" s="306">
        <f t="shared" ca="1" si="90"/>
        <v>1.1178955789988083</v>
      </c>
      <c r="W253" s="304">
        <f t="shared" ca="1" si="91"/>
        <v>36.141698181784662</v>
      </c>
      <c r="Y253" s="314" t="str">
        <f t="shared" ca="1" si="109"/>
        <v/>
      </c>
      <c r="Z253" s="315" t="str">
        <f t="shared" ca="1" si="110"/>
        <v/>
      </c>
      <c r="AA253" s="316" t="str">
        <f t="shared" ca="1" si="111"/>
        <v/>
      </c>
      <c r="AC253" s="310" t="e">
        <f t="shared" ca="1" si="112"/>
        <v>#N/A</v>
      </c>
      <c r="AD253" s="323" t="e">
        <f t="shared" ca="1" si="113"/>
        <v>#N/A</v>
      </c>
      <c r="AE253" s="324">
        <f t="shared" ca="1" si="92"/>
        <v>914.29103337981996</v>
      </c>
      <c r="AG253" s="306">
        <f t="shared" ca="1" si="114"/>
        <v>-13.983961562502003</v>
      </c>
      <c r="AH253" s="304">
        <f t="shared" ca="1" si="115"/>
        <v>-4.5730032986123534</v>
      </c>
    </row>
    <row r="254" spans="1:34" x14ac:dyDescent="0.2">
      <c r="A254" s="347">
        <f t="shared" ca="1" si="93"/>
        <v>0.1</v>
      </c>
      <c r="B254" s="304">
        <f t="shared" ca="1" si="94"/>
        <v>6.999999999999992</v>
      </c>
      <c r="D254" s="306">
        <f t="shared" ca="1" si="95"/>
        <v>-1.2660047152213387</v>
      </c>
      <c r="E254" s="307">
        <f t="shared" ca="1" si="96"/>
        <v>-14.067972300254697</v>
      </c>
      <c r="F254" s="304">
        <f t="shared" ca="1" si="97"/>
        <v>14.124822568078372</v>
      </c>
      <c r="G254" s="306">
        <f t="shared" ca="1" si="98"/>
        <v>28.068558661895974</v>
      </c>
      <c r="H254" s="307">
        <f t="shared" ca="1" si="99"/>
        <v>93.422396648907394</v>
      </c>
      <c r="I254" s="304">
        <f t="shared" ca="1" si="100"/>
        <v>97.547876353009755</v>
      </c>
      <c r="J254" s="306">
        <f t="shared" ca="1" si="101"/>
        <v>211.18446397558759</v>
      </c>
      <c r="K254" s="307">
        <f t="shared" ca="1" si="102"/>
        <v>923.70361290621202</v>
      </c>
      <c r="L254" s="304">
        <f t="shared" ca="1" si="87"/>
        <v>947.53746222544964</v>
      </c>
      <c r="M254" s="306">
        <f t="shared" ca="1" si="103"/>
        <v>1.2789287070314632</v>
      </c>
      <c r="N254" s="304">
        <f t="shared" ca="1" si="104"/>
        <v>73.277217211026169</v>
      </c>
      <c r="P254" s="310">
        <f t="shared" ca="1" si="105"/>
        <v>23</v>
      </c>
      <c r="Q254" s="304">
        <f t="shared" ca="1" si="106"/>
        <v>0</v>
      </c>
      <c r="R254" s="306">
        <f t="shared" ca="1" si="107"/>
        <v>0</v>
      </c>
      <c r="S254" s="307">
        <f t="shared" ca="1" si="108"/>
        <v>8.1359999999999992</v>
      </c>
      <c r="T254" s="304">
        <f t="shared" ca="1" si="88"/>
        <v>79.814160000000001</v>
      </c>
      <c r="U254" s="311">
        <f t="shared" ca="1" si="89"/>
        <v>0</v>
      </c>
      <c r="V254" s="306">
        <f t="shared" ca="1" si="90"/>
        <v>1.1168416216608852</v>
      </c>
      <c r="W254" s="304">
        <f t="shared" ca="1" si="91"/>
        <v>35.104343975744428</v>
      </c>
      <c r="Y254" s="314" t="str">
        <f t="shared" ca="1" si="109"/>
        <v/>
      </c>
      <c r="Z254" s="315" t="str">
        <f t="shared" ca="1" si="110"/>
        <v/>
      </c>
      <c r="AA254" s="316" t="str">
        <f t="shared" ca="1" si="111"/>
        <v/>
      </c>
      <c r="AC254" s="310">
        <f t="shared" ca="1" si="112"/>
        <v>6.999999999999992</v>
      </c>
      <c r="AD254" s="323">
        <f t="shared" ca="1" si="113"/>
        <v>211.18446397558759</v>
      </c>
      <c r="AE254" s="324">
        <f t="shared" ca="1" si="92"/>
        <v>923.70361290621202</v>
      </c>
      <c r="AG254" s="306">
        <f t="shared" ca="1" si="114"/>
        <v>-13.845363584838655</v>
      </c>
      <c r="AH254" s="304">
        <f t="shared" ca="1" si="115"/>
        <v>-4.4421949584297771</v>
      </c>
    </row>
    <row r="255" spans="1:34" x14ac:dyDescent="0.2">
      <c r="A255" s="347">
        <f t="shared" ca="1" si="93"/>
        <v>0.1</v>
      </c>
      <c r="B255" s="304">
        <f t="shared" ca="1" si="94"/>
        <v>7.0999999999999917</v>
      </c>
      <c r="D255" s="306">
        <f t="shared" ca="1" si="95"/>
        <v>-1.2415156953380191</v>
      </c>
      <c r="E255" s="307">
        <f t="shared" ca="1" si="96"/>
        <v>-13.94221687414846</v>
      </c>
      <c r="F255" s="304">
        <f t="shared" ca="1" si="97"/>
        <v>13.997384490952612</v>
      </c>
      <c r="G255" s="306">
        <f t="shared" ca="1" si="98"/>
        <v>27.944407092362173</v>
      </c>
      <c r="H255" s="307">
        <f t="shared" ca="1" si="99"/>
        <v>92.028174961492553</v>
      </c>
      <c r="I255" s="304">
        <f t="shared" ca="1" si="100"/>
        <v>96.177309561490361</v>
      </c>
      <c r="J255" s="306">
        <f t="shared" ca="1" si="101"/>
        <v>213.98511226330049</v>
      </c>
      <c r="K255" s="307">
        <f t="shared" ca="1" si="102"/>
        <v>932.97614148673199</v>
      </c>
      <c r="L255" s="304">
        <f t="shared" ca="1" si="87"/>
        <v>957.20118515064951</v>
      </c>
      <c r="M255" s="306">
        <f t="shared" ca="1" si="103"/>
        <v>1.2759937665424215</v>
      </c>
      <c r="N255" s="304">
        <f t="shared" ca="1" si="104"/>
        <v>73.109057507882014</v>
      </c>
      <c r="P255" s="310">
        <f t="shared" ca="1" si="105"/>
        <v>23</v>
      </c>
      <c r="Q255" s="304">
        <f t="shared" ca="1" si="106"/>
        <v>0</v>
      </c>
      <c r="R255" s="306">
        <f t="shared" ca="1" si="107"/>
        <v>0</v>
      </c>
      <c r="S255" s="307">
        <f t="shared" ca="1" si="108"/>
        <v>8.1359999999999992</v>
      </c>
      <c r="T255" s="304">
        <f t="shared" ca="1" si="88"/>
        <v>79.814160000000001</v>
      </c>
      <c r="U255" s="311">
        <f t="shared" ca="1" si="89"/>
        <v>0</v>
      </c>
      <c r="V255" s="306">
        <f t="shared" ca="1" si="90"/>
        <v>1.1158042730669187</v>
      </c>
      <c r="W255" s="304">
        <f t="shared" ca="1" si="91"/>
        <v>34.093132083457647</v>
      </c>
      <c r="Y255" s="314" t="str">
        <f t="shared" ca="1" si="109"/>
        <v/>
      </c>
      <c r="Z255" s="315" t="str">
        <f t="shared" ca="1" si="110"/>
        <v/>
      </c>
      <c r="AA255" s="316" t="str">
        <f t="shared" ca="1" si="111"/>
        <v/>
      </c>
      <c r="AC255" s="310" t="e">
        <f t="shared" ca="1" si="112"/>
        <v>#N/A</v>
      </c>
      <c r="AD255" s="323" t="e">
        <f t="shared" ca="1" si="113"/>
        <v>#N/A</v>
      </c>
      <c r="AE255" s="324">
        <f t="shared" ca="1" si="92"/>
        <v>932.97614148673199</v>
      </c>
      <c r="AG255" s="306">
        <f t="shared" ca="1" si="114"/>
        <v>-13.709810209156686</v>
      </c>
      <c r="AH255" s="304">
        <f t="shared" ca="1" si="115"/>
        <v>-4.3146932123579687</v>
      </c>
    </row>
    <row r="256" spans="1:34" x14ac:dyDescent="0.2">
      <c r="A256" s="347">
        <f t="shared" ca="1" si="93"/>
        <v>0.1</v>
      </c>
      <c r="B256" s="304">
        <f t="shared" ca="1" si="94"/>
        <v>7.1999999999999913</v>
      </c>
      <c r="D256" s="306">
        <f t="shared" ca="1" si="95"/>
        <v>-1.2175259782547223</v>
      </c>
      <c r="E256" s="307">
        <f t="shared" ca="1" si="96"/>
        <v>-13.819628594968933</v>
      </c>
      <c r="F256" s="304">
        <f t="shared" ca="1" si="97"/>
        <v>13.8731576798726</v>
      </c>
      <c r="G256" s="306">
        <f t="shared" ca="1" si="98"/>
        <v>27.8226544945367</v>
      </c>
      <c r="H256" s="307">
        <f t="shared" ca="1" si="99"/>
        <v>90.646212101995658</v>
      </c>
      <c r="I256" s="304">
        <f t="shared" ca="1" si="100"/>
        <v>94.820018306064185</v>
      </c>
      <c r="J256" s="306">
        <f t="shared" ca="1" si="101"/>
        <v>216.77346534264544</v>
      </c>
      <c r="K256" s="307">
        <f t="shared" ca="1" si="102"/>
        <v>942.10986083990645</v>
      </c>
      <c r="L256" s="304">
        <f t="shared" ca="1" si="87"/>
        <v>966.72732720682257</v>
      </c>
      <c r="M256" s="306">
        <f t="shared" ca="1" si="103"/>
        <v>1.2729877462916304</v>
      </c>
      <c r="N256" s="304">
        <f t="shared" ca="1" si="104"/>
        <v>72.936825234380834</v>
      </c>
      <c r="P256" s="310">
        <f t="shared" ca="1" si="105"/>
        <v>23</v>
      </c>
      <c r="Q256" s="304">
        <f t="shared" ca="1" si="106"/>
        <v>0</v>
      </c>
      <c r="R256" s="306">
        <f t="shared" ca="1" si="107"/>
        <v>0</v>
      </c>
      <c r="S256" s="307">
        <f t="shared" ca="1" si="108"/>
        <v>8.1359999999999992</v>
      </c>
      <c r="T256" s="304">
        <f t="shared" ca="1" si="88"/>
        <v>79.814160000000001</v>
      </c>
      <c r="U256" s="311">
        <f t="shared" ca="1" si="89"/>
        <v>0</v>
      </c>
      <c r="V256" s="306">
        <f t="shared" ca="1" si="90"/>
        <v>1.1147833516109156</v>
      </c>
      <c r="W256" s="304">
        <f t="shared" ca="1" si="91"/>
        <v>33.107331436557047</v>
      </c>
      <c r="Y256" s="314" t="str">
        <f t="shared" ca="1" si="109"/>
        <v/>
      </c>
      <c r="Z256" s="315" t="str">
        <f t="shared" ca="1" si="110"/>
        <v/>
      </c>
      <c r="AA256" s="316" t="str">
        <f t="shared" ca="1" si="111"/>
        <v/>
      </c>
      <c r="AC256" s="310" t="e">
        <f t="shared" ca="1" si="112"/>
        <v>#N/A</v>
      </c>
      <c r="AD256" s="323" t="e">
        <f t="shared" ca="1" si="113"/>
        <v>#N/A</v>
      </c>
      <c r="AE256" s="324">
        <f t="shared" ca="1" si="92"/>
        <v>942.10986083990645</v>
      </c>
      <c r="AG256" s="306">
        <f t="shared" ca="1" si="114"/>
        <v>-13.577196594251332</v>
      </c>
      <c r="AH256" s="304">
        <f t="shared" ca="1" si="115"/>
        <v>-4.1904046316934185</v>
      </c>
    </row>
    <row r="257" spans="1:34" x14ac:dyDescent="0.2">
      <c r="A257" s="347">
        <f t="shared" ca="1" si="93"/>
        <v>0.1</v>
      </c>
      <c r="B257" s="304">
        <f t="shared" ca="1" si="94"/>
        <v>7.2999999999999909</v>
      </c>
      <c r="D257" s="306">
        <f t="shared" ca="1" si="95"/>
        <v>-1.1940204484637784</v>
      </c>
      <c r="E257" s="307">
        <f t="shared" ca="1" si="96"/>
        <v>-13.7001187824052</v>
      </c>
      <c r="F257" s="304">
        <f t="shared" ca="1" si="97"/>
        <v>13.752052191704387</v>
      </c>
      <c r="G257" s="306">
        <f t="shared" ca="1" si="98"/>
        <v>27.703252449690321</v>
      </c>
      <c r="H257" s="307">
        <f t="shared" ca="1" si="99"/>
        <v>89.27620022375514</v>
      </c>
      <c r="I257" s="304">
        <f t="shared" ca="1" si="100"/>
        <v>93.475719428540856</v>
      </c>
      <c r="J257" s="306">
        <f t="shared" ca="1" si="101"/>
        <v>219.54976068985678</v>
      </c>
      <c r="K257" s="307">
        <f t="shared" ca="1" si="102"/>
        <v>951.10598145619394</v>
      </c>
      <c r="L257" s="304">
        <f t="shared" ca="1" si="87"/>
        <v>976.11714736537817</v>
      </c>
      <c r="M257" s="306">
        <f t="shared" ca="1" si="103"/>
        <v>1.2699083228939811</v>
      </c>
      <c r="N257" s="304">
        <f t="shared" ca="1" si="104"/>
        <v>72.76038727036169</v>
      </c>
      <c r="P257" s="310">
        <f t="shared" ca="1" si="105"/>
        <v>23</v>
      </c>
      <c r="Q257" s="304">
        <f t="shared" ca="1" si="106"/>
        <v>0</v>
      </c>
      <c r="R257" s="306">
        <f t="shared" ca="1" si="107"/>
        <v>0</v>
      </c>
      <c r="S257" s="307">
        <f t="shared" ca="1" si="108"/>
        <v>8.1359999999999992</v>
      </c>
      <c r="T257" s="304">
        <f t="shared" ca="1" si="88"/>
        <v>79.814160000000001</v>
      </c>
      <c r="U257" s="311">
        <f t="shared" ca="1" si="89"/>
        <v>0</v>
      </c>
      <c r="V257" s="306">
        <f t="shared" ca="1" si="90"/>
        <v>1.1137786803889906</v>
      </c>
      <c r="W257" s="304">
        <f t="shared" ca="1" si="91"/>
        <v>32.146238747219577</v>
      </c>
      <c r="Y257" s="314" t="str">
        <f t="shared" ca="1" si="109"/>
        <v/>
      </c>
      <c r="Z257" s="315" t="str">
        <f t="shared" ca="1" si="110"/>
        <v/>
      </c>
      <c r="AA257" s="316" t="str">
        <f t="shared" ca="1" si="111"/>
        <v/>
      </c>
      <c r="AC257" s="310" t="e">
        <f t="shared" ca="1" si="112"/>
        <v>#N/A</v>
      </c>
      <c r="AD257" s="323" t="e">
        <f t="shared" ca="1" si="113"/>
        <v>#N/A</v>
      </c>
      <c r="AE257" s="324">
        <f t="shared" ca="1" si="92"/>
        <v>951.10598145619394</v>
      </c>
      <c r="AG257" s="306">
        <f t="shared" ca="1" si="114"/>
        <v>-13.44742085214202</v>
      </c>
      <c r="AH257" s="304">
        <f t="shared" ca="1" si="115"/>
        <v>-4.0692393604421149</v>
      </c>
    </row>
    <row r="258" spans="1:34" x14ac:dyDescent="0.2">
      <c r="A258" s="347">
        <f t="shared" ca="1" si="93"/>
        <v>0.1</v>
      </c>
      <c r="B258" s="304">
        <f t="shared" ca="1" si="94"/>
        <v>7.3999999999999906</v>
      </c>
      <c r="D258" s="306">
        <f t="shared" ca="1" si="95"/>
        <v>-1.1709845612455669</v>
      </c>
      <c r="E258" s="307">
        <f t="shared" ca="1" si="96"/>
        <v>-13.583602119048441</v>
      </c>
      <c r="F258" s="304">
        <f t="shared" ca="1" si="97"/>
        <v>13.63398149372709</v>
      </c>
      <c r="G258" s="306">
        <f t="shared" ca="1" si="98"/>
        <v>27.586153993565766</v>
      </c>
      <c r="H258" s="307">
        <f t="shared" ca="1" si="99"/>
        <v>87.917840011850302</v>
      </c>
      <c r="I258" s="304">
        <f t="shared" ca="1" si="100"/>
        <v>92.144139718736483</v>
      </c>
      <c r="J258" s="306">
        <f t="shared" ca="1" si="101"/>
        <v>222.31423101201958</v>
      </c>
      <c r="K258" s="307">
        <f t="shared" ca="1" si="102"/>
        <v>959.96568346797426</v>
      </c>
      <c r="L258" s="304">
        <f t="shared" ca="1" si="87"/>
        <v>985.37187434318446</v>
      </c>
      <c r="M258" s="306">
        <f t="shared" ca="1" si="103"/>
        <v>1.266753071614374</v>
      </c>
      <c r="N258" s="304">
        <f t="shared" ca="1" si="104"/>
        <v>72.57960468873695</v>
      </c>
      <c r="P258" s="310">
        <f t="shared" ca="1" si="105"/>
        <v>23</v>
      </c>
      <c r="Q258" s="304">
        <f t="shared" ca="1" si="106"/>
        <v>0</v>
      </c>
      <c r="R258" s="306">
        <f t="shared" ca="1" si="107"/>
        <v>0</v>
      </c>
      <c r="S258" s="307">
        <f t="shared" ca="1" si="108"/>
        <v>8.1359999999999992</v>
      </c>
      <c r="T258" s="304">
        <f t="shared" ca="1" si="88"/>
        <v>79.814160000000001</v>
      </c>
      <c r="U258" s="311">
        <f t="shared" ca="1" si="89"/>
        <v>0</v>
      </c>
      <c r="V258" s="306">
        <f t="shared" ca="1" si="90"/>
        <v>1.1127900870633776</v>
      </c>
      <c r="W258" s="304">
        <f t="shared" ca="1" si="91"/>
        <v>31.209177288371553</v>
      </c>
      <c r="Y258" s="314" t="str">
        <f t="shared" ca="1" si="109"/>
        <v/>
      </c>
      <c r="Z258" s="315" t="str">
        <f t="shared" ca="1" si="110"/>
        <v/>
      </c>
      <c r="AA258" s="316" t="str">
        <f t="shared" ca="1" si="111"/>
        <v/>
      </c>
      <c r="AC258" s="310" t="e">
        <f t="shared" ca="1" si="112"/>
        <v>#N/A</v>
      </c>
      <c r="AD258" s="323" t="e">
        <f t="shared" ca="1" si="113"/>
        <v>#N/A</v>
      </c>
      <c r="AE258" s="324">
        <f t="shared" ca="1" si="92"/>
        <v>959.96568346797426</v>
      </c>
      <c r="AG258" s="306">
        <f t="shared" ca="1" si="114"/>
        <v>-13.320383850126261</v>
      </c>
      <c r="AH258" s="304">
        <f t="shared" ca="1" si="115"/>
        <v>-3.9511109571312168</v>
      </c>
    </row>
    <row r="259" spans="1:34" x14ac:dyDescent="0.2">
      <c r="A259" s="347">
        <f t="shared" ca="1" si="93"/>
        <v>0.1</v>
      </c>
      <c r="B259" s="304">
        <f t="shared" ca="1" si="94"/>
        <v>7.4999999999999902</v>
      </c>
      <c r="D259" s="306">
        <f t="shared" ca="1" si="95"/>
        <v>-1.1484043183197417</v>
      </c>
      <c r="E259" s="307">
        <f t="shared" ca="1" si="96"/>
        <v>-13.469996502249003</v>
      </c>
      <c r="F259" s="304">
        <f t="shared" ca="1" si="97"/>
        <v>13.518862313409949</v>
      </c>
      <c r="G259" s="306">
        <f t="shared" ca="1" si="98"/>
        <v>27.47131356173379</v>
      </c>
      <c r="H259" s="307">
        <f t="shared" ca="1" si="99"/>
        <v>86.5708403616254</v>
      </c>
      <c r="I259" s="304">
        <f t="shared" ca="1" si="100"/>
        <v>90.825015660472801</v>
      </c>
      <c r="J259" s="306">
        <f t="shared" ca="1" si="101"/>
        <v>225.06710438978456</v>
      </c>
      <c r="K259" s="307">
        <f t="shared" ca="1" si="102"/>
        <v>968.69011748664809</v>
      </c>
      <c r="L259" s="304">
        <f t="shared" ca="1" si="87"/>
        <v>994.49270746179843</v>
      </c>
      <c r="M259" s="306">
        <f t="shared" ca="1" si="103"/>
        <v>1.2635194610180187</v>
      </c>
      <c r="N259" s="304">
        <f t="shared" ca="1" si="104"/>
        <v>72.394332448977011</v>
      </c>
      <c r="P259" s="310">
        <f t="shared" ca="1" si="105"/>
        <v>23</v>
      </c>
      <c r="Q259" s="304">
        <f t="shared" ca="1" si="106"/>
        <v>0</v>
      </c>
      <c r="R259" s="306">
        <f t="shared" ca="1" si="107"/>
        <v>0</v>
      </c>
      <c r="S259" s="307">
        <f t="shared" ca="1" si="108"/>
        <v>8.1359999999999992</v>
      </c>
      <c r="T259" s="304">
        <f t="shared" ca="1" si="88"/>
        <v>79.814160000000001</v>
      </c>
      <c r="U259" s="311">
        <f t="shared" ca="1" si="89"/>
        <v>0</v>
      </c>
      <c r="V259" s="306">
        <f t="shared" ca="1" si="90"/>
        <v>1.1118174037317141</v>
      </c>
      <c r="W259" s="304">
        <f t="shared" ca="1" si="91"/>
        <v>30.295495737147814</v>
      </c>
      <c r="Y259" s="314" t="str">
        <f t="shared" ca="1" si="109"/>
        <v/>
      </c>
      <c r="Z259" s="315" t="str">
        <f t="shared" ca="1" si="110"/>
        <v/>
      </c>
      <c r="AA259" s="316" t="str">
        <f t="shared" ca="1" si="111"/>
        <v/>
      </c>
      <c r="AC259" s="310" t="e">
        <f t="shared" ca="1" si="112"/>
        <v>#N/A</v>
      </c>
      <c r="AD259" s="323" t="e">
        <f t="shared" ca="1" si="113"/>
        <v>#N/A</v>
      </c>
      <c r="AE259" s="324">
        <f t="shared" ca="1" si="92"/>
        <v>968.69011748664809</v>
      </c>
      <c r="AG259" s="306">
        <f t="shared" ca="1" si="114"/>
        <v>-13.195989018167683</v>
      </c>
      <c r="AH259" s="304">
        <f t="shared" ca="1" si="115"/>
        <v>-3.8359362448834262</v>
      </c>
    </row>
    <row r="260" spans="1:34" x14ac:dyDescent="0.2">
      <c r="A260" s="347">
        <f t="shared" ca="1" si="93"/>
        <v>0.1</v>
      </c>
      <c r="B260" s="304">
        <f t="shared" ca="1" si="94"/>
        <v>7.5999999999999899</v>
      </c>
      <c r="D260" s="306">
        <f t="shared" ca="1" si="95"/>
        <v>-1.1262662448284375</v>
      </c>
      <c r="E260" s="307">
        <f t="shared" ca="1" si="96"/>
        <v>-13.359222903616278</v>
      </c>
      <c r="F260" s="304">
        <f t="shared" ca="1" si="97"/>
        <v>13.406614495939893</v>
      </c>
      <c r="G260" s="306">
        <f t="shared" ca="1" si="98"/>
        <v>27.358686937250948</v>
      </c>
      <c r="H260" s="307">
        <f t="shared" ca="1" si="99"/>
        <v>85.234918071263778</v>
      </c>
      <c r="I260" s="304">
        <f t="shared" ca="1" si="100"/>
        <v>89.518093196546332</v>
      </c>
      <c r="J260" s="306">
        <f t="shared" ca="1" si="101"/>
        <v>227.80860441473379</v>
      </c>
      <c r="K260" s="307">
        <f t="shared" ca="1" si="102"/>
        <v>977.28040540829249</v>
      </c>
      <c r="L260" s="304">
        <f t="shared" ref="L260:L323" ca="1" si="116">SQRT(pos_x^2+pos_z^2)</f>
        <v>1003.4808174750453</v>
      </c>
      <c r="M260" s="306">
        <f t="shared" ca="1" si="103"/>
        <v>1.2602048472923058</v>
      </c>
      <c r="N260" s="304">
        <f t="shared" ca="1" si="104"/>
        <v>72.204419071777522</v>
      </c>
      <c r="P260" s="310">
        <f t="shared" ca="1" si="105"/>
        <v>23</v>
      </c>
      <c r="Q260" s="304">
        <f t="shared" ca="1" si="106"/>
        <v>0</v>
      </c>
      <c r="R260" s="306">
        <f t="shared" ca="1" si="107"/>
        <v>0</v>
      </c>
      <c r="S260" s="307">
        <f t="shared" ca="1" si="108"/>
        <v>8.1359999999999992</v>
      </c>
      <c r="T260" s="304">
        <f t="shared" ref="T260:T323" ca="1" si="117">m*g</f>
        <v>79.814160000000001</v>
      </c>
      <c r="U260" s="311">
        <f t="shared" ref="U260:U323" ca="1" si="118">IF(pos_xz&lt;L_rampe,Poids*COS(Beta),0)</f>
        <v>0</v>
      </c>
      <c r="V260" s="306">
        <f t="shared" ref="V260:V323" ca="1" si="119">Rho_moyen*(20000-Alt_rampe-pos_z)/(20000+Alt_rampe+pos_z)</f>
        <v>1.1108604668013584</v>
      </c>
      <c r="W260" s="304">
        <f t="shared" ref="W260:W323" ca="1" si="120">1/2*Rho*Sref*Cx*vit_xz^2</f>
        <v>29.404567077896633</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977.28040540829249</v>
      </c>
      <c r="AG260" s="306">
        <f t="shared" ca="1" si="114"/>
        <v>-13.074142160889242</v>
      </c>
      <c r="AH260" s="304">
        <f t="shared" ca="1" si="115"/>
        <v>-3.7236351692659557</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-1.1045573675790623</v>
      </c>
      <c r="E261" s="307">
        <f t="shared" ref="E261:E324" ca="1" si="125">IF(AND(L260&lt;L_rampe,Poussee&lt;Poids*SIN(M260)),0,(-W260+Poussee)/m*SIN(M260)+U260/m*COS(M260)-Poids/m)</f>
        <v>-13.25120523570976</v>
      </c>
      <c r="F261" s="304">
        <f t="shared" ref="F261:F324" ca="1" si="126">SQRT(acc_x^2+acc_z^2)</f>
        <v>13.297160869041743</v>
      </c>
      <c r="G261" s="306">
        <f t="shared" ref="G261:G324" ca="1" si="127">G260+acc_x*pas</f>
        <v>27.248231200493041</v>
      </c>
      <c r="H261" s="307">
        <f t="shared" ref="H261:H324" ca="1" si="128">H260+acc_z*pas</f>
        <v>83.909797547692804</v>
      </c>
      <c r="I261" s="304">
        <f t="shared" ref="I261:I324" ca="1" si="129">SQRT(vit_x^2+vit_z^2)</f>
        <v>88.223127512293033</v>
      </c>
      <c r="J261" s="306">
        <f t="shared" ref="J261:J324" ca="1" si="130">J260+0.5*(vit_x+G260)*pas*(K260&gt;=0)</f>
        <v>230.538950321621</v>
      </c>
      <c r="K261" s="307">
        <f t="shared" ref="K261:K324" ca="1" si="131">K260+0.5*(vit_z+H260)*pas</f>
        <v>985.73764118924032</v>
      </c>
      <c r="L261" s="304">
        <f t="shared" ca="1" si="116"/>
        <v>1012.3373473663423</v>
      </c>
      <c r="M261" s="306">
        <f t="shared" ref="M261:M324" ca="1" si="132">IF(AND(L260&gt;L_rampe,G261&gt;0),ATAN2(G261,H261),$M$4)</f>
        <v>1.2568064682178515</v>
      </c>
      <c r="N261" s="304">
        <f t="shared" ref="N261:N324" ca="1" si="133">DEGREES(Beta)</f>
        <v>72.009706293625726</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8.1359999999999992</v>
      </c>
      <c r="T261" s="304">
        <f t="shared" ca="1" si="117"/>
        <v>79.814160000000001</v>
      </c>
      <c r="U261" s="311">
        <f t="shared" ca="1" si="118"/>
        <v>0</v>
      </c>
      <c r="V261" s="306">
        <f t="shared" ca="1" si="119"/>
        <v>1.1099191168685183</v>
      </c>
      <c r="W261" s="304">
        <f t="shared" ca="1" si="120"/>
        <v>28.535787561266662</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985.73764118924032</v>
      </c>
      <c r="AG261" s="306">
        <f t="shared" ref="AG261:AG324" ca="1" si="143">IF(AND(L260&lt;L_rampe,Poussee&lt;Poids*SIN(M260)),0,(-W260+Poussee)/m-Poids*SIN(M260)/m)</f>
        <v>-12.954751273453109</v>
      </c>
      <c r="AH261" s="304">
        <f t="shared" ref="AH261:AH324" ca="1" si="144">IF(AND(L260&lt;L_rampe,Poussee&lt;Poids*SIN(M260)), g*SIN(M260), (-W260+Poussee)/m)</f>
        <v>-3.6141306634582886</v>
      </c>
    </row>
    <row r="262" spans="1:34" x14ac:dyDescent="0.2">
      <c r="A262" s="347">
        <f t="shared" ca="1" si="122"/>
        <v>0.1</v>
      </c>
      <c r="B262" s="304">
        <f t="shared" ca="1" si="123"/>
        <v>7.7999999999999892</v>
      </c>
      <c r="D262" s="306">
        <f t="shared" ca="1" si="124"/>
        <v>-1.083265194479526</v>
      </c>
      <c r="E262" s="307">
        <f t="shared" ca="1" si="125"/>
        <v>-13.145870225499054</v>
      </c>
      <c r="F262" s="304">
        <f t="shared" ca="1" si="126"/>
        <v>13.190427114662866</v>
      </c>
      <c r="G262" s="306">
        <f t="shared" ca="1" si="127"/>
        <v>27.139904681045088</v>
      </c>
      <c r="H262" s="307">
        <f t="shared" ca="1" si="128"/>
        <v>82.595210525142903</v>
      </c>
      <c r="I262" s="304">
        <f t="shared" ca="1" si="129"/>
        <v>86.939882837446305</v>
      </c>
      <c r="J262" s="306">
        <f t="shared" ca="1" si="130"/>
        <v>233.25835711569792</v>
      </c>
      <c r="K262" s="307">
        <f t="shared" ca="1" si="131"/>
        <v>994.06289159288212</v>
      </c>
      <c r="L262" s="304">
        <f t="shared" ca="1" si="116"/>
        <v>1021.0634131170877</v>
      </c>
      <c r="M262" s="306">
        <f t="shared" ca="1" si="132"/>
        <v>1.2533214367646914</v>
      </c>
      <c r="N262" s="304">
        <f t="shared" ca="1" si="133"/>
        <v>71.810028699889315</v>
      </c>
      <c r="P262" s="310">
        <f t="shared" ca="1" si="134"/>
        <v>23</v>
      </c>
      <c r="Q262" s="304">
        <f t="shared" ca="1" si="135"/>
        <v>0</v>
      </c>
      <c r="R262" s="306">
        <f t="shared" ca="1" si="136"/>
        <v>0</v>
      </c>
      <c r="S262" s="307">
        <f t="shared" ca="1" si="137"/>
        <v>8.1359999999999992</v>
      </c>
      <c r="T262" s="304">
        <f t="shared" ca="1" si="117"/>
        <v>79.814160000000001</v>
      </c>
      <c r="U262" s="311">
        <f t="shared" ca="1" si="118"/>
        <v>0</v>
      </c>
      <c r="V262" s="306">
        <f t="shared" ca="1" si="119"/>
        <v>1.1089931986019796</v>
      </c>
      <c r="W262" s="304">
        <f t="shared" ca="1" si="120"/>
        <v>27.688575716137731</v>
      </c>
      <c r="Y262" s="314" t="str">
        <f t="shared" ca="1" si="138"/>
        <v/>
      </c>
      <c r="Z262" s="315" t="str">
        <f t="shared" ca="1" si="139"/>
        <v/>
      </c>
      <c r="AA262" s="316" t="str">
        <f t="shared" ca="1" si="140"/>
        <v/>
      </c>
      <c r="AC262" s="310" t="e">
        <f t="shared" ca="1" si="141"/>
        <v>#N/A</v>
      </c>
      <c r="AD262" s="323" t="e">
        <f t="shared" ca="1" si="142"/>
        <v>#N/A</v>
      </c>
      <c r="AE262" s="324">
        <f t="shared" ca="1" si="121"/>
        <v>994.06289159288212</v>
      </c>
      <c r="AG262" s="306">
        <f t="shared" ca="1" si="143"/>
        <v>-12.837726360615351</v>
      </c>
      <c r="AH262" s="304">
        <f t="shared" ca="1" si="144"/>
        <v>-3.5073485203130121</v>
      </c>
    </row>
    <row r="263" spans="1:34" x14ac:dyDescent="0.2">
      <c r="A263" s="347">
        <f t="shared" ca="1" si="122"/>
        <v>0.1</v>
      </c>
      <c r="B263" s="304">
        <f t="shared" ca="1" si="123"/>
        <v>7.8999999999999888</v>
      </c>
      <c r="D263" s="306">
        <f t="shared" ca="1" si="124"/>
        <v>-1.0623776951036823</v>
      </c>
      <c r="E263" s="307">
        <f t="shared" ca="1" si="125"/>
        <v>-13.043147294197713</v>
      </c>
      <c r="F263" s="304">
        <f t="shared" ca="1" si="126"/>
        <v>13.086341647121664</v>
      </c>
      <c r="G263" s="306">
        <f t="shared" ca="1" si="127"/>
        <v>27.03366691153472</v>
      </c>
      <c r="H263" s="307">
        <f t="shared" ca="1" si="128"/>
        <v>81.290895795723131</v>
      </c>
      <c r="I263" s="304">
        <f t="shared" ca="1" si="129"/>
        <v>85.668132266058677</v>
      </c>
      <c r="J263" s="306">
        <f t="shared" ca="1" si="130"/>
        <v>235.9670356953269</v>
      </c>
      <c r="K263" s="307">
        <f t="shared" ca="1" si="131"/>
        <v>1002.2571969089254</v>
      </c>
      <c r="L263" s="304">
        <f t="shared" ca="1" si="116"/>
        <v>1029.6601044473734</v>
      </c>
      <c r="M263" s="306">
        <f t="shared" ca="1" si="132"/>
        <v>1.2497467342878676</v>
      </c>
      <c r="N263" s="304">
        <f t="shared" ca="1" si="133"/>
        <v>71.605213334952339</v>
      </c>
      <c r="P263" s="310">
        <f t="shared" ca="1" si="134"/>
        <v>23</v>
      </c>
      <c r="Q263" s="304">
        <f t="shared" ca="1" si="135"/>
        <v>0</v>
      </c>
      <c r="R263" s="306">
        <f t="shared" ca="1" si="136"/>
        <v>0</v>
      </c>
      <c r="S263" s="307">
        <f t="shared" ca="1" si="137"/>
        <v>8.1359999999999992</v>
      </c>
      <c r="T263" s="304">
        <f t="shared" ca="1" si="117"/>
        <v>79.814160000000001</v>
      </c>
      <c r="U263" s="311">
        <f t="shared" ca="1" si="118"/>
        <v>0</v>
      </c>
      <c r="V263" s="306">
        <f t="shared" ca="1" si="119"/>
        <v>1.1080825606312321</v>
      </c>
      <c r="W263" s="304">
        <f t="shared" ca="1" si="120"/>
        <v>26.862371411367445</v>
      </c>
      <c r="Y263" s="314" t="str">
        <f t="shared" ca="1" si="138"/>
        <v/>
      </c>
      <c r="Z263" s="315" t="str">
        <f t="shared" ca="1" si="139"/>
        <v/>
      </c>
      <c r="AA263" s="316" t="str">
        <f t="shared" ca="1" si="140"/>
        <v/>
      </c>
      <c r="AC263" s="310" t="e">
        <f t="shared" ca="1" si="141"/>
        <v>#N/A</v>
      </c>
      <c r="AD263" s="323" t="e">
        <f t="shared" ca="1" si="142"/>
        <v>#N/A</v>
      </c>
      <c r="AE263" s="324">
        <f t="shared" ca="1" si="121"/>
        <v>1002.2571969089254</v>
      </c>
      <c r="AG263" s="306">
        <f t="shared" ca="1" si="143"/>
        <v>-12.722979258245124</v>
      </c>
      <c r="AH263" s="304">
        <f t="shared" ca="1" si="144"/>
        <v>-3.4032172709117177</v>
      </c>
    </row>
    <row r="264" spans="1:34" x14ac:dyDescent="0.2">
      <c r="A264" s="347">
        <f t="shared" ca="1" si="122"/>
        <v>0.1</v>
      </c>
      <c r="B264" s="304">
        <f t="shared" ca="1" si="123"/>
        <v>7.9999999999999885</v>
      </c>
      <c r="D264" s="306">
        <f t="shared" ca="1" si="124"/>
        <v>-1.0418832823293545</v>
      </c>
      <c r="E264" s="307">
        <f t="shared" ca="1" si="125"/>
        <v>-12.942968443100984</v>
      </c>
      <c r="F264" s="304">
        <f t="shared" ca="1" si="126"/>
        <v>12.98483549734479</v>
      </c>
      <c r="G264" s="306">
        <f t="shared" ca="1" si="127"/>
        <v>26.929478583301783</v>
      </c>
      <c r="H264" s="307">
        <f t="shared" ca="1" si="128"/>
        <v>79.996598951413034</v>
      </c>
      <c r="I264" s="304">
        <f t="shared" ca="1" si="129"/>
        <v>84.407657594330416</v>
      </c>
      <c r="J264" s="306">
        <f t="shared" ca="1" si="130"/>
        <v>238.66519297006872</v>
      </c>
      <c r="K264" s="307">
        <f t="shared" ca="1" si="131"/>
        <v>1010.3215716462822</v>
      </c>
      <c r="L264" s="304">
        <f t="shared" ca="1" si="116"/>
        <v>1038.1284855302131</v>
      </c>
      <c r="M264" s="306">
        <f t="shared" ca="1" si="132"/>
        <v>1.2460792032948009</v>
      </c>
      <c r="N264" s="304">
        <f t="shared" ca="1" si="133"/>
        <v>71.395079287816202</v>
      </c>
      <c r="P264" s="310">
        <f t="shared" ca="1" si="134"/>
        <v>23</v>
      </c>
      <c r="Q264" s="304">
        <f t="shared" ca="1" si="135"/>
        <v>0</v>
      </c>
      <c r="R264" s="306">
        <f t="shared" ca="1" si="136"/>
        <v>0</v>
      </c>
      <c r="S264" s="307">
        <f t="shared" ca="1" si="137"/>
        <v>8.1359999999999992</v>
      </c>
      <c r="T264" s="304">
        <f t="shared" ca="1" si="117"/>
        <v>79.814160000000001</v>
      </c>
      <c r="U264" s="311">
        <f t="shared" ca="1" si="118"/>
        <v>0</v>
      </c>
      <c r="V264" s="306">
        <f t="shared" ca="1" si="119"/>
        <v>1.1071870554387977</v>
      </c>
      <c r="W264" s="304">
        <f t="shared" ca="1" si="120"/>
        <v>26.056634964520278</v>
      </c>
      <c r="Y264" s="314" t="str">
        <f t="shared" ca="1" si="138"/>
        <v/>
      </c>
      <c r="Z264" s="315" t="str">
        <f t="shared" ca="1" si="139"/>
        <v/>
      </c>
      <c r="AA264" s="316" t="str">
        <f t="shared" ca="1" si="140"/>
        <v/>
      </c>
      <c r="AC264" s="310">
        <f t="shared" ca="1" si="141"/>
        <v>7.9999999999999885</v>
      </c>
      <c r="AD264" s="323">
        <f t="shared" ca="1" si="142"/>
        <v>238.66519297006872</v>
      </c>
      <c r="AE264" s="324">
        <f t="shared" ca="1" si="121"/>
        <v>1010.3215716462822</v>
      </c>
      <c r="AG264" s="306">
        <f t="shared" ca="1" si="143"/>
        <v>-12.610423456595631</v>
      </c>
      <c r="AH264" s="304">
        <f t="shared" ca="1" si="144"/>
        <v>-3.3016680692437865</v>
      </c>
    </row>
    <row r="265" spans="1:34" x14ac:dyDescent="0.2">
      <c r="A265" s="347">
        <f t="shared" ca="1" si="122"/>
        <v>0.1</v>
      </c>
      <c r="B265" s="304">
        <f t="shared" ca="1" si="123"/>
        <v>8.099999999999989</v>
      </c>
      <c r="D265" s="306">
        <f t="shared" ca="1" si="124"/>
        <v>-1.0217707949956454</v>
      </c>
      <c r="E265" s="307">
        <f t="shared" ca="1" si="125"/>
        <v>-12.845268145080858</v>
      </c>
      <c r="F265" s="304">
        <f t="shared" ca="1" si="126"/>
        <v>12.885842202841655</v>
      </c>
      <c r="G265" s="306">
        <f t="shared" ca="1" si="127"/>
        <v>26.827301503802218</v>
      </c>
      <c r="H265" s="307">
        <f t="shared" ca="1" si="128"/>
        <v>78.712072136904951</v>
      </c>
      <c r="I265" s="304">
        <f t="shared" ca="1" si="129"/>
        <v>83.158249176261748</v>
      </c>
      <c r="J265" s="306">
        <f t="shared" ca="1" si="130"/>
        <v>241.35303197442391</v>
      </c>
      <c r="K265" s="307">
        <f t="shared" ca="1" si="131"/>
        <v>1018.2570052006981</v>
      </c>
      <c r="L265" s="304">
        <f t="shared" ca="1" si="116"/>
        <v>1046.4695956804201</v>
      </c>
      <c r="M265" s="306">
        <f t="shared" ca="1" si="132"/>
        <v>1.2423155397548475</v>
      </c>
      <c r="N265" s="304">
        <f t="shared" ca="1" si="133"/>
        <v>71.179437251469608</v>
      </c>
      <c r="P265" s="310">
        <f t="shared" ca="1" si="134"/>
        <v>23</v>
      </c>
      <c r="Q265" s="304">
        <f t="shared" ca="1" si="135"/>
        <v>0</v>
      </c>
      <c r="R265" s="306">
        <f t="shared" ca="1" si="136"/>
        <v>0</v>
      </c>
      <c r="S265" s="307">
        <f t="shared" ca="1" si="137"/>
        <v>8.1359999999999992</v>
      </c>
      <c r="T265" s="304">
        <f t="shared" ca="1" si="117"/>
        <v>79.814160000000001</v>
      </c>
      <c r="U265" s="311">
        <f t="shared" ca="1" si="118"/>
        <v>0</v>
      </c>
      <c r="V265" s="306">
        <f t="shared" ca="1" si="119"/>
        <v>1.1063065392565889</v>
      </c>
      <c r="W265" s="304">
        <f t="shared" ca="1" si="120"/>
        <v>25.270846294927019</v>
      </c>
      <c r="Y265" s="314" t="str">
        <f t="shared" ca="1" si="138"/>
        <v/>
      </c>
      <c r="Z265" s="315" t="str">
        <f t="shared" ca="1" si="139"/>
        <v/>
      </c>
      <c r="AA265" s="316" t="str">
        <f t="shared" ca="1" si="140"/>
        <v/>
      </c>
      <c r="AC265" s="310" t="e">
        <f t="shared" ca="1" si="141"/>
        <v>#N/A</v>
      </c>
      <c r="AD265" s="323" t="e">
        <f t="shared" ca="1" si="142"/>
        <v>#N/A</v>
      </c>
      <c r="AE265" s="324">
        <f t="shared" ca="1" si="121"/>
        <v>1018.2570052006981</v>
      </c>
      <c r="AG265" s="306">
        <f t="shared" ca="1" si="143"/>
        <v>-12.499973924606845</v>
      </c>
      <c r="AH265" s="304">
        <f t="shared" ca="1" si="144"/>
        <v>-3.2026345826598179</v>
      </c>
    </row>
    <row r="266" spans="1:34" x14ac:dyDescent="0.2">
      <c r="A266" s="347">
        <f t="shared" ca="1" si="122"/>
        <v>0.1</v>
      </c>
      <c r="B266" s="304">
        <f t="shared" ca="1" si="123"/>
        <v>8.1999999999999886</v>
      </c>
      <c r="D266" s="306">
        <f t="shared" ca="1" si="124"/>
        <v>-1.0020294815303505</v>
      </c>
      <c r="E266" s="307">
        <f t="shared" ca="1" si="125"/>
        <v>-12.749983241413378</v>
      </c>
      <c r="F266" s="304">
        <f t="shared" ca="1" si="126"/>
        <v>12.789297703086669</v>
      </c>
      <c r="G266" s="306">
        <f t="shared" ca="1" si="127"/>
        <v>26.727098555649182</v>
      </c>
      <c r="H266" s="307">
        <f t="shared" ca="1" si="128"/>
        <v>77.437073812763614</v>
      </c>
      <c r="I266" s="304">
        <f t="shared" ca="1" si="129"/>
        <v>81.919705797120542</v>
      </c>
      <c r="J266" s="306">
        <f t="shared" ca="1" si="130"/>
        <v>244.03075197739648</v>
      </c>
      <c r="K266" s="307">
        <f t="shared" ca="1" si="131"/>
        <v>1026.0644624981815</v>
      </c>
      <c r="L266" s="304">
        <f t="shared" ca="1" si="116"/>
        <v>1054.6844500192158</v>
      </c>
      <c r="M266" s="306">
        <f t="shared" ca="1" si="132"/>
        <v>1.238452284919338</v>
      </c>
      <c r="N266" s="304">
        <f t="shared" ca="1" si="133"/>
        <v>70.958089054211399</v>
      </c>
      <c r="P266" s="310">
        <f t="shared" ca="1" si="134"/>
        <v>23</v>
      </c>
      <c r="Q266" s="304">
        <f t="shared" ca="1" si="135"/>
        <v>0</v>
      </c>
      <c r="R266" s="306">
        <f t="shared" ca="1" si="136"/>
        <v>0</v>
      </c>
      <c r="S266" s="307">
        <f t="shared" ca="1" si="137"/>
        <v>8.1359999999999992</v>
      </c>
      <c r="T266" s="304">
        <f t="shared" ca="1" si="117"/>
        <v>79.814160000000001</v>
      </c>
      <c r="U266" s="311">
        <f t="shared" ca="1" si="118"/>
        <v>0</v>
      </c>
      <c r="V266" s="306">
        <f t="shared" ca="1" si="119"/>
        <v>1.1054408719661151</v>
      </c>
      <c r="W266" s="304">
        <f t="shared" ca="1" si="120"/>
        <v>24.504504118590184</v>
      </c>
      <c r="Y266" s="314" t="str">
        <f t="shared" ca="1" si="138"/>
        <v/>
      </c>
      <c r="Z266" s="315" t="str">
        <f t="shared" ca="1" si="139"/>
        <v/>
      </c>
      <c r="AA266" s="316" t="str">
        <f t="shared" ca="1" si="140"/>
        <v/>
      </c>
      <c r="AC266" s="310" t="e">
        <f t="shared" ca="1" si="141"/>
        <v>#N/A</v>
      </c>
      <c r="AD266" s="323" t="e">
        <f t="shared" ca="1" si="142"/>
        <v>#N/A</v>
      </c>
      <c r="AE266" s="324">
        <f t="shared" ca="1" si="121"/>
        <v>1026.0644624981815</v>
      </c>
      <c r="AG266" s="306">
        <f t="shared" ca="1" si="143"/>
        <v>-12.391546934508165</v>
      </c>
      <c r="AH266" s="304">
        <f t="shared" ca="1" si="144"/>
        <v>-3.1060528877737243</v>
      </c>
    </row>
    <row r="267" spans="1:34" x14ac:dyDescent="0.2">
      <c r="A267" s="347">
        <f t="shared" ca="1" si="122"/>
        <v>0.1</v>
      </c>
      <c r="B267" s="304">
        <f t="shared" ca="1" si="123"/>
        <v>8.2999999999999883</v>
      </c>
      <c r="D267" s="306">
        <f t="shared" ca="1" si="124"/>
        <v>-0.98264898450209193</v>
      </c>
      <c r="E267" s="307">
        <f t="shared" ca="1" si="125"/>
        <v>-12.657052843633197</v>
      </c>
      <c r="F267" s="304">
        <f t="shared" ca="1" si="126"/>
        <v>12.695140239999958</v>
      </c>
      <c r="G267" s="306">
        <f t="shared" ca="1" si="127"/>
        <v>26.628833657198971</v>
      </c>
      <c r="H267" s="307">
        <f t="shared" ca="1" si="128"/>
        <v>76.171368528400293</v>
      </c>
      <c r="I267" s="304">
        <f t="shared" ca="1" si="129"/>
        <v>80.691834564794377</v>
      </c>
      <c r="J267" s="306">
        <f t="shared" ca="1" si="130"/>
        <v>246.69854858803888</v>
      </c>
      <c r="K267" s="307">
        <f t="shared" ca="1" si="131"/>
        <v>1033.7448846152397</v>
      </c>
      <c r="L267" s="304">
        <f t="shared" ca="1" si="116"/>
        <v>1062.7740401155932</v>
      </c>
      <c r="M267" s="306">
        <f t="shared" ca="1" si="132"/>
        <v>1.234485816618129</v>
      </c>
      <c r="N267" s="304">
        <f t="shared" ca="1" si="133"/>
        <v>70.7308271609797</v>
      </c>
      <c r="P267" s="310">
        <f t="shared" ca="1" si="134"/>
        <v>23</v>
      </c>
      <c r="Q267" s="304">
        <f t="shared" ca="1" si="135"/>
        <v>0</v>
      </c>
      <c r="R267" s="306">
        <f t="shared" ca="1" si="136"/>
        <v>0</v>
      </c>
      <c r="S267" s="307">
        <f t="shared" ca="1" si="137"/>
        <v>8.1359999999999992</v>
      </c>
      <c r="T267" s="304">
        <f t="shared" ca="1" si="117"/>
        <v>79.814160000000001</v>
      </c>
      <c r="U267" s="311">
        <f t="shared" ca="1" si="118"/>
        <v>0</v>
      </c>
      <c r="V267" s="306">
        <f t="shared" ca="1" si="119"/>
        <v>1.1045899170023776</v>
      </c>
      <c r="W267" s="304">
        <f t="shared" ca="1" si="120"/>
        <v>23.757125182608021</v>
      </c>
      <c r="Y267" s="314" t="str">
        <f t="shared" ca="1" si="138"/>
        <v/>
      </c>
      <c r="Z267" s="315" t="str">
        <f t="shared" ca="1" si="139"/>
        <v/>
      </c>
      <c r="AA267" s="316" t="str">
        <f t="shared" ca="1" si="140"/>
        <v/>
      </c>
      <c r="AC267" s="310" t="e">
        <f t="shared" ca="1" si="141"/>
        <v>#N/A</v>
      </c>
      <c r="AD267" s="323" t="e">
        <f t="shared" ca="1" si="142"/>
        <v>#N/A</v>
      </c>
      <c r="AE267" s="324">
        <f t="shared" ca="1" si="121"/>
        <v>1033.7448846152397</v>
      </c>
      <c r="AG267" s="306">
        <f t="shared" ca="1" si="143"/>
        <v>-12.285059885972441</v>
      </c>
      <c r="AH267" s="304">
        <f t="shared" ca="1" si="144"/>
        <v>-3.011861371508135</v>
      </c>
    </row>
    <row r="268" spans="1:34" x14ac:dyDescent="0.2">
      <c r="A268" s="347">
        <f t="shared" ca="1" si="122"/>
        <v>0.1</v>
      </c>
      <c r="B268" s="304">
        <f t="shared" ca="1" si="123"/>
        <v>8.3999999999999879</v>
      </c>
      <c r="D268" s="306">
        <f t="shared" ca="1" si="124"/>
        <v>-0.9636193260555066</v>
      </c>
      <c r="E268" s="307">
        <f t="shared" ca="1" si="125"/>
        <v>-12.566418240128941</v>
      </c>
      <c r="F268" s="304">
        <f t="shared" ca="1" si="126"/>
        <v>12.603310263236125</v>
      </c>
      <c r="G268" s="306">
        <f t="shared" ca="1" si="127"/>
        <v>26.532471724593421</v>
      </c>
      <c r="H268" s="307">
        <f t="shared" ca="1" si="128"/>
        <v>74.914726704387405</v>
      </c>
      <c r="I268" s="304">
        <f t="shared" ca="1" si="129"/>
        <v>79.474450819174606</v>
      </c>
      <c r="J268" s="306">
        <f t="shared" ca="1" si="130"/>
        <v>249.35661385712851</v>
      </c>
      <c r="K268" s="307">
        <f t="shared" ca="1" si="131"/>
        <v>1041.299189376879</v>
      </c>
      <c r="L268" s="304">
        <f t="shared" ca="1" si="116"/>
        <v>1070.7393346054109</v>
      </c>
      <c r="M268" s="306">
        <f t="shared" ca="1" si="132"/>
        <v>1.2304123399963118</v>
      </c>
      <c r="N268" s="304">
        <f t="shared" ca="1" si="133"/>
        <v>70.497434142604362</v>
      </c>
      <c r="P268" s="310">
        <f t="shared" ca="1" si="134"/>
        <v>23</v>
      </c>
      <c r="Q268" s="304">
        <f t="shared" ca="1" si="135"/>
        <v>0</v>
      </c>
      <c r="R268" s="306">
        <f t="shared" ca="1" si="136"/>
        <v>0</v>
      </c>
      <c r="S268" s="307">
        <f t="shared" ca="1" si="137"/>
        <v>8.1359999999999992</v>
      </c>
      <c r="T268" s="304">
        <f t="shared" ca="1" si="117"/>
        <v>79.814160000000001</v>
      </c>
      <c r="U268" s="311">
        <f t="shared" ca="1" si="118"/>
        <v>0</v>
      </c>
      <c r="V268" s="306">
        <f t="shared" ca="1" si="119"/>
        <v>1.1037535412613035</v>
      </c>
      <c r="W268" s="304">
        <f t="shared" ca="1" si="120"/>
        <v>23.028243536934628</v>
      </c>
      <c r="Y268" s="314" t="str">
        <f t="shared" ca="1" si="138"/>
        <v/>
      </c>
      <c r="Z268" s="315" t="str">
        <f t="shared" ca="1" si="139"/>
        <v/>
      </c>
      <c r="AA268" s="316" t="str">
        <f t="shared" ca="1" si="140"/>
        <v/>
      </c>
      <c r="AC268" s="310" t="e">
        <f t="shared" ca="1" si="141"/>
        <v>#N/A</v>
      </c>
      <c r="AD268" s="323" t="e">
        <f t="shared" ca="1" si="142"/>
        <v>#N/A</v>
      </c>
      <c r="AE268" s="324">
        <f t="shared" ca="1" si="121"/>
        <v>1041.299189376879</v>
      </c>
      <c r="AG268" s="306">
        <f t="shared" ca="1" si="143"/>
        <v>-12.180431129051154</v>
      </c>
      <c r="AH268" s="304">
        <f t="shared" ca="1" si="144"/>
        <v>-2.9200006369970533</v>
      </c>
    </row>
    <row r="269" spans="1:34" x14ac:dyDescent="0.2">
      <c r="A269" s="347">
        <f t="shared" ca="1" si="122"/>
        <v>0.1</v>
      </c>
      <c r="B269" s="304">
        <f t="shared" ca="1" si="123"/>
        <v>8.4999999999999876</v>
      </c>
      <c r="D269" s="306">
        <f t="shared" ca="1" si="124"/>
        <v>-0.94493089419125376</v>
      </c>
      <c r="E269" s="307">
        <f t="shared" ca="1" si="125"/>
        <v>-12.478022807210019</v>
      </c>
      <c r="F269" s="304">
        <f t="shared" ca="1" si="126"/>
        <v>12.513750340008006</v>
      </c>
      <c r="G269" s="306">
        <f t="shared" ca="1" si="127"/>
        <v>26.437978635174296</v>
      </c>
      <c r="H269" s="307">
        <f t="shared" ca="1" si="128"/>
        <v>73.666924423666401</v>
      </c>
      <c r="I269" s="304">
        <f t="shared" ca="1" si="129"/>
        <v>78.267378059802851</v>
      </c>
      <c r="J269" s="306">
        <f t="shared" ca="1" si="130"/>
        <v>252.0051363751169</v>
      </c>
      <c r="K269" s="307">
        <f t="shared" ca="1" si="131"/>
        <v>1048.7282719332816</v>
      </c>
      <c r="L269" s="304">
        <f t="shared" ca="1" si="116"/>
        <v>1078.5812797891535</v>
      </c>
      <c r="M269" s="306">
        <f t="shared" ca="1" si="132"/>
        <v>1.226227877652174</v>
      </c>
      <c r="N269" s="304">
        <f t="shared" ca="1" si="133"/>
        <v>70.257682110753848</v>
      </c>
      <c r="P269" s="310">
        <f t="shared" ca="1" si="134"/>
        <v>23</v>
      </c>
      <c r="Q269" s="304">
        <f t="shared" ca="1" si="135"/>
        <v>0</v>
      </c>
      <c r="R269" s="306">
        <f t="shared" ca="1" si="136"/>
        <v>0</v>
      </c>
      <c r="S269" s="307">
        <f t="shared" ca="1" si="137"/>
        <v>8.1359999999999992</v>
      </c>
      <c r="T269" s="304">
        <f t="shared" ca="1" si="117"/>
        <v>79.814160000000001</v>
      </c>
      <c r="U269" s="311">
        <f t="shared" ca="1" si="118"/>
        <v>0</v>
      </c>
      <c r="V269" s="306">
        <f t="shared" ca="1" si="119"/>
        <v>1.1029316150105566</v>
      </c>
      <c r="W269" s="304">
        <f t="shared" ca="1" si="120"/>
        <v>22.317409841429601</v>
      </c>
      <c r="Y269" s="314" t="str">
        <f t="shared" ca="1" si="138"/>
        <v/>
      </c>
      <c r="Z269" s="315" t="str">
        <f t="shared" ca="1" si="139"/>
        <v/>
      </c>
      <c r="AA269" s="316" t="str">
        <f t="shared" ca="1" si="140"/>
        <v/>
      </c>
      <c r="AC269" s="310" t="e">
        <f t="shared" ca="1" si="141"/>
        <v>#N/A</v>
      </c>
      <c r="AD269" s="323" t="e">
        <f t="shared" ca="1" si="142"/>
        <v>#N/A</v>
      </c>
      <c r="AE269" s="324">
        <f t="shared" ca="1" si="121"/>
        <v>1048.7282719332816</v>
      </c>
      <c r="AG269" s="306">
        <f t="shared" ca="1" si="143"/>
        <v>-12.077579785093562</v>
      </c>
      <c r="AH269" s="304">
        <f t="shared" ca="1" si="144"/>
        <v>-2.830413414077511</v>
      </c>
    </row>
    <row r="270" spans="1:34" x14ac:dyDescent="0.2">
      <c r="A270" s="347">
        <f t="shared" ca="1" si="122"/>
        <v>0.1</v>
      </c>
      <c r="B270" s="304">
        <f t="shared" ca="1" si="123"/>
        <v>8.5999999999999872</v>
      </c>
      <c r="D270" s="306">
        <f t="shared" ca="1" si="124"/>
        <v>-0.92657442985595928</v>
      </c>
      <c r="E270" s="307">
        <f t="shared" ca="1" si="125"/>
        <v>-12.391811924391501</v>
      </c>
      <c r="F270" s="304">
        <f t="shared" ca="1" si="126"/>
        <v>12.426405069188526</v>
      </c>
      <c r="G270" s="306">
        <f t="shared" ca="1" si="127"/>
        <v>26.345321192188699</v>
      </c>
      <c r="H270" s="307">
        <f t="shared" ca="1" si="128"/>
        <v>72.427743231227254</v>
      </c>
      <c r="I270" s="304">
        <f t="shared" ca="1" si="129"/>
        <v>77.070447892095274</v>
      </c>
      <c r="J270" s="306">
        <f t="shared" ca="1" si="130"/>
        <v>254.64430136648505</v>
      </c>
      <c r="K270" s="307">
        <f t="shared" ca="1" si="131"/>
        <v>1056.0330053160262</v>
      </c>
      <c r="L270" s="304">
        <f t="shared" ca="1" si="116"/>
        <v>1086.3008002092347</v>
      </c>
      <c r="M270" s="306">
        <f t="shared" ca="1" si="132"/>
        <v>1.2219282591348239</v>
      </c>
      <c r="N270" s="304">
        <f t="shared" ca="1" si="133"/>
        <v>70.011332116193387</v>
      </c>
      <c r="P270" s="310">
        <f t="shared" ca="1" si="134"/>
        <v>23</v>
      </c>
      <c r="Q270" s="304">
        <f t="shared" ca="1" si="135"/>
        <v>0</v>
      </c>
      <c r="R270" s="306">
        <f t="shared" ca="1" si="136"/>
        <v>0</v>
      </c>
      <c r="S270" s="307">
        <f t="shared" ca="1" si="137"/>
        <v>8.1359999999999992</v>
      </c>
      <c r="T270" s="304">
        <f t="shared" ca="1" si="117"/>
        <v>79.814160000000001</v>
      </c>
      <c r="U270" s="311">
        <f t="shared" ca="1" si="118"/>
        <v>0</v>
      </c>
      <c r="V270" s="306">
        <f t="shared" ca="1" si="119"/>
        <v>1.1021240118035982</v>
      </c>
      <c r="W270" s="304">
        <f t="shared" ca="1" si="120"/>
        <v>21.624190706276487</v>
      </c>
      <c r="Y270" s="314" t="str">
        <f t="shared" ca="1" si="138"/>
        <v/>
      </c>
      <c r="Z270" s="315" t="str">
        <f t="shared" ca="1" si="139"/>
        <v/>
      </c>
      <c r="AA270" s="316" t="str">
        <f t="shared" ca="1" si="140"/>
        <v/>
      </c>
      <c r="AC270" s="310" t="e">
        <f t="shared" ca="1" si="141"/>
        <v>#N/A</v>
      </c>
      <c r="AD270" s="323" t="e">
        <f t="shared" ca="1" si="142"/>
        <v>#N/A</v>
      </c>
      <c r="AE270" s="324">
        <f t="shared" ca="1" si="121"/>
        <v>1056.0330053160262</v>
      </c>
      <c r="AG270" s="306">
        <f t="shared" ca="1" si="143"/>
        <v>-11.976425564820161</v>
      </c>
      <c r="AH270" s="304">
        <f t="shared" ca="1" si="144"/>
        <v>-2.7430444741186828</v>
      </c>
    </row>
    <row r="271" spans="1:34" x14ac:dyDescent="0.2">
      <c r="A271" s="347">
        <f t="shared" ca="1" si="122"/>
        <v>0.1</v>
      </c>
      <c r="B271" s="304">
        <f t="shared" ca="1" si="123"/>
        <v>8.6999999999999869</v>
      </c>
      <c r="D271" s="306">
        <f t="shared" ca="1" si="124"/>
        <v>-0.90854101481036198</v>
      </c>
      <c r="E271" s="307">
        <f t="shared" ca="1" si="125"/>
        <v>-12.307732893658327</v>
      </c>
      <c r="F271" s="304">
        <f t="shared" ca="1" si="126"/>
        <v>12.341220999448629</v>
      </c>
      <c r="G271" s="306">
        <f t="shared" ca="1" si="127"/>
        <v>26.254467090707664</v>
      </c>
      <c r="H271" s="307">
        <f t="shared" ca="1" si="128"/>
        <v>71.196969941861425</v>
      </c>
      <c r="I271" s="304">
        <f t="shared" ca="1" si="129"/>
        <v>75.883499992550227</v>
      </c>
      <c r="J271" s="306">
        <f t="shared" ca="1" si="130"/>
        <v>257.27429078062988</v>
      </c>
      <c r="K271" s="307">
        <f t="shared" ca="1" si="131"/>
        <v>1063.2142409746807</v>
      </c>
      <c r="L271" s="304">
        <f t="shared" ca="1" si="116"/>
        <v>1093.8987992076975</v>
      </c>
      <c r="M271" s="306">
        <f t="shared" ca="1" si="132"/>
        <v>1.2175091097570492</v>
      </c>
      <c r="N271" s="304">
        <f t="shared" ca="1" si="133"/>
        <v>69.758133507809035</v>
      </c>
      <c r="P271" s="310">
        <f t="shared" ca="1" si="134"/>
        <v>23</v>
      </c>
      <c r="Q271" s="304">
        <f t="shared" ca="1" si="135"/>
        <v>0</v>
      </c>
      <c r="R271" s="306">
        <f t="shared" ca="1" si="136"/>
        <v>0</v>
      </c>
      <c r="S271" s="307">
        <f t="shared" ca="1" si="137"/>
        <v>8.1359999999999992</v>
      </c>
      <c r="T271" s="304">
        <f t="shared" ca="1" si="117"/>
        <v>79.814160000000001</v>
      </c>
      <c r="U271" s="311">
        <f t="shared" ca="1" si="118"/>
        <v>0</v>
      </c>
      <c r="V271" s="306">
        <f t="shared" ca="1" si="119"/>
        <v>1.1013306083968584</v>
      </c>
      <c r="W271" s="304">
        <f t="shared" ca="1" si="120"/>
        <v>20.948168063967014</v>
      </c>
      <c r="Y271" s="314" t="str">
        <f t="shared" ca="1" si="138"/>
        <v/>
      </c>
      <c r="Z271" s="315" t="str">
        <f t="shared" ca="1" si="139"/>
        <v/>
      </c>
      <c r="AA271" s="316" t="str">
        <f t="shared" ca="1" si="140"/>
        <v/>
      </c>
      <c r="AC271" s="310" t="e">
        <f t="shared" ca="1" si="141"/>
        <v>#N/A</v>
      </c>
      <c r="AD271" s="323" t="e">
        <f t="shared" ca="1" si="142"/>
        <v>#N/A</v>
      </c>
      <c r="AE271" s="324">
        <f t="shared" ca="1" si="121"/>
        <v>1063.2142409746807</v>
      </c>
      <c r="AG271" s="306">
        <f t="shared" ca="1" si="143"/>
        <v>-11.876888582682735</v>
      </c>
      <c r="AH271" s="304">
        <f t="shared" ca="1" si="144"/>
        <v>-2.6578405489523709</v>
      </c>
    </row>
    <row r="272" spans="1:34" x14ac:dyDescent="0.2">
      <c r="A272" s="347">
        <f t="shared" ca="1" si="122"/>
        <v>0.1</v>
      </c>
      <c r="B272" s="304">
        <f t="shared" ca="1" si="123"/>
        <v>8.7999999999999865</v>
      </c>
      <c r="D272" s="306">
        <f t="shared" ca="1" si="124"/>
        <v>-0.89082206024702082</v>
      </c>
      <c r="E272" s="307">
        <f t="shared" ca="1" si="125"/>
        <v>-12.225734862483728</v>
      </c>
      <c r="F272" s="304">
        <f t="shared" ca="1" si="126"/>
        <v>12.258146551203113</v>
      </c>
      <c r="G272" s="306">
        <f t="shared" ca="1" si="127"/>
        <v>26.165384884682961</v>
      </c>
      <c r="H272" s="307">
        <f t="shared" ca="1" si="128"/>
        <v>69.974396455613046</v>
      </c>
      <c r="I272" s="304">
        <f t="shared" ca="1" si="129"/>
        <v>74.706382093439032</v>
      </c>
      <c r="J272" s="306">
        <f t="shared" ca="1" si="130"/>
        <v>259.89528337939942</v>
      </c>
      <c r="K272" s="307">
        <f t="shared" ca="1" si="131"/>
        <v>1070.2728092945545</v>
      </c>
      <c r="L272" s="304">
        <f t="shared" ca="1" si="116"/>
        <v>1101.3761594651103</v>
      </c>
      <c r="M272" s="306">
        <f t="shared" ca="1" si="132"/>
        <v>1.2129658386759981</v>
      </c>
      <c r="N272" s="304">
        <f t="shared" ca="1" si="133"/>
        <v>69.497823249680962</v>
      </c>
      <c r="P272" s="310">
        <f t="shared" ca="1" si="134"/>
        <v>23</v>
      </c>
      <c r="Q272" s="304">
        <f t="shared" ca="1" si="135"/>
        <v>0</v>
      </c>
      <c r="R272" s="306">
        <f t="shared" ca="1" si="136"/>
        <v>0</v>
      </c>
      <c r="S272" s="307">
        <f t="shared" ca="1" si="137"/>
        <v>8.1359999999999992</v>
      </c>
      <c r="T272" s="304">
        <f t="shared" ca="1" si="117"/>
        <v>79.814160000000001</v>
      </c>
      <c r="U272" s="311">
        <f t="shared" ca="1" si="118"/>
        <v>0</v>
      </c>
      <c r="V272" s="306">
        <f t="shared" ca="1" si="119"/>
        <v>1.1005512846698899</v>
      </c>
      <c r="W272" s="304">
        <f t="shared" ca="1" si="120"/>
        <v>20.288938571157704</v>
      </c>
      <c r="Y272" s="314" t="str">
        <f t="shared" ca="1" si="138"/>
        <v/>
      </c>
      <c r="Z272" s="315" t="str">
        <f t="shared" ca="1" si="139"/>
        <v/>
      </c>
      <c r="AA272" s="316" t="str">
        <f t="shared" ca="1" si="140"/>
        <v/>
      </c>
      <c r="AC272" s="310" t="e">
        <f t="shared" ca="1" si="141"/>
        <v>#N/A</v>
      </c>
      <c r="AD272" s="323" t="e">
        <f t="shared" ca="1" si="142"/>
        <v>#N/A</v>
      </c>
      <c r="AE272" s="324">
        <f t="shared" ca="1" si="121"/>
        <v>1070.2728092945545</v>
      </c>
      <c r="AG272" s="306">
        <f t="shared" ca="1" si="143"/>
        <v>-11.778889166598841</v>
      </c>
      <c r="AH272" s="304">
        <f t="shared" ca="1" si="144"/>
        <v>-2.5747502536832614</v>
      </c>
    </row>
    <row r="273" spans="1:34" x14ac:dyDescent="0.2">
      <c r="A273" s="347">
        <f t="shared" ca="1" si="122"/>
        <v>0.1</v>
      </c>
      <c r="B273" s="304">
        <f t="shared" ca="1" si="123"/>
        <v>8.8999999999999861</v>
      </c>
      <c r="D273" s="306">
        <f t="shared" ca="1" si="124"/>
        <v>-0.87340929613188789</v>
      </c>
      <c r="E273" s="307">
        <f t="shared" ca="1" si="125"/>
        <v>-12.145768750389287</v>
      </c>
      <c r="F273" s="304">
        <f t="shared" ca="1" si="126"/>
        <v>12.177131942148881</v>
      </c>
      <c r="G273" s="306">
        <f t="shared" ca="1" si="127"/>
        <v>26.078043955069774</v>
      </c>
      <c r="H273" s="307">
        <f t="shared" ca="1" si="128"/>
        <v>68.759819580574117</v>
      </c>
      <c r="I273" s="304">
        <f t="shared" ca="1" si="129"/>
        <v>73.538949987579073</v>
      </c>
      <c r="J273" s="306">
        <f t="shared" ca="1" si="130"/>
        <v>262.50745482138706</v>
      </c>
      <c r="K273" s="307">
        <f t="shared" ca="1" si="131"/>
        <v>1077.2095200963638</v>
      </c>
      <c r="L273" s="304">
        <f t="shared" ca="1" si="116"/>
        <v>1108.7337435214286</v>
      </c>
      <c r="M273" s="306">
        <f t="shared" ca="1" si="132"/>
        <v>1.2082936261911608</v>
      </c>
      <c r="N273" s="304">
        <f t="shared" ca="1" si="133"/>
        <v>69.230125193311466</v>
      </c>
      <c r="P273" s="310">
        <f t="shared" ca="1" si="134"/>
        <v>23</v>
      </c>
      <c r="Q273" s="304">
        <f t="shared" ca="1" si="135"/>
        <v>0</v>
      </c>
      <c r="R273" s="306">
        <f t="shared" ca="1" si="136"/>
        <v>0</v>
      </c>
      <c r="S273" s="307">
        <f t="shared" ca="1" si="137"/>
        <v>8.1359999999999992</v>
      </c>
      <c r="T273" s="304">
        <f t="shared" ca="1" si="117"/>
        <v>79.814160000000001</v>
      </c>
      <c r="U273" s="311">
        <f t="shared" ca="1" si="118"/>
        <v>0</v>
      </c>
      <c r="V273" s="306">
        <f t="shared" ca="1" si="119"/>
        <v>1.0997859235483833</v>
      </c>
      <c r="W273" s="304">
        <f t="shared" ca="1" si="120"/>
        <v>19.646113038807179</v>
      </c>
      <c r="Y273" s="314" t="str">
        <f t="shared" ca="1" si="138"/>
        <v/>
      </c>
      <c r="Z273" s="315" t="str">
        <f t="shared" ca="1" si="139"/>
        <v/>
      </c>
      <c r="AA273" s="316" t="str">
        <f t="shared" ca="1" si="140"/>
        <v/>
      </c>
      <c r="AC273" s="310" t="e">
        <f t="shared" ca="1" si="141"/>
        <v>#N/A</v>
      </c>
      <c r="AD273" s="323" t="e">
        <f t="shared" ca="1" si="142"/>
        <v>#N/A</v>
      </c>
      <c r="AE273" s="324">
        <f t="shared" ca="1" si="121"/>
        <v>1077.2095200963638</v>
      </c>
      <c r="AG273" s="306">
        <f t="shared" ca="1" si="143"/>
        <v>-11.682347662097992</v>
      </c>
      <c r="AH273" s="304">
        <f t="shared" ca="1" si="144"/>
        <v>-2.4937240131708096</v>
      </c>
    </row>
    <row r="274" spans="1:34" x14ac:dyDescent="0.2">
      <c r="A274" s="347">
        <f t="shared" ca="1" si="122"/>
        <v>0.1</v>
      </c>
      <c r="B274" s="304">
        <f t="shared" ca="1" si="123"/>
        <v>8.9999999999999858</v>
      </c>
      <c r="D274" s="306">
        <f t="shared" ca="1" si="124"/>
        <v>-0.85629476124690385</v>
      </c>
      <c r="E274" s="307">
        <f t="shared" ca="1" si="125"/>
        <v>-12.067787178845578</v>
      </c>
      <c r="F274" s="304">
        <f t="shared" ca="1" si="126"/>
        <v>12.098129116191833</v>
      </c>
      <c r="G274" s="306">
        <f t="shared" ca="1" si="127"/>
        <v>25.992414478945083</v>
      </c>
      <c r="H274" s="307">
        <f t="shared" ca="1" si="128"/>
        <v>67.553040862689556</v>
      </c>
      <c r="I274" s="304">
        <f t="shared" ca="1" si="129"/>
        <v>72.381067553894781</v>
      </c>
      <c r="J274" s="306">
        <f t="shared" ca="1" si="130"/>
        <v>265.1109777430878</v>
      </c>
      <c r="K274" s="307">
        <f t="shared" ca="1" si="131"/>
        <v>1084.025163118527</v>
      </c>
      <c r="L274" s="304">
        <f t="shared" ca="1" si="116"/>
        <v>1115.9723942795561</v>
      </c>
      <c r="M274" s="306">
        <f t="shared" ca="1" si="132"/>
        <v>1.2034874102058695</v>
      </c>
      <c r="N274" s="304">
        <f t="shared" ca="1" si="133"/>
        <v>68.954749301925958</v>
      </c>
      <c r="P274" s="310">
        <f t="shared" ca="1" si="134"/>
        <v>23</v>
      </c>
      <c r="Q274" s="304">
        <f t="shared" ca="1" si="135"/>
        <v>0</v>
      </c>
      <c r="R274" s="306">
        <f t="shared" ca="1" si="136"/>
        <v>0</v>
      </c>
      <c r="S274" s="307">
        <f t="shared" ca="1" si="137"/>
        <v>8.1359999999999992</v>
      </c>
      <c r="T274" s="304">
        <f t="shared" ca="1" si="117"/>
        <v>79.814160000000001</v>
      </c>
      <c r="U274" s="311">
        <f t="shared" ca="1" si="118"/>
        <v>0</v>
      </c>
      <c r="V274" s="306">
        <f t="shared" ca="1" si="119"/>
        <v>1.0990344109299306</v>
      </c>
      <c r="W274" s="304">
        <f t="shared" ca="1" si="120"/>
        <v>19.019315889098539</v>
      </c>
      <c r="Y274" s="314" t="str">
        <f t="shared" ca="1" si="138"/>
        <v/>
      </c>
      <c r="Z274" s="315" t="str">
        <f t="shared" ca="1" si="139"/>
        <v/>
      </c>
      <c r="AA274" s="316" t="str">
        <f t="shared" ca="1" si="140"/>
        <v/>
      </c>
      <c r="AC274" s="310">
        <f t="shared" ca="1" si="141"/>
        <v>8.9999999999999858</v>
      </c>
      <c r="AD274" s="323">
        <f t="shared" ca="1" si="142"/>
        <v>265.1109777430878</v>
      </c>
      <c r="AE274" s="324">
        <f t="shared" ca="1" si="121"/>
        <v>1084.025163118527</v>
      </c>
      <c r="AG274" s="306">
        <f t="shared" ca="1" si="143"/>
        <v>-11.587184229859195</v>
      </c>
      <c r="AH274" s="304">
        <f t="shared" ca="1" si="144"/>
        <v>-2.4147139919871168</v>
      </c>
    </row>
    <row r="275" spans="1:34" x14ac:dyDescent="0.2">
      <c r="A275" s="347">
        <f t="shared" ca="1" si="122"/>
        <v>0.1</v>
      </c>
      <c r="B275" s="304">
        <f t="shared" ca="1" si="123"/>
        <v>9.0999999999999854</v>
      </c>
      <c r="D275" s="306">
        <f t="shared" ca="1" si="124"/>
        <v>-0.8394707939136431</v>
      </c>
      <c r="E275" s="307">
        <f t="shared" ca="1" si="125"/>
        <v>-11.991744404323008</v>
      </c>
      <c r="F275" s="304">
        <f t="shared" ca="1" si="126"/>
        <v>12.021091675569494</v>
      </c>
      <c r="G275" s="306">
        <f t="shared" ca="1" si="127"/>
        <v>25.908467399553718</v>
      </c>
      <c r="H275" s="307">
        <f t="shared" ca="1" si="128"/>
        <v>66.353866422257255</v>
      </c>
      <c r="I275" s="304">
        <f t="shared" ca="1" si="129"/>
        <v>71.232606804584208</v>
      </c>
      <c r="J275" s="306">
        <f t="shared" ca="1" si="130"/>
        <v>267.70602183701271</v>
      </c>
      <c r="K275" s="307">
        <f t="shared" ca="1" si="131"/>
        <v>1090.7205084827742</v>
      </c>
      <c r="L275" s="304">
        <f t="shared" ca="1" si="116"/>
        <v>1123.0929354923042</v>
      </c>
      <c r="M275" s="306">
        <f t="shared" ca="1" si="132"/>
        <v>1.1985418717952012</v>
      </c>
      <c r="N275" s="304">
        <f t="shared" ca="1" si="133"/>
        <v>68.671390823574825</v>
      </c>
      <c r="P275" s="310">
        <f t="shared" ca="1" si="134"/>
        <v>23</v>
      </c>
      <c r="Q275" s="304">
        <f t="shared" ca="1" si="135"/>
        <v>0</v>
      </c>
      <c r="R275" s="306">
        <f t="shared" ca="1" si="136"/>
        <v>0</v>
      </c>
      <c r="S275" s="307">
        <f t="shared" ca="1" si="137"/>
        <v>8.1359999999999992</v>
      </c>
      <c r="T275" s="304">
        <f t="shared" ca="1" si="117"/>
        <v>79.814160000000001</v>
      </c>
      <c r="U275" s="311">
        <f t="shared" ca="1" si="118"/>
        <v>0</v>
      </c>
      <c r="V275" s="306">
        <f t="shared" ca="1" si="119"/>
        <v>1.0982966356124251</v>
      </c>
      <c r="W275" s="304">
        <f t="shared" ca="1" si="120"/>
        <v>18.408184637739595</v>
      </c>
      <c r="Y275" s="314" t="str">
        <f t="shared" ca="1" si="138"/>
        <v/>
      </c>
      <c r="Z275" s="315" t="str">
        <f t="shared" ca="1" si="139"/>
        <v/>
      </c>
      <c r="AA275" s="316" t="str">
        <f t="shared" ca="1" si="140"/>
        <v/>
      </c>
      <c r="AC275" s="310" t="e">
        <f t="shared" ca="1" si="141"/>
        <v>#N/A</v>
      </c>
      <c r="AD275" s="323" t="e">
        <f t="shared" ca="1" si="142"/>
        <v>#N/A</v>
      </c>
      <c r="AE275" s="324">
        <f t="shared" ca="1" si="121"/>
        <v>1090.7205084827742</v>
      </c>
      <c r="AG275" s="306">
        <f t="shared" ca="1" si="143"/>
        <v>-11.493318635554854</v>
      </c>
      <c r="AH275" s="304">
        <f t="shared" ca="1" si="144"/>
        <v>-2.3376740276669792</v>
      </c>
    </row>
    <row r="276" spans="1:34" x14ac:dyDescent="0.2">
      <c r="A276" s="347">
        <f t="shared" ca="1" si="122"/>
        <v>0.1</v>
      </c>
      <c r="B276" s="304">
        <f t="shared" ca="1" si="123"/>
        <v>9.1999999999999851</v>
      </c>
      <c r="D276" s="306">
        <f t="shared" ca="1" si="124"/>
        <v>-0.82293002338072407</v>
      </c>
      <c r="E276" s="307">
        <f t="shared" ca="1" si="125"/>
        <v>-11.917596254312217</v>
      </c>
      <c r="F276" s="304">
        <f t="shared" ca="1" si="126"/>
        <v>11.945974815986261</v>
      </c>
      <c r="G276" s="306">
        <f t="shared" ca="1" si="127"/>
        <v>25.826174397215645</v>
      </c>
      <c r="H276" s="307">
        <f t="shared" ca="1" si="128"/>
        <v>65.162106796826038</v>
      </c>
      <c r="I276" s="304">
        <f t="shared" ca="1" si="129"/>
        <v>70.093447954829259</v>
      </c>
      <c r="J276" s="306">
        <f t="shared" ca="1" si="130"/>
        <v>270.29275392685116</v>
      </c>
      <c r="K276" s="307">
        <f t="shared" ca="1" si="131"/>
        <v>1097.2963071437284</v>
      </c>
      <c r="L276" s="304">
        <f t="shared" ca="1" si="116"/>
        <v>1130.0961722334189</v>
      </c>
      <c r="M276" s="306">
        <f t="shared" ca="1" si="132"/>
        <v>1.1934514198197086</v>
      </c>
      <c r="N276" s="304">
        <f t="shared" ca="1" si="133"/>
        <v>68.379729409565073</v>
      </c>
      <c r="P276" s="310">
        <f t="shared" ca="1" si="134"/>
        <v>23</v>
      </c>
      <c r="Q276" s="304">
        <f t="shared" ca="1" si="135"/>
        <v>0</v>
      </c>
      <c r="R276" s="306">
        <f t="shared" ca="1" si="136"/>
        <v>0</v>
      </c>
      <c r="S276" s="307">
        <f t="shared" ca="1" si="137"/>
        <v>8.1359999999999992</v>
      </c>
      <c r="T276" s="304">
        <f t="shared" ca="1" si="117"/>
        <v>79.814160000000001</v>
      </c>
      <c r="U276" s="311">
        <f t="shared" ca="1" si="118"/>
        <v>0</v>
      </c>
      <c r="V276" s="306">
        <f t="shared" ca="1" si="119"/>
        <v>1.0975724892249898</v>
      </c>
      <c r="W276" s="304">
        <f t="shared" ca="1" si="120"/>
        <v>17.812369400316964</v>
      </c>
      <c r="Y276" s="314" t="str">
        <f t="shared" ca="1" si="138"/>
        <v/>
      </c>
      <c r="Z276" s="315" t="str">
        <f t="shared" ca="1" si="139"/>
        <v/>
      </c>
      <c r="AA276" s="316" t="str">
        <f t="shared" ca="1" si="140"/>
        <v/>
      </c>
      <c r="AC276" s="310" t="e">
        <f t="shared" ca="1" si="141"/>
        <v>#N/A</v>
      </c>
      <c r="AD276" s="323" t="e">
        <f t="shared" ca="1" si="142"/>
        <v>#N/A</v>
      </c>
      <c r="AE276" s="324">
        <f t="shared" ca="1" si="121"/>
        <v>1097.2963071437284</v>
      </c>
      <c r="AG276" s="306">
        <f t="shared" ca="1" si="143"/>
        <v>-11.400670030843751</v>
      </c>
      <c r="AH276" s="304">
        <f t="shared" ca="1" si="144"/>
        <v>-2.2625595670771381</v>
      </c>
    </row>
    <row r="277" spans="1:34" x14ac:dyDescent="0.2">
      <c r="A277" s="347">
        <f t="shared" ca="1" si="122"/>
        <v>0.1</v>
      </c>
      <c r="B277" s="304">
        <f t="shared" ca="1" si="123"/>
        <v>9.2999999999999847</v>
      </c>
      <c r="D277" s="306">
        <f t="shared" ca="1" si="124"/>
        <v>-0.80666536186048832</v>
      </c>
      <c r="E277" s="307">
        <f t="shared" ca="1" si="125"/>
        <v>-11.845300066142219</v>
      </c>
      <c r="F277" s="304">
        <f t="shared" ca="1" si="126"/>
        <v>11.872735264587279</v>
      </c>
      <c r="G277" s="306">
        <f t="shared" ca="1" si="127"/>
        <v>25.745507861029598</v>
      </c>
      <c r="H277" s="307">
        <f t="shared" ca="1" si="128"/>
        <v>63.977576790211813</v>
      </c>
      <c r="I277" s="304">
        <f t="shared" ca="1" si="129"/>
        <v>68.963479516116251</v>
      </c>
      <c r="J277" s="306">
        <f t="shared" ca="1" si="130"/>
        <v>272.87133803976343</v>
      </c>
      <c r="K277" s="307">
        <f t="shared" ca="1" si="131"/>
        <v>1103.7532913230802</v>
      </c>
      <c r="L277" s="304">
        <f t="shared" ca="1" si="116"/>
        <v>1136.9828913533147</v>
      </c>
      <c r="M277" s="306">
        <f t="shared" ca="1" si="132"/>
        <v>1.1882101745209339</v>
      </c>
      <c r="N277" s="304">
        <f t="shared" ca="1" si="133"/>
        <v>68.07942817455249</v>
      </c>
      <c r="P277" s="310">
        <f t="shared" ca="1" si="134"/>
        <v>23</v>
      </c>
      <c r="Q277" s="304">
        <f t="shared" ca="1" si="135"/>
        <v>0</v>
      </c>
      <c r="R277" s="306">
        <f t="shared" ca="1" si="136"/>
        <v>0</v>
      </c>
      <c r="S277" s="307">
        <f t="shared" ca="1" si="137"/>
        <v>8.1359999999999992</v>
      </c>
      <c r="T277" s="304">
        <f t="shared" ca="1" si="117"/>
        <v>79.814160000000001</v>
      </c>
      <c r="U277" s="311">
        <f t="shared" ca="1" si="118"/>
        <v>0</v>
      </c>
      <c r="V277" s="306">
        <f t="shared" ca="1" si="119"/>
        <v>1.0968618661613436</v>
      </c>
      <c r="W277" s="304">
        <f t="shared" ca="1" si="120"/>
        <v>17.231532421458009</v>
      </c>
      <c r="Y277" s="314" t="str">
        <f t="shared" ca="1" si="138"/>
        <v/>
      </c>
      <c r="Z277" s="315" t="str">
        <f t="shared" ca="1" si="139"/>
        <v/>
      </c>
      <c r="AA277" s="316" t="str">
        <f t="shared" ca="1" si="140"/>
        <v/>
      </c>
      <c r="AC277" s="310" t="e">
        <f t="shared" ca="1" si="141"/>
        <v>#N/A</v>
      </c>
      <c r="AD277" s="323" t="e">
        <f t="shared" ca="1" si="142"/>
        <v>#N/A</v>
      </c>
      <c r="AE277" s="324">
        <f t="shared" ca="1" si="121"/>
        <v>1103.7532913230802</v>
      </c>
      <c r="AG277" s="306">
        <f t="shared" ca="1" si="143"/>
        <v>-11.309156724275494</v>
      </c>
      <c r="AH277" s="304">
        <f t="shared" ca="1" si="144"/>
        <v>-2.1893276057420068</v>
      </c>
    </row>
    <row r="278" spans="1:34" x14ac:dyDescent="0.2">
      <c r="A278" s="347">
        <f t="shared" ca="1" si="122"/>
        <v>0.1</v>
      </c>
      <c r="B278" s="304">
        <f t="shared" ca="1" si="123"/>
        <v>9.3999999999999844</v>
      </c>
      <c r="D278" s="306">
        <f t="shared" ca="1" si="124"/>
        <v>-0.79066999720312037</v>
      </c>
      <c r="E278" s="307">
        <f t="shared" ca="1" si="125"/>
        <v>-11.774814628432667</v>
      </c>
      <c r="F278" s="304">
        <f t="shared" ca="1" si="126"/>
        <v>11.801331220605119</v>
      </c>
      <c r="G278" s="306">
        <f t="shared" ca="1" si="127"/>
        <v>25.666440861309287</v>
      </c>
      <c r="H278" s="307">
        <f t="shared" ca="1" si="128"/>
        <v>62.800095327368545</v>
      </c>
      <c r="I278" s="304">
        <f t="shared" ca="1" si="129"/>
        <v>67.842598414371352</v>
      </c>
      <c r="J278" s="306">
        <f t="shared" ca="1" si="130"/>
        <v>275.44193547588037</v>
      </c>
      <c r="K278" s="307">
        <f t="shared" ca="1" si="131"/>
        <v>1110.0921749289594</v>
      </c>
      <c r="L278" s="304">
        <f t="shared" ca="1" si="116"/>
        <v>1143.7538619201275</v>
      </c>
      <c r="M278" s="306">
        <f t="shared" ca="1" si="132"/>
        <v>1.1828119500311531</v>
      </c>
      <c r="N278" s="304">
        <f t="shared" ca="1" si="133"/>
        <v>67.770132694423893</v>
      </c>
      <c r="P278" s="310">
        <f t="shared" ca="1" si="134"/>
        <v>23</v>
      </c>
      <c r="Q278" s="304">
        <f t="shared" ca="1" si="135"/>
        <v>0</v>
      </c>
      <c r="R278" s="306">
        <f t="shared" ca="1" si="136"/>
        <v>0</v>
      </c>
      <c r="S278" s="307">
        <f t="shared" ca="1" si="137"/>
        <v>8.1359999999999992</v>
      </c>
      <c r="T278" s="304">
        <f t="shared" ca="1" si="117"/>
        <v>79.814160000000001</v>
      </c>
      <c r="U278" s="311">
        <f t="shared" ca="1" si="118"/>
        <v>0</v>
      </c>
      <c r="V278" s="306">
        <f t="shared" ca="1" si="119"/>
        <v>1.0961646635154922</v>
      </c>
      <c r="W278" s="304">
        <f t="shared" ca="1" si="120"/>
        <v>16.665347625626396</v>
      </c>
      <c r="Y278" s="314" t="str">
        <f t="shared" ca="1" si="138"/>
        <v/>
      </c>
      <c r="Z278" s="315" t="str">
        <f t="shared" ca="1" si="139"/>
        <v/>
      </c>
      <c r="AA278" s="316" t="str">
        <f t="shared" ca="1" si="140"/>
        <v/>
      </c>
      <c r="AC278" s="310" t="e">
        <f t="shared" ca="1" si="141"/>
        <v>#N/A</v>
      </c>
      <c r="AD278" s="323" t="e">
        <f t="shared" ca="1" si="142"/>
        <v>#N/A</v>
      </c>
      <c r="AE278" s="324">
        <f t="shared" ca="1" si="121"/>
        <v>1110.0921749289594</v>
      </c>
      <c r="AG278" s="306">
        <f t="shared" ca="1" si="143"/>
        <v>-11.218695940780222</v>
      </c>
      <c r="AH278" s="304">
        <f t="shared" ca="1" si="144"/>
        <v>-2.1179366299727151</v>
      </c>
    </row>
    <row r="279" spans="1:34" x14ac:dyDescent="0.2">
      <c r="A279" s="347">
        <f t="shared" ca="1" si="122"/>
        <v>0.1</v>
      </c>
      <c r="B279" s="304">
        <f t="shared" ca="1" si="123"/>
        <v>9.499999999999984</v>
      </c>
      <c r="D279" s="306">
        <f t="shared" ca="1" si="124"/>
        <v>-0.77493738619910424</v>
      </c>
      <c r="E279" s="307">
        <f t="shared" ca="1" si="125"/>
        <v>-11.706100125023841</v>
      </c>
      <c r="F279" s="304">
        <f t="shared" ca="1" si="126"/>
        <v>11.731722298520891</v>
      </c>
      <c r="G279" s="306">
        <f t="shared" ca="1" si="127"/>
        <v>25.588947122689376</v>
      </c>
      <c r="H279" s="307">
        <f t="shared" ca="1" si="128"/>
        <v>61.629485314866159</v>
      </c>
      <c r="I279" s="304">
        <f t="shared" ca="1" si="129"/>
        <v>66.730710134263504</v>
      </c>
      <c r="J279" s="306">
        <f t="shared" ca="1" si="130"/>
        <v>278.00470487508028</v>
      </c>
      <c r="K279" s="307">
        <f t="shared" ca="1" si="131"/>
        <v>1116.3136539610712</v>
      </c>
      <c r="L279" s="304">
        <f t="shared" ca="1" si="116"/>
        <v>1150.40983564667</v>
      </c>
      <c r="M279" s="306">
        <f t="shared" ca="1" si="132"/>
        <v>1.1772502357263632</v>
      </c>
      <c r="N279" s="304">
        <f t="shared" ca="1" si="133"/>
        <v>67.451469937901891</v>
      </c>
      <c r="P279" s="310">
        <f t="shared" ca="1" si="134"/>
        <v>23</v>
      </c>
      <c r="Q279" s="304">
        <f t="shared" ca="1" si="135"/>
        <v>0</v>
      </c>
      <c r="R279" s="306">
        <f t="shared" ca="1" si="136"/>
        <v>0</v>
      </c>
      <c r="S279" s="307">
        <f t="shared" ca="1" si="137"/>
        <v>8.1359999999999992</v>
      </c>
      <c r="T279" s="304">
        <f t="shared" ca="1" si="117"/>
        <v>79.814160000000001</v>
      </c>
      <c r="U279" s="311">
        <f t="shared" ca="1" si="118"/>
        <v>0</v>
      </c>
      <c r="V279" s="306">
        <f t="shared" ca="1" si="119"/>
        <v>1.0954807810196743</v>
      </c>
      <c r="W279" s="304">
        <f t="shared" ca="1" si="120"/>
        <v>16.113500188445929</v>
      </c>
      <c r="Y279" s="314" t="str">
        <f t="shared" ca="1" si="138"/>
        <v/>
      </c>
      <c r="Z279" s="315" t="str">
        <f t="shared" ca="1" si="139"/>
        <v/>
      </c>
      <c r="AA279" s="316" t="str">
        <f t="shared" ca="1" si="140"/>
        <v/>
      </c>
      <c r="AC279" s="310" t="e">
        <f t="shared" ca="1" si="141"/>
        <v>#N/A</v>
      </c>
      <c r="AD279" s="323" t="e">
        <f t="shared" ca="1" si="142"/>
        <v>#N/A</v>
      </c>
      <c r="AE279" s="324">
        <f t="shared" ca="1" si="121"/>
        <v>1116.3136539610712</v>
      </c>
      <c r="AG279" s="306">
        <f t="shared" ca="1" si="143"/>
        <v>-11.129203568319889</v>
      </c>
      <c r="AH279" s="304">
        <f t="shared" ca="1" si="144"/>
        <v>-2.0483465616551619</v>
      </c>
    </row>
    <row r="280" spans="1:34" x14ac:dyDescent="0.2">
      <c r="A280" s="347">
        <f t="shared" ca="1" si="122"/>
        <v>0.1</v>
      </c>
      <c r="B280" s="304">
        <f t="shared" ca="1" si="123"/>
        <v>9.5999999999999837</v>
      </c>
      <c r="D280" s="306">
        <f t="shared" ca="1" si="124"/>
        <v>-0.75946124850364782</v>
      </c>
      <c r="E280" s="307">
        <f t="shared" ca="1" si="125"/>
        <v>-11.639118081234532</v>
      </c>
      <c r="F280" s="304">
        <f t="shared" ca="1" si="126"/>
        <v>11.663869473588056</v>
      </c>
      <c r="G280" s="306">
        <f t="shared" ca="1" si="127"/>
        <v>25.513000997839011</v>
      </c>
      <c r="H280" s="307">
        <f t="shared" ca="1" si="128"/>
        <v>60.465573506742707</v>
      </c>
      <c r="I280" s="304">
        <f t="shared" ca="1" si="129"/>
        <v>65.627728891186223</v>
      </c>
      <c r="J280" s="306">
        <f t="shared" ca="1" si="130"/>
        <v>280.55980228110673</v>
      </c>
      <c r="K280" s="307">
        <f t="shared" ca="1" si="131"/>
        <v>1122.4184069021517</v>
      </c>
      <c r="L280" s="304">
        <f t="shared" ca="1" si="116"/>
        <v>1156.9515473038523</v>
      </c>
      <c r="M280" s="306">
        <f t="shared" ca="1" si="132"/>
        <v>1.1715181763482168</v>
      </c>
      <c r="N280" s="304">
        <f t="shared" ca="1" si="133"/>
        <v>67.12304712761572</v>
      </c>
      <c r="P280" s="310">
        <f t="shared" ca="1" si="134"/>
        <v>23</v>
      </c>
      <c r="Q280" s="304">
        <f t="shared" ca="1" si="135"/>
        <v>0</v>
      </c>
      <c r="R280" s="306">
        <f t="shared" ca="1" si="136"/>
        <v>0</v>
      </c>
      <c r="S280" s="307">
        <f t="shared" ca="1" si="137"/>
        <v>8.1359999999999992</v>
      </c>
      <c r="T280" s="304">
        <f t="shared" ca="1" si="117"/>
        <v>79.814160000000001</v>
      </c>
      <c r="U280" s="311">
        <f t="shared" ca="1" si="118"/>
        <v>0</v>
      </c>
      <c r="V280" s="306">
        <f t="shared" ca="1" si="119"/>
        <v>1.0948101209844572</v>
      </c>
      <c r="W280" s="304">
        <f t="shared" ca="1" si="120"/>
        <v>15.575686127509499</v>
      </c>
      <c r="Y280" s="314" t="str">
        <f t="shared" ca="1" si="138"/>
        <v/>
      </c>
      <c r="Z280" s="315" t="str">
        <f t="shared" ca="1" si="139"/>
        <v/>
      </c>
      <c r="AA280" s="316" t="str">
        <f t="shared" ca="1" si="140"/>
        <v/>
      </c>
      <c r="AC280" s="310" t="e">
        <f t="shared" ca="1" si="141"/>
        <v>#N/A</v>
      </c>
      <c r="AD280" s="323" t="e">
        <f t="shared" ca="1" si="142"/>
        <v>#N/A</v>
      </c>
      <c r="AE280" s="324">
        <f t="shared" ca="1" si="121"/>
        <v>1122.4184069021517</v>
      </c>
      <c r="AG280" s="306">
        <f t="shared" ca="1" si="143"/>
        <v>-11.040593890171101</v>
      </c>
      <c r="AH280" s="304">
        <f t="shared" ca="1" si="144"/>
        <v>-1.980518705561201</v>
      </c>
    </row>
    <row r="281" spans="1:34" x14ac:dyDescent="0.2">
      <c r="A281" s="347">
        <f t="shared" ca="1" si="122"/>
        <v>0.1</v>
      </c>
      <c r="B281" s="304">
        <f t="shared" ca="1" si="123"/>
        <v>9.6999999999999833</v>
      </c>
      <c r="D281" s="306">
        <f t="shared" ca="1" si="124"/>
        <v>-0.74423556117941769</v>
      </c>
      <c r="E281" s="307">
        <f t="shared" ca="1" si="125"/>
        <v>-11.573831312303779</v>
      </c>
      <c r="F281" s="304">
        <f t="shared" ca="1" si="126"/>
        <v>11.597735029573123</v>
      </c>
      <c r="G281" s="306">
        <f t="shared" ca="1" si="127"/>
        <v>25.438577441721069</v>
      </c>
      <c r="H281" s="307">
        <f t="shared" ca="1" si="128"/>
        <v>59.308190375512332</v>
      </c>
      <c r="I281" s="304">
        <f t="shared" ca="1" si="129"/>
        <v>64.533577832601637</v>
      </c>
      <c r="J281" s="306">
        <f t="shared" ca="1" si="130"/>
        <v>283.10738120308474</v>
      </c>
      <c r="K281" s="307">
        <f t="shared" ca="1" si="131"/>
        <v>1128.4070950962644</v>
      </c>
      <c r="L281" s="304">
        <f t="shared" ca="1" si="116"/>
        <v>1163.3797151211029</v>
      </c>
      <c r="M281" s="306">
        <f t="shared" ca="1" si="132"/>
        <v>1.1656085508175278</v>
      </c>
      <c r="N281" s="304">
        <f t="shared" ca="1" si="133"/>
        <v>66.784450526204481</v>
      </c>
      <c r="P281" s="310">
        <f t="shared" ca="1" si="134"/>
        <v>23</v>
      </c>
      <c r="Q281" s="304">
        <f t="shared" ca="1" si="135"/>
        <v>0</v>
      </c>
      <c r="R281" s="306">
        <f t="shared" ca="1" si="136"/>
        <v>0</v>
      </c>
      <c r="S281" s="307">
        <f t="shared" ca="1" si="137"/>
        <v>8.1359999999999992</v>
      </c>
      <c r="T281" s="304">
        <f t="shared" ca="1" si="117"/>
        <v>79.814160000000001</v>
      </c>
      <c r="U281" s="311">
        <f t="shared" ca="1" si="118"/>
        <v>0</v>
      </c>
      <c r="V281" s="306">
        <f t="shared" ca="1" si="119"/>
        <v>1.0941525882409051</v>
      </c>
      <c r="W281" s="304">
        <f t="shared" ca="1" si="120"/>
        <v>15.051611911690401</v>
      </c>
      <c r="Y281" s="314" t="str">
        <f t="shared" ca="1" si="138"/>
        <v/>
      </c>
      <c r="Z281" s="315" t="str">
        <f t="shared" ca="1" si="139"/>
        <v/>
      </c>
      <c r="AA281" s="316" t="str">
        <f t="shared" ca="1" si="140"/>
        <v/>
      </c>
      <c r="AC281" s="310" t="e">
        <f t="shared" ca="1" si="141"/>
        <v>#N/A</v>
      </c>
      <c r="AD281" s="323" t="e">
        <f t="shared" ca="1" si="142"/>
        <v>#N/A</v>
      </c>
      <c r="AE281" s="324">
        <f t="shared" ca="1" si="121"/>
        <v>1128.4070950962644</v>
      </c>
      <c r="AG281" s="306">
        <f t="shared" ca="1" si="143"/>
        <v>-10.952779301193793</v>
      </c>
      <c r="AH281" s="304">
        <f t="shared" ca="1" si="144"/>
        <v>-1.9144156990547567</v>
      </c>
    </row>
    <row r="282" spans="1:34" x14ac:dyDescent="0.2">
      <c r="A282" s="347">
        <f t="shared" ca="1" si="122"/>
        <v>0.1</v>
      </c>
      <c r="B282" s="304">
        <f t="shared" ca="1" si="123"/>
        <v>9.7999999999999829</v>
      </c>
      <c r="D282" s="306">
        <f t="shared" ca="1" si="124"/>
        <v>-0.72925455385676652</v>
      </c>
      <c r="E282" s="307">
        <f t="shared" ca="1" si="125"/>
        <v>-11.510203873877479</v>
      </c>
      <c r="F282" s="304">
        <f t="shared" ca="1" si="126"/>
        <v>11.533282508572524</v>
      </c>
      <c r="G282" s="306">
        <f t="shared" ca="1" si="127"/>
        <v>25.365651986335394</v>
      </c>
      <c r="H282" s="307">
        <f t="shared" ca="1" si="128"/>
        <v>58.157169988124586</v>
      </c>
      <c r="I282" s="304">
        <f t="shared" ca="1" si="129"/>
        <v>63.448189270612758</v>
      </c>
      <c r="J282" s="306">
        <f t="shared" ca="1" si="130"/>
        <v>285.64759267448756</v>
      </c>
      <c r="K282" s="307">
        <f t="shared" ca="1" si="131"/>
        <v>1134.2803631144461</v>
      </c>
      <c r="L282" s="304">
        <f t="shared" ca="1" si="116"/>
        <v>1169.6950411743096</v>
      </c>
      <c r="M282" s="306">
        <f t="shared" ca="1" si="132"/>
        <v>1.1595137496592549</v>
      </c>
      <c r="N282" s="304">
        <f t="shared" ca="1" si="133"/>
        <v>66.435244142864008</v>
      </c>
      <c r="P282" s="310">
        <f t="shared" ca="1" si="134"/>
        <v>23</v>
      </c>
      <c r="Q282" s="304">
        <f t="shared" ca="1" si="135"/>
        <v>0</v>
      </c>
      <c r="R282" s="306">
        <f t="shared" ca="1" si="136"/>
        <v>0</v>
      </c>
      <c r="S282" s="307">
        <f t="shared" ca="1" si="137"/>
        <v>8.1359999999999992</v>
      </c>
      <c r="T282" s="304">
        <f t="shared" ca="1" si="117"/>
        <v>79.814160000000001</v>
      </c>
      <c r="U282" s="311">
        <f t="shared" ca="1" si="118"/>
        <v>0</v>
      </c>
      <c r="V282" s="306">
        <f t="shared" ca="1" si="119"/>
        <v>1.0935080900847449</v>
      </c>
      <c r="W282" s="304">
        <f t="shared" ca="1" si="120"/>
        <v>14.540994088027903</v>
      </c>
      <c r="Y282" s="314" t="str">
        <f t="shared" ca="1" si="138"/>
        <v/>
      </c>
      <c r="Z282" s="315" t="str">
        <f t="shared" ca="1" si="139"/>
        <v/>
      </c>
      <c r="AA282" s="316" t="str">
        <f t="shared" ca="1" si="140"/>
        <v/>
      </c>
      <c r="AC282" s="310" t="e">
        <f t="shared" ca="1" si="141"/>
        <v>#N/A</v>
      </c>
      <c r="AD282" s="323" t="e">
        <f t="shared" ca="1" si="142"/>
        <v>#N/A</v>
      </c>
      <c r="AE282" s="324">
        <f t="shared" ca="1" si="121"/>
        <v>1134.2803631144461</v>
      </c>
      <c r="AG282" s="306">
        <f t="shared" ca="1" si="143"/>
        <v>-10.865670006315064</v>
      </c>
      <c r="AH282" s="304">
        <f t="shared" ca="1" si="144"/>
        <v>-1.850001464072075</v>
      </c>
    </row>
    <row r="283" spans="1:34" x14ac:dyDescent="0.2">
      <c r="A283" s="347">
        <f t="shared" ca="1" si="122"/>
        <v>0.1</v>
      </c>
      <c r="B283" s="304">
        <f t="shared" ca="1" si="123"/>
        <v>9.8999999999999826</v>
      </c>
      <c r="D283" s="306">
        <f t="shared" ca="1" si="124"/>
        <v>-0.7145127045134485</v>
      </c>
      <c r="E283" s="307">
        <f t="shared" ca="1" si="125"/>
        <v>-11.448201014405173</v>
      </c>
      <c r="F283" s="304">
        <f t="shared" ca="1" si="126"/>
        <v>11.470476662769459</v>
      </c>
      <c r="G283" s="306">
        <f t="shared" ca="1" si="127"/>
        <v>25.294200715884049</v>
      </c>
      <c r="H283" s="307">
        <f t="shared" ca="1" si="128"/>
        <v>57.012349886684071</v>
      </c>
      <c r="I283" s="304">
        <f t="shared" ca="1" si="129"/>
        <v>62.371504947829457</v>
      </c>
      <c r="J283" s="306">
        <f t="shared" ca="1" si="130"/>
        <v>288.18058530959854</v>
      </c>
      <c r="K283" s="307">
        <f t="shared" ca="1" si="131"/>
        <v>1140.0388391081865</v>
      </c>
      <c r="L283" s="304">
        <f t="shared" ca="1" si="116"/>
        <v>1175.8982117617682</v>
      </c>
      <c r="M283" s="306">
        <f t="shared" ca="1" si="132"/>
        <v>1.1532257509566644</v>
      </c>
      <c r="N283" s="304">
        <f t="shared" ca="1" si="133"/>
        <v>66.07496835562182</v>
      </c>
      <c r="P283" s="310">
        <f t="shared" ca="1" si="134"/>
        <v>23</v>
      </c>
      <c r="Q283" s="304">
        <f t="shared" ca="1" si="135"/>
        <v>0</v>
      </c>
      <c r="R283" s="306">
        <f t="shared" ca="1" si="136"/>
        <v>0</v>
      </c>
      <c r="S283" s="307">
        <f t="shared" ca="1" si="137"/>
        <v>8.1359999999999992</v>
      </c>
      <c r="T283" s="304">
        <f t="shared" ca="1" si="117"/>
        <v>79.814160000000001</v>
      </c>
      <c r="U283" s="311">
        <f t="shared" ca="1" si="118"/>
        <v>0</v>
      </c>
      <c r="V283" s="306">
        <f t="shared" ca="1" si="119"/>
        <v>1.0928765362224431</v>
      </c>
      <c r="W283" s="304">
        <f t="shared" ca="1" si="120"/>
        <v>14.04355892531148</v>
      </c>
      <c r="Y283" s="314" t="str">
        <f t="shared" ca="1" si="138"/>
        <v/>
      </c>
      <c r="Z283" s="315" t="str">
        <f t="shared" ca="1" si="139"/>
        <v/>
      </c>
      <c r="AA283" s="316" t="str">
        <f t="shared" ca="1" si="140"/>
        <v/>
      </c>
      <c r="AC283" s="310" t="e">
        <f t="shared" ca="1" si="141"/>
        <v>#N/A</v>
      </c>
      <c r="AD283" s="323" t="e">
        <f t="shared" ca="1" si="142"/>
        <v>#N/A</v>
      </c>
      <c r="AE283" s="324">
        <f t="shared" ca="1" si="121"/>
        <v>1140.0388391081865</v>
      </c>
      <c r="AG283" s="306">
        <f t="shared" ca="1" si="143"/>
        <v>-10.779173699323451</v>
      </c>
      <c r="AH283" s="304">
        <f t="shared" ca="1" si="144"/>
        <v>-1.7872411612620334</v>
      </c>
    </row>
    <row r="284" spans="1:34" x14ac:dyDescent="0.2">
      <c r="A284" s="347">
        <f t="shared" ca="1" si="122"/>
        <v>0.1</v>
      </c>
      <c r="B284" s="304">
        <f t="shared" ca="1" si="123"/>
        <v>9.9999999999999822</v>
      </c>
      <c r="D284" s="306">
        <f t="shared" ca="1" si="124"/>
        <v>-0.70000473587876511</v>
      </c>
      <c r="E284" s="307">
        <f t="shared" ca="1" si="125"/>
        <v>-11.387789129315889</v>
      </c>
      <c r="F284" s="304">
        <f t="shared" ca="1" si="126"/>
        <v>11.409283407997973</v>
      </c>
      <c r="G284" s="306">
        <f t="shared" ca="1" si="127"/>
        <v>25.224200242296174</v>
      </c>
      <c r="H284" s="307">
        <f t="shared" ca="1" si="128"/>
        <v>55.873570973752479</v>
      </c>
      <c r="I284" s="304">
        <f t="shared" ca="1" si="129"/>
        <v>61.303476338804884</v>
      </c>
      <c r="J284" s="306">
        <f t="shared" ca="1" si="130"/>
        <v>290.70650535750758</v>
      </c>
      <c r="K284" s="307">
        <f t="shared" ca="1" si="131"/>
        <v>1145.6831351512083</v>
      </c>
      <c r="L284" s="304">
        <f t="shared" ca="1" si="116"/>
        <v>1181.9898977686216</v>
      </c>
      <c r="M284" s="306">
        <f t="shared" ca="1" si="132"/>
        <v>1.1467360947508869</v>
      </c>
      <c r="N284" s="304">
        <f t="shared" ca="1" si="133"/>
        <v>65.703138444539888</v>
      </c>
      <c r="P284" s="310">
        <f t="shared" ca="1" si="134"/>
        <v>23</v>
      </c>
      <c r="Q284" s="304">
        <f t="shared" ca="1" si="135"/>
        <v>0</v>
      </c>
      <c r="R284" s="306">
        <f t="shared" ca="1" si="136"/>
        <v>0</v>
      </c>
      <c r="S284" s="307">
        <f t="shared" ca="1" si="137"/>
        <v>8.1359999999999992</v>
      </c>
      <c r="T284" s="304">
        <f t="shared" ca="1" si="117"/>
        <v>79.814160000000001</v>
      </c>
      <c r="U284" s="311">
        <f t="shared" ca="1" si="118"/>
        <v>0</v>
      </c>
      <c r="V284" s="306">
        <f t="shared" ca="1" si="119"/>
        <v>1.092257838719128</v>
      </c>
      <c r="W284" s="304">
        <f t="shared" ca="1" si="120"/>
        <v>13.55904207353632</v>
      </c>
      <c r="Y284" s="314" t="str">
        <f t="shared" ca="1" si="138"/>
        <v/>
      </c>
      <c r="Z284" s="315" t="str">
        <f t="shared" ca="1" si="139"/>
        <v/>
      </c>
      <c r="AA284" s="316" t="str">
        <f t="shared" ca="1" si="140"/>
        <v/>
      </c>
      <c r="AC284" s="310">
        <f t="shared" ca="1" si="141"/>
        <v>9.9999999999999822</v>
      </c>
      <c r="AD284" s="323">
        <f t="shared" ca="1" si="142"/>
        <v>290.70650535750758</v>
      </c>
      <c r="AE284" s="324">
        <f t="shared" ca="1" si="121"/>
        <v>1145.6831351512083</v>
      </c>
      <c r="AG284" s="306">
        <f t="shared" ca="1" si="143"/>
        <v>-10.693195219926016</v>
      </c>
      <c r="AH284" s="304">
        <f t="shared" ca="1" si="144"/>
        <v>-1.726101146178894</v>
      </c>
    </row>
    <row r="285" spans="1:34" x14ac:dyDescent="0.2">
      <c r="A285" s="347">
        <f t="shared" ca="1" si="122"/>
        <v>0.1</v>
      </c>
      <c r="B285" s="304">
        <f t="shared" ca="1" si="123"/>
        <v>10.099999999999982</v>
      </c>
      <c r="D285" s="306">
        <f t="shared" ca="1" si="124"/>
        <v>-0.68572561247008479</v>
      </c>
      <c r="E285" s="307">
        <f t="shared" ca="1" si="125"/>
        <v>-11.328935716844732</v>
      </c>
      <c r="F285" s="304">
        <f t="shared" ca="1" si="126"/>
        <v>11.349669778984662</v>
      </c>
      <c r="G285" s="306">
        <f t="shared" ca="1" si="127"/>
        <v>25.155627681049165</v>
      </c>
      <c r="H285" s="307">
        <f t="shared" ca="1" si="128"/>
        <v>54.740677402068002</v>
      </c>
      <c r="I285" s="304">
        <f t="shared" ca="1" si="129"/>
        <v>60.244064989547688</v>
      </c>
      <c r="J285" s="306">
        <f t="shared" ca="1" si="130"/>
        <v>293.22549675367486</v>
      </c>
      <c r="K285" s="307">
        <f t="shared" ca="1" si="131"/>
        <v>1151.2138475699992</v>
      </c>
      <c r="L285" s="304">
        <f t="shared" ca="1" si="116"/>
        <v>1187.9707550202406</v>
      </c>
      <c r="M285" s="306">
        <f t="shared" ca="1" si="132"/>
        <v>1.1400358558015753</v>
      </c>
      <c r="N285" s="304">
        <f t="shared" ca="1" si="133"/>
        <v>65.319243031015176</v>
      </c>
      <c r="P285" s="310">
        <f t="shared" ca="1" si="134"/>
        <v>23</v>
      </c>
      <c r="Q285" s="304">
        <f t="shared" ca="1" si="135"/>
        <v>0</v>
      </c>
      <c r="R285" s="306">
        <f t="shared" ca="1" si="136"/>
        <v>0</v>
      </c>
      <c r="S285" s="307">
        <f t="shared" ca="1" si="137"/>
        <v>8.1359999999999992</v>
      </c>
      <c r="T285" s="304">
        <f t="shared" ca="1" si="117"/>
        <v>79.814160000000001</v>
      </c>
      <c r="U285" s="311">
        <f t="shared" ca="1" si="118"/>
        <v>0</v>
      </c>
      <c r="V285" s="306">
        <f t="shared" ca="1" si="119"/>
        <v>1.0916519119482815</v>
      </c>
      <c r="W285" s="304">
        <f t="shared" ca="1" si="120"/>
        <v>13.087188238448283</v>
      </c>
      <c r="Y285" s="314" t="str">
        <f t="shared" ca="1" si="138"/>
        <v/>
      </c>
      <c r="Z285" s="315" t="str">
        <f t="shared" ca="1" si="139"/>
        <v/>
      </c>
      <c r="AA285" s="316" t="str">
        <f t="shared" ca="1" si="140"/>
        <v/>
      </c>
      <c r="AC285" s="310" t="e">
        <f t="shared" ca="1" si="141"/>
        <v>#N/A</v>
      </c>
      <c r="AD285" s="323" t="e">
        <f t="shared" ca="1" si="142"/>
        <v>#N/A</v>
      </c>
      <c r="AE285" s="324">
        <f t="shared" ca="1" si="121"/>
        <v>1151.2138475699992</v>
      </c>
      <c r="AG285" s="306">
        <f t="shared" ca="1" si="143"/>
        <v>-10.607636186869751</v>
      </c>
      <c r="AH285" s="304">
        <f t="shared" ca="1" si="144"/>
        <v>-1.6665489274258016</v>
      </c>
    </row>
    <row r="286" spans="1:34" x14ac:dyDescent="0.2">
      <c r="A286" s="347">
        <f t="shared" ca="1" si="122"/>
        <v>0.1</v>
      </c>
      <c r="B286" s="304">
        <f t="shared" ca="1" si="123"/>
        <v>10.199999999999982</v>
      </c>
      <c r="D286" s="306">
        <f t="shared" ca="1" si="124"/>
        <v>-0.67167053827276246</v>
      </c>
      <c r="E286" s="307">
        <f t="shared" ca="1" si="125"/>
        <v>-11.271609335383882</v>
      </c>
      <c r="F286" s="304">
        <f t="shared" ca="1" si="126"/>
        <v>11.29160388614021</v>
      </c>
      <c r="G286" s="306">
        <f t="shared" ca="1" si="127"/>
        <v>25.088460627221888</v>
      </c>
      <c r="H286" s="307">
        <f t="shared" ca="1" si="128"/>
        <v>53.61351646852961</v>
      </c>
      <c r="I286" s="304">
        <f t="shared" ca="1" si="129"/>
        <v>59.1932428978592</v>
      </c>
      <c r="J286" s="306">
        <f t="shared" ca="1" si="130"/>
        <v>295.73770116908844</v>
      </c>
      <c r="K286" s="307">
        <f t="shared" ca="1" si="131"/>
        <v>1156.631557263529</v>
      </c>
      <c r="L286" s="304">
        <f t="shared" ca="1" si="116"/>
        <v>1193.8414246249931</v>
      </c>
      <c r="M286" s="306">
        <f t="shared" ca="1" si="132"/>
        <v>1.1331156146251173</v>
      </c>
      <c r="N286" s="304">
        <f t="shared" ca="1" si="133"/>
        <v>64.922742418391479</v>
      </c>
      <c r="P286" s="310">
        <f t="shared" ca="1" si="134"/>
        <v>23</v>
      </c>
      <c r="Q286" s="304">
        <f t="shared" ca="1" si="135"/>
        <v>0</v>
      </c>
      <c r="R286" s="306">
        <f t="shared" ca="1" si="136"/>
        <v>0</v>
      </c>
      <c r="S286" s="307">
        <f t="shared" ca="1" si="137"/>
        <v>8.1359999999999992</v>
      </c>
      <c r="T286" s="304">
        <f t="shared" ca="1" si="117"/>
        <v>79.814160000000001</v>
      </c>
      <c r="U286" s="311">
        <f t="shared" ca="1" si="118"/>
        <v>0</v>
      </c>
      <c r="V286" s="306">
        <f t="shared" ca="1" si="119"/>
        <v>1.0910586725431366</v>
      </c>
      <c r="W286" s="304">
        <f t="shared" ca="1" si="120"/>
        <v>12.627750870439126</v>
      </c>
      <c r="Y286" s="314" t="str">
        <f t="shared" ca="1" si="138"/>
        <v/>
      </c>
      <c r="Z286" s="315" t="str">
        <f t="shared" ca="1" si="139"/>
        <v/>
      </c>
      <c r="AA286" s="316" t="str">
        <f t="shared" ca="1" si="140"/>
        <v/>
      </c>
      <c r="AC286" s="310" t="e">
        <f t="shared" ca="1" si="141"/>
        <v>#N/A</v>
      </c>
      <c r="AD286" s="323" t="e">
        <f t="shared" ca="1" si="142"/>
        <v>#N/A</v>
      </c>
      <c r="AE286" s="324">
        <f t="shared" ca="1" si="121"/>
        <v>1156.631557263529</v>
      </c>
      <c r="AG286" s="306">
        <f t="shared" ca="1" si="143"/>
        <v>-10.522394604771277</v>
      </c>
      <c r="AH286" s="304">
        <f t="shared" ca="1" si="144"/>
        <v>-1.6085531266529356</v>
      </c>
    </row>
    <row r="287" spans="1:34" x14ac:dyDescent="0.2">
      <c r="A287" s="347">
        <f t="shared" ca="1" si="122"/>
        <v>0.1</v>
      </c>
      <c r="B287" s="304">
        <f t="shared" ca="1" si="123"/>
        <v>10.299999999999981</v>
      </c>
      <c r="D287" s="306">
        <f t="shared" ca="1" si="124"/>
        <v>-0.65783495507772161</v>
      </c>
      <c r="E287" s="307">
        <f t="shared" ca="1" si="125"/>
        <v>-11.215779562232921</v>
      </c>
      <c r="F287" s="304">
        <f t="shared" ca="1" si="126"/>
        <v>11.235054873774484</v>
      </c>
      <c r="G287" s="306">
        <f t="shared" ca="1" si="127"/>
        <v>25.022677131714115</v>
      </c>
      <c r="H287" s="307">
        <f t="shared" ca="1" si="128"/>
        <v>52.491938512306319</v>
      </c>
      <c r="I287" s="304">
        <f t="shared" ca="1" si="129"/>
        <v>58.150992937504995</v>
      </c>
      <c r="J287" s="306">
        <f t="shared" ca="1" si="130"/>
        <v>298.24325805703523</v>
      </c>
      <c r="K287" s="307">
        <f t="shared" ca="1" si="131"/>
        <v>1161.9368300125707</v>
      </c>
      <c r="L287" s="304">
        <f t="shared" ca="1" si="116"/>
        <v>1199.6025333068187</v>
      </c>
      <c r="M287" s="306">
        <f t="shared" ca="1" si="132"/>
        <v>1.1259654267292931</v>
      </c>
      <c r="N287" s="304">
        <f t="shared" ca="1" si="133"/>
        <v>64.513066829235228</v>
      </c>
      <c r="P287" s="310">
        <f t="shared" ca="1" si="134"/>
        <v>23</v>
      </c>
      <c r="Q287" s="304">
        <f t="shared" ca="1" si="135"/>
        <v>0</v>
      </c>
      <c r="R287" s="306">
        <f t="shared" ca="1" si="136"/>
        <v>0</v>
      </c>
      <c r="S287" s="307">
        <f t="shared" ca="1" si="137"/>
        <v>8.1359999999999992</v>
      </c>
      <c r="T287" s="304">
        <f t="shared" ca="1" si="117"/>
        <v>79.814160000000001</v>
      </c>
      <c r="U287" s="311">
        <f t="shared" ca="1" si="118"/>
        <v>0</v>
      </c>
      <c r="V287" s="306">
        <f t="shared" ca="1" si="119"/>
        <v>1.0904780393497135</v>
      </c>
      <c r="W287" s="304">
        <f t="shared" ca="1" si="120"/>
        <v>12.180491867092476</v>
      </c>
      <c r="Y287" s="314" t="str">
        <f t="shared" ca="1" si="138"/>
        <v/>
      </c>
      <c r="Z287" s="315" t="str">
        <f t="shared" ca="1" si="139"/>
        <v/>
      </c>
      <c r="AA287" s="316" t="str">
        <f t="shared" ca="1" si="140"/>
        <v/>
      </c>
      <c r="AC287" s="310" t="e">
        <f t="shared" ca="1" si="141"/>
        <v>#N/A</v>
      </c>
      <c r="AD287" s="323" t="e">
        <f t="shared" ca="1" si="142"/>
        <v>#N/A</v>
      </c>
      <c r="AE287" s="324">
        <f t="shared" ca="1" si="121"/>
        <v>1161.9368300125707</v>
      </c>
      <c r="AG287" s="306">
        <f t="shared" ca="1" si="143"/>
        <v>-10.437364442136261</v>
      </c>
      <c r="AH287" s="304">
        <f t="shared" ca="1" si="144"/>
        <v>-1.5520834403194601</v>
      </c>
    </row>
    <row r="288" spans="1:34" x14ac:dyDescent="0.2">
      <c r="A288" s="347">
        <f t="shared" ca="1" si="122"/>
        <v>0.1</v>
      </c>
      <c r="B288" s="304">
        <f t="shared" ca="1" si="123"/>
        <v>10.399999999999981</v>
      </c>
      <c r="D288" s="306">
        <f t="shared" ca="1" si="124"/>
        <v>-0.64421454149425084</v>
      </c>
      <c r="E288" s="307">
        <f t="shared" ca="1" si="125"/>
        <v>-11.161416953623673</v>
      </c>
      <c r="F288" s="304">
        <f t="shared" ca="1" si="126"/>
        <v>11.17999287960912</v>
      </c>
      <c r="G288" s="306">
        <f t="shared" ca="1" si="127"/>
        <v>24.95825567756469</v>
      </c>
      <c r="H288" s="307">
        <f t="shared" ca="1" si="128"/>
        <v>51.375796816943954</v>
      </c>
      <c r="I288" s="304">
        <f t="shared" ca="1" si="129"/>
        <v>57.117309329507094</v>
      </c>
      <c r="J288" s="306">
        <f t="shared" ca="1" si="130"/>
        <v>300.74230469749915</v>
      </c>
      <c r="K288" s="307">
        <f t="shared" ca="1" si="131"/>
        <v>1167.1302167790332</v>
      </c>
      <c r="L288" s="304">
        <f t="shared" ca="1" si="116"/>
        <v>1205.2546937280254</v>
      </c>
      <c r="M288" s="306">
        <f t="shared" ca="1" si="132"/>
        <v>1.1185747899678273</v>
      </c>
      <c r="N288" s="304">
        <f t="shared" ca="1" si="133"/>
        <v>64.089614534889009</v>
      </c>
      <c r="P288" s="310">
        <f t="shared" ca="1" si="134"/>
        <v>23</v>
      </c>
      <c r="Q288" s="304">
        <f t="shared" ca="1" si="135"/>
        <v>0</v>
      </c>
      <c r="R288" s="306">
        <f t="shared" ca="1" si="136"/>
        <v>0</v>
      </c>
      <c r="S288" s="307">
        <f t="shared" ca="1" si="137"/>
        <v>8.1359999999999992</v>
      </c>
      <c r="T288" s="304">
        <f t="shared" ca="1" si="117"/>
        <v>79.814160000000001</v>
      </c>
      <c r="U288" s="311">
        <f t="shared" ca="1" si="118"/>
        <v>0</v>
      </c>
      <c r="V288" s="306">
        <f t="shared" ca="1" si="119"/>
        <v>1.0899099333814297</v>
      </c>
      <c r="W288" s="304">
        <f t="shared" ca="1" si="120"/>
        <v>11.745181288718305</v>
      </c>
      <c r="Y288" s="314" t="str">
        <f t="shared" ca="1" si="138"/>
        <v/>
      </c>
      <c r="Z288" s="315" t="str">
        <f t="shared" ca="1" si="139"/>
        <v/>
      </c>
      <c r="AA288" s="316" t="str">
        <f t="shared" ca="1" si="140"/>
        <v/>
      </c>
      <c r="AC288" s="310" t="e">
        <f t="shared" ca="1" si="141"/>
        <v>#N/A</v>
      </c>
      <c r="AD288" s="323" t="e">
        <f t="shared" ca="1" si="142"/>
        <v>#N/A</v>
      </c>
      <c r="AE288" s="324">
        <f t="shared" ca="1" si="121"/>
        <v>1167.1302167790332</v>
      </c>
      <c r="AG288" s="306">
        <f t="shared" ca="1" si="143"/>
        <v>-10.352435177885415</v>
      </c>
      <c r="AH288" s="304">
        <f t="shared" ca="1" si="144"/>
        <v>-1.4971106031332937</v>
      </c>
    </row>
    <row r="289" spans="1:34" x14ac:dyDescent="0.2">
      <c r="A289" s="347">
        <f t="shared" ca="1" si="122"/>
        <v>0.1</v>
      </c>
      <c r="B289" s="304">
        <f t="shared" ca="1" si="123"/>
        <v>10.49999999999998</v>
      </c>
      <c r="D289" s="306">
        <f t="shared" ca="1" si="124"/>
        <v>-0.63080521265900091</v>
      </c>
      <c r="E289" s="307">
        <f t="shared" ca="1" si="125"/>
        <v>-11.108493005894241</v>
      </c>
      <c r="F289" s="304">
        <f t="shared" ca="1" si="126"/>
        <v>11.126388995461152</v>
      </c>
      <c r="G289" s="306">
        <f t="shared" ca="1" si="127"/>
        <v>24.895175156298791</v>
      </c>
      <c r="H289" s="307">
        <f t="shared" ca="1" si="128"/>
        <v>50.264947516354532</v>
      </c>
      <c r="I289" s="304">
        <f t="shared" ca="1" si="129"/>
        <v>56.092198164135731</v>
      </c>
      <c r="J289" s="306">
        <f t="shared" ca="1" si="130"/>
        <v>303.23497623919235</v>
      </c>
      <c r="K289" s="307">
        <f t="shared" ca="1" si="131"/>
        <v>1172.2122539956981</v>
      </c>
      <c r="L289" s="304">
        <f t="shared" ca="1" si="116"/>
        <v>1210.7985048027019</v>
      </c>
      <c r="M289" s="306">
        <f t="shared" ca="1" si="132"/>
        <v>1.1109326099455614</v>
      </c>
      <c r="N289" s="304">
        <f t="shared" ca="1" si="133"/>
        <v>63.651749873333976</v>
      </c>
      <c r="P289" s="310">
        <f t="shared" ca="1" si="134"/>
        <v>23</v>
      </c>
      <c r="Q289" s="304">
        <f t="shared" ca="1" si="135"/>
        <v>0</v>
      </c>
      <c r="R289" s="306">
        <f t="shared" ca="1" si="136"/>
        <v>0</v>
      </c>
      <c r="S289" s="307">
        <f t="shared" ca="1" si="137"/>
        <v>8.1359999999999992</v>
      </c>
      <c r="T289" s="304">
        <f t="shared" ca="1" si="117"/>
        <v>79.814160000000001</v>
      </c>
      <c r="U289" s="311">
        <f t="shared" ca="1" si="118"/>
        <v>0</v>
      </c>
      <c r="V289" s="306">
        <f t="shared" ca="1" si="119"/>
        <v>1.0893542777752259</v>
      </c>
      <c r="W289" s="304">
        <f t="shared" ca="1" si="120"/>
        <v>11.321597086248493</v>
      </c>
      <c r="Y289" s="314" t="str">
        <f t="shared" ca="1" si="138"/>
        <v/>
      </c>
      <c r="Z289" s="315" t="str">
        <f t="shared" ca="1" si="139"/>
        <v/>
      </c>
      <c r="AA289" s="316" t="str">
        <f t="shared" ca="1" si="140"/>
        <v/>
      </c>
      <c r="AC289" s="310" t="e">
        <f t="shared" ca="1" si="141"/>
        <v>#N/A</v>
      </c>
      <c r="AD289" s="323" t="e">
        <f t="shared" ca="1" si="142"/>
        <v>#N/A</v>
      </c>
      <c r="AE289" s="324">
        <f t="shared" ca="1" si="121"/>
        <v>1172.2122539956981</v>
      </c>
      <c r="AG289" s="306">
        <f t="shared" ca="1" si="143"/>
        <v>-10.267491313541017</v>
      </c>
      <c r="AH289" s="304">
        <f t="shared" ca="1" si="144"/>
        <v>-1.443606353087304</v>
      </c>
    </row>
    <row r="290" spans="1:34" x14ac:dyDescent="0.2">
      <c r="A290" s="347">
        <f t="shared" ca="1" si="122"/>
        <v>0.1</v>
      </c>
      <c r="B290" s="304">
        <f t="shared" ca="1" si="123"/>
        <v>10.59999999999998</v>
      </c>
      <c r="D290" s="306">
        <f t="shared" ca="1" si="124"/>
        <v>-0.61760312066571466</v>
      </c>
      <c r="E290" s="307">
        <f t="shared" ca="1" si="125"/>
        <v>-11.056980117685352</v>
      </c>
      <c r="F290" s="304">
        <f t="shared" ca="1" si="126"/>
        <v>11.074215228969736</v>
      </c>
      <c r="G290" s="306">
        <f t="shared" ca="1" si="127"/>
        <v>24.83341484423222</v>
      </c>
      <c r="H290" s="307">
        <f t="shared" ca="1" si="128"/>
        <v>49.159249504585993</v>
      </c>
      <c r="I290" s="304">
        <f t="shared" ca="1" si="129"/>
        <v>55.075677977487224</v>
      </c>
      <c r="J290" s="306">
        <f t="shared" ca="1" si="130"/>
        <v>305.72140573921888</v>
      </c>
      <c r="K290" s="307">
        <f t="shared" ca="1" si="131"/>
        <v>1177.1834638467451</v>
      </c>
      <c r="L290" s="304">
        <f t="shared" ca="1" si="116"/>
        <v>1216.2345520011283</v>
      </c>
      <c r="M290" s="306">
        <f t="shared" ca="1" si="132"/>
        <v>1.1030271634156861</v>
      </c>
      <c r="N290" s="304">
        <f t="shared" ca="1" si="133"/>
        <v>63.198801152005771</v>
      </c>
      <c r="P290" s="310">
        <f t="shared" ca="1" si="134"/>
        <v>23</v>
      </c>
      <c r="Q290" s="304">
        <f t="shared" ca="1" si="135"/>
        <v>0</v>
      </c>
      <c r="R290" s="306">
        <f t="shared" ca="1" si="136"/>
        <v>0</v>
      </c>
      <c r="S290" s="307">
        <f t="shared" ca="1" si="137"/>
        <v>8.1359999999999992</v>
      </c>
      <c r="T290" s="304">
        <f t="shared" ca="1" si="117"/>
        <v>79.814160000000001</v>
      </c>
      <c r="U290" s="311">
        <f t="shared" ca="1" si="118"/>
        <v>0</v>
      </c>
      <c r="V290" s="306">
        <f t="shared" ca="1" si="119"/>
        <v>1.0888109977491482</v>
      </c>
      <c r="W290" s="304">
        <f t="shared" ca="1" si="120"/>
        <v>10.909524840898525</v>
      </c>
      <c r="Y290" s="314" t="str">
        <f t="shared" ca="1" si="138"/>
        <v/>
      </c>
      <c r="Z290" s="315" t="str">
        <f t="shared" ca="1" si="139"/>
        <v/>
      </c>
      <c r="AA290" s="316" t="str">
        <f t="shared" ca="1" si="140"/>
        <v/>
      </c>
      <c r="AC290" s="310" t="e">
        <f t="shared" ca="1" si="141"/>
        <v>#N/A</v>
      </c>
      <c r="AD290" s="323" t="e">
        <f t="shared" ca="1" si="142"/>
        <v>#N/A</v>
      </c>
      <c r="AE290" s="324">
        <f t="shared" ca="1" si="121"/>
        <v>1177.1834638467451</v>
      </c>
      <c r="AG290" s="306">
        <f t="shared" ca="1" si="143"/>
        <v>-10.182411848071666</v>
      </c>
      <c r="AH290" s="304">
        <f t="shared" ca="1" si="144"/>
        <v>-1.39154339801481</v>
      </c>
    </row>
    <row r="291" spans="1:34" x14ac:dyDescent="0.2">
      <c r="A291" s="347">
        <f t="shared" ca="1" si="122"/>
        <v>0.1</v>
      </c>
      <c r="B291" s="304">
        <f t="shared" ca="1" si="123"/>
        <v>10.69999999999998</v>
      </c>
      <c r="D291" s="306">
        <f t="shared" ca="1" si="124"/>
        <v>-0.60460465574384914</v>
      </c>
      <c r="E291" s="307">
        <f t="shared" ca="1" si="125"/>
        <v>-11.006851553029541</v>
      </c>
      <c r="F291" s="304">
        <f t="shared" ca="1" si="126"/>
        <v>11.023444466235405</v>
      </c>
      <c r="G291" s="306">
        <f t="shared" ca="1" si="127"/>
        <v>24.772954378657836</v>
      </c>
      <c r="H291" s="307">
        <f t="shared" ca="1" si="128"/>
        <v>48.058564349283039</v>
      </c>
      <c r="I291" s="304">
        <f t="shared" ca="1" si="129"/>
        <v>54.067780386855546</v>
      </c>
      <c r="J291" s="306">
        <f t="shared" ca="1" si="130"/>
        <v>308.2017242003634</v>
      </c>
      <c r="K291" s="307">
        <f t="shared" ca="1" si="131"/>
        <v>1182.0443545394385</v>
      </c>
      <c r="L291" s="304">
        <f t="shared" ca="1" si="116"/>
        <v>1221.5634076455608</v>
      </c>
      <c r="M291" s="306">
        <f t="shared" ca="1" si="132"/>
        <v>1.0948460596254814</v>
      </c>
      <c r="N291" s="304">
        <f t="shared" ca="1" si="133"/>
        <v>62.730058433068564</v>
      </c>
      <c r="P291" s="310">
        <f t="shared" ca="1" si="134"/>
        <v>23</v>
      </c>
      <c r="Q291" s="304">
        <f t="shared" ca="1" si="135"/>
        <v>0</v>
      </c>
      <c r="R291" s="306">
        <f t="shared" ca="1" si="136"/>
        <v>0</v>
      </c>
      <c r="S291" s="307">
        <f t="shared" ca="1" si="137"/>
        <v>8.1359999999999992</v>
      </c>
      <c r="T291" s="304">
        <f t="shared" ca="1" si="117"/>
        <v>79.814160000000001</v>
      </c>
      <c r="U291" s="311">
        <f t="shared" ca="1" si="118"/>
        <v>0</v>
      </c>
      <c r="V291" s="306">
        <f t="shared" ca="1" si="119"/>
        <v>1.0882800205613303</v>
      </c>
      <c r="W291" s="304">
        <f t="shared" ca="1" si="120"/>
        <v>10.508757515030823</v>
      </c>
      <c r="Y291" s="314" t="str">
        <f t="shared" ca="1" si="138"/>
        <v/>
      </c>
      <c r="Z291" s="315" t="str">
        <f t="shared" ca="1" si="139"/>
        <v/>
      </c>
      <c r="AA291" s="316" t="str">
        <f t="shared" ca="1" si="140"/>
        <v/>
      </c>
      <c r="AC291" s="310" t="e">
        <f t="shared" ca="1" si="141"/>
        <v>#N/A</v>
      </c>
      <c r="AD291" s="323" t="e">
        <f t="shared" ca="1" si="142"/>
        <v>#N/A</v>
      </c>
      <c r="AE291" s="324">
        <f t="shared" ca="1" si="121"/>
        <v>1182.0443545394385</v>
      </c>
      <c r="AG291" s="306">
        <f t="shared" ca="1" si="143"/>
        <v>-10.097069712250722</v>
      </c>
      <c r="AH291" s="304">
        <f t="shared" ca="1" si="144"/>
        <v>-1.3408953835912643</v>
      </c>
    </row>
    <row r="292" spans="1:34" x14ac:dyDescent="0.2">
      <c r="A292" s="347">
        <f t="shared" ca="1" si="122"/>
        <v>0.1</v>
      </c>
      <c r="B292" s="304">
        <f t="shared" ca="1" si="123"/>
        <v>10.799999999999979</v>
      </c>
      <c r="D292" s="306">
        <f t="shared" ca="1" si="124"/>
        <v>-0.59180644821799144</v>
      </c>
      <c r="E292" s="307">
        <f t="shared" ca="1" si="125"/>
        <v>-10.9580814052</v>
      </c>
      <c r="F292" s="304">
        <f t="shared" ca="1" si="126"/>
        <v>10.974050435237775</v>
      </c>
      <c r="G292" s="306">
        <f t="shared" ca="1" si="127"/>
        <v>24.713773733836035</v>
      </c>
      <c r="H292" s="307">
        <f t="shared" ca="1" si="128"/>
        <v>46.962756208763039</v>
      </c>
      <c r="I292" s="304">
        <f t="shared" ca="1" si="129"/>
        <v>53.068550789436067</v>
      </c>
      <c r="J292" s="306">
        <f t="shared" ca="1" si="130"/>
        <v>310.67606060598808</v>
      </c>
      <c r="K292" s="307">
        <f t="shared" ca="1" si="131"/>
        <v>1186.7954205673407</v>
      </c>
      <c r="L292" s="304">
        <f t="shared" ca="1" si="116"/>
        <v>1226.7856311977521</v>
      </c>
      <c r="M292" s="306">
        <f t="shared" ca="1" si="132"/>
        <v>1.086376199587372</v>
      </c>
      <c r="N292" s="304">
        <f t="shared" ca="1" si="133"/>
        <v>62.244771199818381</v>
      </c>
      <c r="P292" s="310">
        <f t="shared" ca="1" si="134"/>
        <v>23</v>
      </c>
      <c r="Q292" s="304">
        <f t="shared" ca="1" si="135"/>
        <v>0</v>
      </c>
      <c r="R292" s="306">
        <f t="shared" ca="1" si="136"/>
        <v>0</v>
      </c>
      <c r="S292" s="307">
        <f t="shared" ca="1" si="137"/>
        <v>8.1359999999999992</v>
      </c>
      <c r="T292" s="304">
        <f t="shared" ca="1" si="117"/>
        <v>79.814160000000001</v>
      </c>
      <c r="U292" s="311">
        <f t="shared" ca="1" si="118"/>
        <v>0</v>
      </c>
      <c r="V292" s="306">
        <f t="shared" ca="1" si="119"/>
        <v>1.0877612754703174</v>
      </c>
      <c r="W292" s="304">
        <f t="shared" ca="1" si="120"/>
        <v>10.119095213683334</v>
      </c>
      <c r="Y292" s="314" t="str">
        <f t="shared" ca="1" si="138"/>
        <v/>
      </c>
      <c r="Z292" s="315" t="str">
        <f t="shared" ca="1" si="139"/>
        <v/>
      </c>
      <c r="AA292" s="316" t="str">
        <f t="shared" ca="1" si="140"/>
        <v/>
      </c>
      <c r="AC292" s="310" t="e">
        <f t="shared" ca="1" si="141"/>
        <v>#N/A</v>
      </c>
      <c r="AD292" s="323" t="e">
        <f t="shared" ca="1" si="142"/>
        <v>#N/A</v>
      </c>
      <c r="AE292" s="324">
        <f t="shared" ca="1" si="121"/>
        <v>1186.7954205673407</v>
      </c>
      <c r="AG292" s="306">
        <f t="shared" ca="1" si="143"/>
        <v>-10.011331159264298</v>
      </c>
      <c r="AH292" s="304">
        <f t="shared" ca="1" si="144"/>
        <v>-1.2916368627127364</v>
      </c>
    </row>
    <row r="293" spans="1:34" x14ac:dyDescent="0.2">
      <c r="A293" s="347">
        <f t="shared" ca="1" si="122"/>
        <v>0.1</v>
      </c>
      <c r="B293" s="304">
        <f t="shared" ca="1" si="123"/>
        <v>10.899999999999979</v>
      </c>
      <c r="D293" s="306">
        <f t="shared" ca="1" si="124"/>
        <v>-0.57920537128373184</v>
      </c>
      <c r="E293" s="307">
        <f t="shared" ca="1" si="125"/>
        <v>-10.91064456118098</v>
      </c>
      <c r="F293" s="304">
        <f t="shared" ca="1" si="126"/>
        <v>10.926007669892606</v>
      </c>
      <c r="G293" s="306">
        <f t="shared" ca="1" si="127"/>
        <v>24.65585319670766</v>
      </c>
      <c r="H293" s="307">
        <f t="shared" ca="1" si="128"/>
        <v>45.871691752644942</v>
      </c>
      <c r="I293" s="304">
        <f t="shared" ca="1" si="129"/>
        <v>52.078049129237485</v>
      </c>
      <c r="J293" s="306">
        <f t="shared" ca="1" si="130"/>
        <v>313.14454195251528</v>
      </c>
      <c r="K293" s="307">
        <f t="shared" ca="1" si="131"/>
        <v>1191.4371429654111</v>
      </c>
      <c r="L293" s="304">
        <f t="shared" ca="1" si="116"/>
        <v>1231.9017695385585</v>
      </c>
      <c r="M293" s="306">
        <f t="shared" ca="1" si="132"/>
        <v>1.0776037332790949</v>
      </c>
      <c r="N293" s="304">
        <f t="shared" ca="1" si="133"/>
        <v>61.742145904433393</v>
      </c>
      <c r="P293" s="310">
        <f t="shared" ca="1" si="134"/>
        <v>23</v>
      </c>
      <c r="Q293" s="304">
        <f t="shared" ca="1" si="135"/>
        <v>0</v>
      </c>
      <c r="R293" s="306">
        <f t="shared" ca="1" si="136"/>
        <v>0</v>
      </c>
      <c r="S293" s="307">
        <f t="shared" ca="1" si="137"/>
        <v>8.1359999999999992</v>
      </c>
      <c r="T293" s="304">
        <f t="shared" ca="1" si="117"/>
        <v>79.814160000000001</v>
      </c>
      <c r="U293" s="311">
        <f t="shared" ca="1" si="118"/>
        <v>0</v>
      </c>
      <c r="V293" s="306">
        <f t="shared" ca="1" si="119"/>
        <v>1.0872546936966829</v>
      </c>
      <c r="W293" s="304">
        <f t="shared" ca="1" si="120"/>
        <v>9.740344956253594</v>
      </c>
      <c r="Y293" s="314" t="str">
        <f t="shared" ca="1" si="138"/>
        <v/>
      </c>
      <c r="Z293" s="315" t="str">
        <f t="shared" ca="1" si="139"/>
        <v/>
      </c>
      <c r="AA293" s="316" t="str">
        <f t="shared" ca="1" si="140"/>
        <v/>
      </c>
      <c r="AC293" s="310" t="e">
        <f t="shared" ca="1" si="141"/>
        <v>#N/A</v>
      </c>
      <c r="AD293" s="323" t="e">
        <f t="shared" ca="1" si="142"/>
        <v>#N/A</v>
      </c>
      <c r="AE293" s="324">
        <f t="shared" ca="1" si="121"/>
        <v>1191.4371429654111</v>
      </c>
      <c r="AG293" s="306">
        <f t="shared" ca="1" si="143"/>
        <v>-9.925055108220235</v>
      </c>
      <c r="AH293" s="304">
        <f t="shared" ca="1" si="144"/>
        <v>-1.2437432661852672</v>
      </c>
    </row>
    <row r="294" spans="1:34" x14ac:dyDescent="0.2">
      <c r="A294" s="347">
        <f t="shared" ca="1" si="122"/>
        <v>0.1</v>
      </c>
      <c r="B294" s="304">
        <f t="shared" ca="1" si="123"/>
        <v>10.999999999999979</v>
      </c>
      <c r="D294" s="306">
        <f t="shared" ca="1" si="124"/>
        <v>-0.56679854463947932</v>
      </c>
      <c r="E294" s="307">
        <f t="shared" ca="1" si="125"/>
        <v>-10.864516666615366</v>
      </c>
      <c r="F294" s="304">
        <f t="shared" ca="1" si="126"/>
        <v>10.879291474602953</v>
      </c>
      <c r="G294" s="306">
        <f t="shared" ca="1" si="127"/>
        <v>24.599173342243713</v>
      </c>
      <c r="H294" s="307">
        <f t="shared" ca="1" si="128"/>
        <v>44.785240085983403</v>
      </c>
      <c r="I294" s="304">
        <f t="shared" ca="1" si="129"/>
        <v>51.096350737414987</v>
      </c>
      <c r="J294" s="306">
        <f t="shared" ca="1" si="130"/>
        <v>315.60729327946285</v>
      </c>
      <c r="K294" s="307">
        <f t="shared" ca="1" si="131"/>
        <v>1195.9699895573426</v>
      </c>
      <c r="L294" s="304">
        <f t="shared" ca="1" si="116"/>
        <v>1236.912357239986</v>
      </c>
      <c r="M294" s="306">
        <f t="shared" ca="1" si="132"/>
        <v>1.0685140148119445</v>
      </c>
      <c r="N294" s="304">
        <f t="shared" ca="1" si="133"/>
        <v>61.221343399303549</v>
      </c>
      <c r="P294" s="310">
        <f t="shared" ca="1" si="134"/>
        <v>23</v>
      </c>
      <c r="Q294" s="304">
        <f t="shared" ca="1" si="135"/>
        <v>0</v>
      </c>
      <c r="R294" s="306">
        <f t="shared" ca="1" si="136"/>
        <v>0</v>
      </c>
      <c r="S294" s="307">
        <f t="shared" ca="1" si="137"/>
        <v>8.1359999999999992</v>
      </c>
      <c r="T294" s="304">
        <f t="shared" ca="1" si="117"/>
        <v>79.814160000000001</v>
      </c>
      <c r="U294" s="311">
        <f t="shared" ca="1" si="118"/>
        <v>0</v>
      </c>
      <c r="V294" s="306">
        <f t="shared" ca="1" si="119"/>
        <v>1.0867602083858827</v>
      </c>
      <c r="W294" s="304">
        <f t="shared" ca="1" si="120"/>
        <v>9.3723204578528083</v>
      </c>
      <c r="Y294" s="314" t="str">
        <f t="shared" ca="1" si="138"/>
        <v/>
      </c>
      <c r="Z294" s="315" t="str">
        <f t="shared" ca="1" si="139"/>
        <v/>
      </c>
      <c r="AA294" s="316" t="str">
        <f t="shared" ca="1" si="140"/>
        <v/>
      </c>
      <c r="AC294" s="310">
        <f t="shared" ca="1" si="141"/>
        <v>10.999999999999979</v>
      </c>
      <c r="AD294" s="323">
        <f t="shared" ca="1" si="142"/>
        <v>315.60729327946285</v>
      </c>
      <c r="AE294" s="324">
        <f t="shared" ca="1" si="121"/>
        <v>1195.9699895573426</v>
      </c>
      <c r="AG294" s="306">
        <f t="shared" ca="1" si="143"/>
        <v>-9.8380924371752432</v>
      </c>
      <c r="AH294" s="304">
        <f t="shared" ca="1" si="144"/>
        <v>-1.197190874662438</v>
      </c>
    </row>
    <row r="295" spans="1:34" x14ac:dyDescent="0.2">
      <c r="A295" s="347">
        <f t="shared" ca="1" si="122"/>
        <v>0.1</v>
      </c>
      <c r="B295" s="304">
        <f t="shared" ca="1" si="123"/>
        <v>11.099999999999978</v>
      </c>
      <c r="D295" s="306">
        <f t="shared" ca="1" si="124"/>
        <v>-0.55458333901743795</v>
      </c>
      <c r="E295" s="307">
        <f t="shared" ca="1" si="125"/>
        <v>-10.819674091077276</v>
      </c>
      <c r="F295" s="304">
        <f t="shared" ca="1" si="126"/>
        <v>10.833877889151447</v>
      </c>
      <c r="G295" s="306">
        <f t="shared" ca="1" si="127"/>
        <v>24.54371500834197</v>
      </c>
      <c r="H295" s="307">
        <f t="shared" ca="1" si="128"/>
        <v>43.703272676875677</v>
      </c>
      <c r="I295" s="304">
        <f t="shared" ca="1" si="129"/>
        <v>50.12354725156689</v>
      </c>
      <c r="J295" s="306">
        <f t="shared" ca="1" si="130"/>
        <v>318.06443769699212</v>
      </c>
      <c r="K295" s="307">
        <f t="shared" ca="1" si="131"/>
        <v>1200.3944151954856</v>
      </c>
      <c r="L295" s="304">
        <f t="shared" ca="1" si="116"/>
        <v>1241.817916830006</v>
      </c>
      <c r="M295" s="306">
        <f t="shared" ca="1" si="132"/>
        <v>1.0590915556512386</v>
      </c>
      <c r="N295" s="304">
        <f t="shared" ca="1" si="133"/>
        <v>60.681476256760725</v>
      </c>
      <c r="P295" s="310">
        <f t="shared" ca="1" si="134"/>
        <v>23</v>
      </c>
      <c r="Q295" s="304">
        <f t="shared" ca="1" si="135"/>
        <v>0</v>
      </c>
      <c r="R295" s="306">
        <f t="shared" ca="1" si="136"/>
        <v>0</v>
      </c>
      <c r="S295" s="307">
        <f t="shared" ca="1" si="137"/>
        <v>8.1359999999999992</v>
      </c>
      <c r="T295" s="304">
        <f t="shared" ca="1" si="117"/>
        <v>79.814160000000001</v>
      </c>
      <c r="U295" s="311">
        <f t="shared" ca="1" si="118"/>
        <v>0</v>
      </c>
      <c r="V295" s="306">
        <f t="shared" ca="1" si="119"/>
        <v>1.086277754572293</v>
      </c>
      <c r="W295" s="304">
        <f t="shared" ca="1" si="120"/>
        <v>9.0148419198671927</v>
      </c>
      <c r="Y295" s="314" t="str">
        <f t="shared" ca="1" si="138"/>
        <v/>
      </c>
      <c r="Z295" s="315" t="str">
        <f t="shared" ca="1" si="139"/>
        <v/>
      </c>
      <c r="AA295" s="316" t="str">
        <f t="shared" ca="1" si="140"/>
        <v/>
      </c>
      <c r="AC295" s="310" t="e">
        <f t="shared" ca="1" si="141"/>
        <v>#N/A</v>
      </c>
      <c r="AD295" s="323" t="e">
        <f t="shared" ca="1" si="142"/>
        <v>#N/A</v>
      </c>
      <c r="AE295" s="324">
        <f t="shared" ca="1" si="121"/>
        <v>1200.3944151954856</v>
      </c>
      <c r="AG295" s="306">
        <f t="shared" ca="1" si="143"/>
        <v>-9.7502852223337673</v>
      </c>
      <c r="AH295" s="304">
        <f t="shared" ca="1" si="144"/>
        <v>-1.1519567917714859</v>
      </c>
    </row>
    <row r="296" spans="1:34" x14ac:dyDescent="0.2">
      <c r="A296" s="347">
        <f t="shared" ca="1" si="122"/>
        <v>0.1</v>
      </c>
      <c r="B296" s="304">
        <f t="shared" ca="1" si="123"/>
        <v>11.199999999999978</v>
      </c>
      <c r="D296" s="306">
        <f t="shared" ca="1" si="124"/>
        <v>-0.54255738166059764</v>
      </c>
      <c r="E296" s="307">
        <f t="shared" ca="1" si="125"/>
        <v>-10.776093893508204</v>
      </c>
      <c r="F296" s="304">
        <f t="shared" ca="1" si="126"/>
        <v>10.789743653771353</v>
      </c>
      <c r="G296" s="306">
        <f t="shared" ca="1" si="127"/>
        <v>24.48945927017591</v>
      </c>
      <c r="H296" s="307">
        <f t="shared" ca="1" si="128"/>
        <v>42.625663287524858</v>
      </c>
      <c r="I296" s="304">
        <f t="shared" ca="1" si="129"/>
        <v>49.159747619846968</v>
      </c>
      <c r="J296" s="306">
        <f t="shared" ca="1" si="130"/>
        <v>320.51609641091801</v>
      </c>
      <c r="K296" s="307">
        <f t="shared" ca="1" si="131"/>
        <v>1204.7108619937057</v>
      </c>
      <c r="L296" s="304">
        <f t="shared" ca="1" si="116"/>
        <v>1246.6189590504832</v>
      </c>
      <c r="M296" s="306">
        <f t="shared" ca="1" si="132"/>
        <v>1.04931997603058</v>
      </c>
      <c r="N296" s="304">
        <f t="shared" ca="1" si="133"/>
        <v>60.12160598532094</v>
      </c>
      <c r="P296" s="310">
        <f t="shared" ca="1" si="134"/>
        <v>23</v>
      </c>
      <c r="Q296" s="304">
        <f t="shared" ca="1" si="135"/>
        <v>0</v>
      </c>
      <c r="R296" s="306">
        <f t="shared" ca="1" si="136"/>
        <v>0</v>
      </c>
      <c r="S296" s="307">
        <f t="shared" ca="1" si="137"/>
        <v>8.1359999999999992</v>
      </c>
      <c r="T296" s="304">
        <f t="shared" ca="1" si="117"/>
        <v>79.814160000000001</v>
      </c>
      <c r="U296" s="311">
        <f t="shared" ca="1" si="118"/>
        <v>0</v>
      </c>
      <c r="V296" s="306">
        <f t="shared" ca="1" si="119"/>
        <v>1.0858072691443872</v>
      </c>
      <c r="W296" s="304">
        <f t="shared" ca="1" si="120"/>
        <v>8.6677358292849966</v>
      </c>
      <c r="Y296" s="314" t="str">
        <f t="shared" ca="1" si="138"/>
        <v/>
      </c>
      <c r="Z296" s="315" t="str">
        <f t="shared" ca="1" si="139"/>
        <v/>
      </c>
      <c r="AA296" s="316" t="str">
        <f t="shared" ca="1" si="140"/>
        <v/>
      </c>
      <c r="AC296" s="310" t="e">
        <f t="shared" ca="1" si="141"/>
        <v>#N/A</v>
      </c>
      <c r="AD296" s="323" t="e">
        <f t="shared" ca="1" si="142"/>
        <v>#N/A</v>
      </c>
      <c r="AE296" s="324">
        <f t="shared" ca="1" si="121"/>
        <v>1204.7108619937057</v>
      </c>
      <c r="AG296" s="306">
        <f t="shared" ca="1" si="143"/>
        <v>-9.6614659202041082</v>
      </c>
      <c r="AH296" s="304">
        <f t="shared" ca="1" si="144"/>
        <v>-1.1080189183710907</v>
      </c>
    </row>
    <row r="297" spans="1:34" x14ac:dyDescent="0.2">
      <c r="A297" s="347">
        <f t="shared" ca="1" si="122"/>
        <v>0.1</v>
      </c>
      <c r="B297" s="304">
        <f t="shared" ca="1" si="123"/>
        <v>11.299999999999978</v>
      </c>
      <c r="D297" s="306">
        <f t="shared" ca="1" si="124"/>
        <v>-0.53071856279597851</v>
      </c>
      <c r="E297" s="307">
        <f t="shared" ca="1" si="125"/>
        <v>-10.733753787644083</v>
      </c>
      <c r="F297" s="304">
        <f t="shared" ca="1" si="126"/>
        <v>10.746866174223067</v>
      </c>
      <c r="G297" s="306">
        <f t="shared" ca="1" si="127"/>
        <v>24.436387413896313</v>
      </c>
      <c r="H297" s="307">
        <f t="shared" ca="1" si="128"/>
        <v>41.552287908760448</v>
      </c>
      <c r="I297" s="304">
        <f t="shared" ca="1" si="129"/>
        <v>48.205079196019895</v>
      </c>
      <c r="J297" s="306">
        <f t="shared" ca="1" si="130"/>
        <v>322.96238874512164</v>
      </c>
      <c r="K297" s="307">
        <f t="shared" ca="1" si="131"/>
        <v>1208.91975955352</v>
      </c>
      <c r="L297" s="304">
        <f t="shared" ca="1" si="116"/>
        <v>1251.3159831085416</v>
      </c>
      <c r="M297" s="306">
        <f t="shared" ca="1" si="132"/>
        <v>1.0391819547737959</v>
      </c>
      <c r="N297" s="304">
        <f t="shared" ca="1" si="133"/>
        <v>59.540740154693296</v>
      </c>
      <c r="P297" s="310">
        <f t="shared" ca="1" si="134"/>
        <v>23</v>
      </c>
      <c r="Q297" s="304">
        <f t="shared" ca="1" si="135"/>
        <v>0</v>
      </c>
      <c r="R297" s="306">
        <f t="shared" ca="1" si="136"/>
        <v>0</v>
      </c>
      <c r="S297" s="307">
        <f t="shared" ca="1" si="137"/>
        <v>8.1359999999999992</v>
      </c>
      <c r="T297" s="304">
        <f t="shared" ca="1" si="117"/>
        <v>79.814160000000001</v>
      </c>
      <c r="U297" s="311">
        <f t="shared" ca="1" si="118"/>
        <v>0</v>
      </c>
      <c r="V297" s="306">
        <f t="shared" ca="1" si="119"/>
        <v>1.0853486908109991</v>
      </c>
      <c r="W297" s="304">
        <f t="shared" ca="1" si="120"/>
        <v>8.3308347663667277</v>
      </c>
      <c r="Y297" s="314" t="str">
        <f t="shared" ca="1" si="138"/>
        <v/>
      </c>
      <c r="Z297" s="315" t="str">
        <f t="shared" ca="1" si="139"/>
        <v/>
      </c>
      <c r="AA297" s="316" t="str">
        <f t="shared" ca="1" si="140"/>
        <v/>
      </c>
      <c r="AC297" s="310" t="e">
        <f t="shared" ca="1" si="141"/>
        <v>#N/A</v>
      </c>
      <c r="AD297" s="323" t="e">
        <f t="shared" ca="1" si="142"/>
        <v>#N/A</v>
      </c>
      <c r="AE297" s="324">
        <f t="shared" ca="1" si="121"/>
        <v>1208.91975955352</v>
      </c>
      <c r="AG297" s="306">
        <f t="shared" ca="1" si="143"/>
        <v>-9.5714564897575958</v>
      </c>
      <c r="AH297" s="304">
        <f t="shared" ca="1" si="144"/>
        <v>-1.0653559278865532</v>
      </c>
    </row>
    <row r="298" spans="1:34" x14ac:dyDescent="0.2">
      <c r="A298" s="347">
        <f t="shared" ca="1" si="122"/>
        <v>0.1</v>
      </c>
      <c r="B298" s="304">
        <f t="shared" ca="1" si="123"/>
        <v>11.399999999999977</v>
      </c>
      <c r="D298" s="306">
        <f t="shared" ca="1" si="124"/>
        <v>-0.51906504315735658</v>
      </c>
      <c r="E298" s="307">
        <f t="shared" ca="1" si="125"/>
        <v>-10.692632107247666</v>
      </c>
      <c r="F298" s="304">
        <f t="shared" ca="1" si="126"/>
        <v>10.705223486689647</v>
      </c>
      <c r="G298" s="306">
        <f t="shared" ca="1" si="127"/>
        <v>24.384480909580578</v>
      </c>
      <c r="H298" s="307">
        <f t="shared" ca="1" si="128"/>
        <v>40.483024698035685</v>
      </c>
      <c r="I298" s="304">
        <f t="shared" ca="1" si="129"/>
        <v>47.259688931810231</v>
      </c>
      <c r="J298" s="306">
        <f t="shared" ca="1" si="130"/>
        <v>325.40343216129548</v>
      </c>
      <c r="K298" s="307">
        <f t="shared" ca="1" si="131"/>
        <v>1213.0215251838597</v>
      </c>
      <c r="L298" s="304">
        <f t="shared" ca="1" si="116"/>
        <v>1255.9094769216958</v>
      </c>
      <c r="M298" s="306">
        <f t="shared" ca="1" si="132"/>
        <v>1.0286591778287495</v>
      </c>
      <c r="N298" s="304">
        <f t="shared" ca="1" si="133"/>
        <v>58.937829446984573</v>
      </c>
      <c r="P298" s="310">
        <f t="shared" ca="1" si="134"/>
        <v>23</v>
      </c>
      <c r="Q298" s="304">
        <f t="shared" ca="1" si="135"/>
        <v>0</v>
      </c>
      <c r="R298" s="306">
        <f t="shared" ca="1" si="136"/>
        <v>0</v>
      </c>
      <c r="S298" s="307">
        <f t="shared" ca="1" si="137"/>
        <v>8.1359999999999992</v>
      </c>
      <c r="T298" s="304">
        <f t="shared" ca="1" si="117"/>
        <v>79.814160000000001</v>
      </c>
      <c r="U298" s="311">
        <f t="shared" ca="1" si="118"/>
        <v>0</v>
      </c>
      <c r="V298" s="306">
        <f t="shared" ca="1" si="119"/>
        <v>1.0849019600686189</v>
      </c>
      <c r="W298" s="304">
        <f t="shared" ca="1" si="120"/>
        <v>8.0039772202538959</v>
      </c>
      <c r="Y298" s="314" t="str">
        <f t="shared" ca="1" si="138"/>
        <v/>
      </c>
      <c r="Z298" s="315" t="str">
        <f t="shared" ca="1" si="139"/>
        <v/>
      </c>
      <c r="AA298" s="316" t="str">
        <f t="shared" ca="1" si="140"/>
        <v/>
      </c>
      <c r="AC298" s="310" t="e">
        <f t="shared" ca="1" si="141"/>
        <v>#N/A</v>
      </c>
      <c r="AD298" s="323" t="e">
        <f t="shared" ca="1" si="142"/>
        <v>#N/A</v>
      </c>
      <c r="AE298" s="324">
        <f t="shared" ca="1" si="121"/>
        <v>1213.0215251838597</v>
      </c>
      <c r="AG298" s="306">
        <f t="shared" ca="1" si="143"/>
        <v>-9.4800674520652315</v>
      </c>
      <c r="AH298" s="304">
        <f t="shared" ca="1" si="144"/>
        <v>-1.0239472426704435</v>
      </c>
    </row>
    <row r="299" spans="1:34" x14ac:dyDescent="0.2">
      <c r="A299" s="347">
        <f t="shared" ca="1" si="122"/>
        <v>0.1</v>
      </c>
      <c r="B299" s="304">
        <f t="shared" ca="1" si="123"/>
        <v>11.499999999999977</v>
      </c>
      <c r="D299" s="306">
        <f t="shared" ca="1" si="124"/>
        <v>-0.50759526261310395</v>
      </c>
      <c r="E299" s="307">
        <f t="shared" ca="1" si="125"/>
        <v>-10.652707770945355</v>
      </c>
      <c r="F299" s="304">
        <f t="shared" ca="1" si="126"/>
        <v>10.664794222289844</v>
      </c>
      <c r="G299" s="306">
        <f t="shared" ca="1" si="127"/>
        <v>24.333721383319268</v>
      </c>
      <c r="H299" s="307">
        <f t="shared" ca="1" si="128"/>
        <v>39.417753920941152</v>
      </c>
      <c r="I299" s="304">
        <f t="shared" ca="1" si="129"/>
        <v>46.323744673038696</v>
      </c>
      <c r="J299" s="306">
        <f t="shared" ca="1" si="130"/>
        <v>327.83934227594045</v>
      </c>
      <c r="K299" s="307">
        <f t="shared" ca="1" si="131"/>
        <v>1217.0165641148085</v>
      </c>
      <c r="L299" s="304">
        <f t="shared" ca="1" si="116"/>
        <v>1260.3999173570803</v>
      </c>
      <c r="M299" s="306">
        <f t="shared" ca="1" si="132"/>
        <v>1.0177322859292151</v>
      </c>
      <c r="N299" s="304">
        <f t="shared" ca="1" si="133"/>
        <v>58.31176465794556</v>
      </c>
      <c r="P299" s="310">
        <f t="shared" ca="1" si="134"/>
        <v>23</v>
      </c>
      <c r="Q299" s="304">
        <f t="shared" ca="1" si="135"/>
        <v>0</v>
      </c>
      <c r="R299" s="306">
        <f t="shared" ca="1" si="136"/>
        <v>0</v>
      </c>
      <c r="S299" s="307">
        <f t="shared" ca="1" si="137"/>
        <v>8.1359999999999992</v>
      </c>
      <c r="T299" s="304">
        <f t="shared" ca="1" si="117"/>
        <v>79.814160000000001</v>
      </c>
      <c r="U299" s="311">
        <f t="shared" ca="1" si="118"/>
        <v>0</v>
      </c>
      <c r="V299" s="306">
        <f t="shared" ca="1" si="119"/>
        <v>1.0844670191696824</v>
      </c>
      <c r="W299" s="304">
        <f t="shared" ca="1" si="120"/>
        <v>7.6870074121278149</v>
      </c>
      <c r="Y299" s="314" t="str">
        <f t="shared" ca="1" si="138"/>
        <v/>
      </c>
      <c r="Z299" s="315" t="str">
        <f t="shared" ca="1" si="139"/>
        <v/>
      </c>
      <c r="AA299" s="316" t="str">
        <f t="shared" ca="1" si="140"/>
        <v/>
      </c>
      <c r="AC299" s="310" t="e">
        <f t="shared" ca="1" si="141"/>
        <v>#N/A</v>
      </c>
      <c r="AD299" s="323" t="e">
        <f t="shared" ca="1" si="142"/>
        <v>#N/A</v>
      </c>
      <c r="AE299" s="324">
        <f t="shared" ca="1" si="121"/>
        <v>1217.0165641148085</v>
      </c>
      <c r="AG299" s="306">
        <f t="shared" ca="1" si="143"/>
        <v>-9.3870968855343992</v>
      </c>
      <c r="AH299" s="304">
        <f t="shared" ca="1" si="144"/>
        <v>-0.98377301133897455</v>
      </c>
    </row>
    <row r="300" spans="1:34" x14ac:dyDescent="0.2">
      <c r="A300" s="347">
        <f t="shared" ca="1" si="122"/>
        <v>0.1</v>
      </c>
      <c r="B300" s="304">
        <f t="shared" ca="1" si="123"/>
        <v>11.599999999999977</v>
      </c>
      <c r="D300" s="306">
        <f t="shared" ca="1" si="124"/>
        <v>-0.49630794995636501</v>
      </c>
      <c r="E300" s="307">
        <f t="shared" ca="1" si="125"/>
        <v>-10.61396024645032</v>
      </c>
      <c r="F300" s="304">
        <f t="shared" ca="1" si="126"/>
        <v>10.625557570989752</v>
      </c>
      <c r="G300" s="306">
        <f t="shared" ca="1" si="127"/>
        <v>24.284090588323632</v>
      </c>
      <c r="H300" s="307">
        <f t="shared" ca="1" si="128"/>
        <v>38.356357896296117</v>
      </c>
      <c r="I300" s="304">
        <f t="shared" ca="1" si="129"/>
        <v>45.397436566073488</v>
      </c>
      <c r="J300" s="306">
        <f t="shared" ca="1" si="130"/>
        <v>330.27023287452261</v>
      </c>
      <c r="K300" s="307">
        <f t="shared" ca="1" si="131"/>
        <v>1220.9052697056704</v>
      </c>
      <c r="L300" s="304">
        <f t="shared" ca="1" si="116"/>
        <v>1264.7877704650957</v>
      </c>
      <c r="M300" s="306">
        <f t="shared" ca="1" si="132"/>
        <v>1.0063808219389878</v>
      </c>
      <c r="N300" s="304">
        <f t="shared" ca="1" si="133"/>
        <v>57.661373680010804</v>
      </c>
      <c r="P300" s="310">
        <f t="shared" ca="1" si="134"/>
        <v>23</v>
      </c>
      <c r="Q300" s="304">
        <f t="shared" ca="1" si="135"/>
        <v>0</v>
      </c>
      <c r="R300" s="306">
        <f t="shared" ca="1" si="136"/>
        <v>0</v>
      </c>
      <c r="S300" s="307">
        <f t="shared" ca="1" si="137"/>
        <v>8.1359999999999992</v>
      </c>
      <c r="T300" s="304">
        <f t="shared" ca="1" si="117"/>
        <v>79.814160000000001</v>
      </c>
      <c r="U300" s="311">
        <f t="shared" ca="1" si="118"/>
        <v>0</v>
      </c>
      <c r="V300" s="306">
        <f t="shared" ca="1" si="119"/>
        <v>1.0840438120917932</v>
      </c>
      <c r="W300" s="304">
        <f t="shared" ca="1" si="120"/>
        <v>7.3797751255442936</v>
      </c>
      <c r="Y300" s="314" t="str">
        <f t="shared" ca="1" si="138"/>
        <v/>
      </c>
      <c r="Z300" s="315" t="str">
        <f t="shared" ca="1" si="139"/>
        <v/>
      </c>
      <c r="AA300" s="316" t="str">
        <f t="shared" ca="1" si="140"/>
        <v/>
      </c>
      <c r="AC300" s="310" t="e">
        <f t="shared" ca="1" si="141"/>
        <v>#N/A</v>
      </c>
      <c r="AD300" s="323" t="e">
        <f t="shared" ca="1" si="142"/>
        <v>#N/A</v>
      </c>
      <c r="AE300" s="324">
        <f t="shared" ca="1" si="121"/>
        <v>1220.9052697056704</v>
      </c>
      <c r="AG300" s="306">
        <f t="shared" ca="1" si="143"/>
        <v>-9.2923293557985716</v>
      </c>
      <c r="AH300" s="304">
        <f t="shared" ca="1" si="144"/>
        <v>-0.94481408703635883</v>
      </c>
    </row>
    <row r="301" spans="1:34" x14ac:dyDescent="0.2">
      <c r="A301" s="347">
        <f t="shared" ca="1" si="122"/>
        <v>0.1</v>
      </c>
      <c r="B301" s="304">
        <f t="shared" ca="1" si="123"/>
        <v>11.699999999999976</v>
      </c>
      <c r="D301" s="306">
        <f t="shared" ca="1" si="124"/>
        <v>-0.48520213391517258</v>
      </c>
      <c r="E301" s="307">
        <f t="shared" ca="1" si="125"/>
        <v>-10.576369513933759</v>
      </c>
      <c r="F301" s="304">
        <f t="shared" ca="1" si="126"/>
        <v>10.587493244674267</v>
      </c>
      <c r="G301" s="306">
        <f t="shared" ca="1" si="127"/>
        <v>24.235570374932117</v>
      </c>
      <c r="H301" s="307">
        <f t="shared" ca="1" si="128"/>
        <v>37.29872094490274</v>
      </c>
      <c r="I301" s="304">
        <f t="shared" ca="1" si="129"/>
        <v>44.480978581007115</v>
      </c>
      <c r="J301" s="306">
        <f t="shared" ca="1" si="130"/>
        <v>332.69621592268538</v>
      </c>
      <c r="K301" s="307">
        <f t="shared" ca="1" si="131"/>
        <v>1224.6880236477305</v>
      </c>
      <c r="L301" s="304">
        <f t="shared" ca="1" si="116"/>
        <v>1269.0734917078121</v>
      </c>
      <c r="M301" s="306">
        <f t="shared" ca="1" si="132"/>
        <v>0.9945831786013094</v>
      </c>
      <c r="N301" s="304">
        <f t="shared" ca="1" si="133"/>
        <v>56.985418508561203</v>
      </c>
      <c r="P301" s="310">
        <f t="shared" ca="1" si="134"/>
        <v>23</v>
      </c>
      <c r="Q301" s="304">
        <f t="shared" ca="1" si="135"/>
        <v>0</v>
      </c>
      <c r="R301" s="306">
        <f t="shared" ca="1" si="136"/>
        <v>0</v>
      </c>
      <c r="S301" s="307">
        <f t="shared" ca="1" si="137"/>
        <v>8.1359999999999992</v>
      </c>
      <c r="T301" s="304">
        <f t="shared" ca="1" si="117"/>
        <v>79.814160000000001</v>
      </c>
      <c r="U301" s="311">
        <f t="shared" ca="1" si="118"/>
        <v>0</v>
      </c>
      <c r="V301" s="306">
        <f t="shared" ca="1" si="119"/>
        <v>1.0836322845078377</v>
      </c>
      <c r="W301" s="304">
        <f t="shared" ca="1" si="120"/>
        <v>7.0821355435833144</v>
      </c>
      <c r="Y301" s="314" t="str">
        <f t="shared" ca="1" si="138"/>
        <v/>
      </c>
      <c r="Z301" s="315" t="str">
        <f t="shared" ca="1" si="139"/>
        <v/>
      </c>
      <c r="AA301" s="316" t="str">
        <f t="shared" ca="1" si="140"/>
        <v/>
      </c>
      <c r="AC301" s="310" t="e">
        <f t="shared" ca="1" si="141"/>
        <v>#N/A</v>
      </c>
      <c r="AD301" s="323" t="e">
        <f t="shared" ca="1" si="142"/>
        <v>#N/A</v>
      </c>
      <c r="AE301" s="324">
        <f t="shared" ca="1" si="121"/>
        <v>1224.6880236477305</v>
      </c>
      <c r="AG301" s="306">
        <f t="shared" ca="1" si="143"/>
        <v>-9.1955347806033423</v>
      </c>
      <c r="AH301" s="304">
        <f t="shared" ca="1" si="144"/>
        <v>-0.90705200658115714</v>
      </c>
    </row>
    <row r="302" spans="1:34" x14ac:dyDescent="0.2">
      <c r="A302" s="347">
        <f t="shared" ca="1" si="122"/>
        <v>0.1</v>
      </c>
      <c r="B302" s="304">
        <f t="shared" ca="1" si="123"/>
        <v>11.799999999999976</v>
      </c>
      <c r="D302" s="306">
        <f t="shared" ca="1" si="124"/>
        <v>-0.47427715543897386</v>
      </c>
      <c r="E302" s="307">
        <f t="shared" ca="1" si="125"/>
        <v>-10.539916028283701</v>
      </c>
      <c r="F302" s="304">
        <f t="shared" ca="1" si="126"/>
        <v>10.550581439117133</v>
      </c>
      <c r="G302" s="306">
        <f t="shared" ca="1" si="127"/>
        <v>24.18814265938822</v>
      </c>
      <c r="H302" s="307">
        <f t="shared" ca="1" si="128"/>
        <v>36.244729342074372</v>
      </c>
      <c r="I302" s="304">
        <f t="shared" ca="1" si="129"/>
        <v>43.574610157649637</v>
      </c>
      <c r="J302" s="306">
        <f t="shared" ca="1" si="130"/>
        <v>335.11740157440141</v>
      </c>
      <c r="K302" s="307">
        <f t="shared" ca="1" si="131"/>
        <v>1228.3651961620794</v>
      </c>
      <c r="L302" s="304">
        <f t="shared" ca="1" si="116"/>
        <v>1273.2575261824618</v>
      </c>
      <c r="M302" s="306">
        <f t="shared" ca="1" si="132"/>
        <v>0.98231654762224385</v>
      </c>
      <c r="N302" s="304">
        <f t="shared" ca="1" si="133"/>
        <v>56.282592324616317</v>
      </c>
      <c r="P302" s="310">
        <f t="shared" ca="1" si="134"/>
        <v>23</v>
      </c>
      <c r="Q302" s="304">
        <f t="shared" ca="1" si="135"/>
        <v>0</v>
      </c>
      <c r="R302" s="306">
        <f t="shared" ca="1" si="136"/>
        <v>0</v>
      </c>
      <c r="S302" s="307">
        <f t="shared" ca="1" si="137"/>
        <v>8.1359999999999992</v>
      </c>
      <c r="T302" s="304">
        <f t="shared" ca="1" si="117"/>
        <v>79.814160000000001</v>
      </c>
      <c r="U302" s="311">
        <f t="shared" ca="1" si="118"/>
        <v>0</v>
      </c>
      <c r="V302" s="306">
        <f t="shared" ca="1" si="119"/>
        <v>1.0832323837569375</v>
      </c>
      <c r="W302" s="304">
        <f t="shared" ca="1" si="120"/>
        <v>6.7939490924640014</v>
      </c>
      <c r="Y302" s="314" t="str">
        <f t="shared" ca="1" si="138"/>
        <v/>
      </c>
      <c r="Z302" s="315" t="str">
        <f t="shared" ca="1" si="139"/>
        <v/>
      </c>
      <c r="AA302" s="316" t="str">
        <f t="shared" ca="1" si="140"/>
        <v/>
      </c>
      <c r="AC302" s="310" t="e">
        <f t="shared" ca="1" si="141"/>
        <v>#N/A</v>
      </c>
      <c r="AD302" s="323" t="e">
        <f t="shared" ca="1" si="142"/>
        <v>#N/A</v>
      </c>
      <c r="AE302" s="324">
        <f t="shared" ca="1" si="121"/>
        <v>1228.3651961620794</v>
      </c>
      <c r="AG302" s="306">
        <f t="shared" ca="1" si="143"/>
        <v>-9.0964672317774369</v>
      </c>
      <c r="AH302" s="304">
        <f t="shared" ca="1" si="144"/>
        <v>-0.87046897045025995</v>
      </c>
    </row>
    <row r="303" spans="1:34" x14ac:dyDescent="0.2">
      <c r="A303" s="347">
        <f t="shared" ca="1" si="122"/>
        <v>0.1</v>
      </c>
      <c r="B303" s="304">
        <f t="shared" ca="1" si="123"/>
        <v>11.899999999999975</v>
      </c>
      <c r="D303" s="306">
        <f t="shared" ca="1" si="124"/>
        <v>-0.46353268131476644</v>
      </c>
      <c r="E303" s="307">
        <f t="shared" ca="1" si="125"/>
        <v>-10.504580679965473</v>
      </c>
      <c r="F303" s="304">
        <f t="shared" ca="1" si="126"/>
        <v>10.514802794563041</v>
      </c>
      <c r="G303" s="306">
        <f t="shared" ca="1" si="127"/>
        <v>24.141789391256744</v>
      </c>
      <c r="H303" s="307">
        <f t="shared" ca="1" si="128"/>
        <v>35.194271274077828</v>
      </c>
      <c r="I303" s="304">
        <f t="shared" ca="1" si="129"/>
        <v>42.678597979844376</v>
      </c>
      <c r="J303" s="306">
        <f t="shared" ca="1" si="130"/>
        <v>337.53389817693369</v>
      </c>
      <c r="K303" s="307">
        <f t="shared" ca="1" si="131"/>
        <v>1231.937146192887</v>
      </c>
      <c r="L303" s="304">
        <f t="shared" ca="1" si="116"/>
        <v>1277.340308840362</v>
      </c>
      <c r="M303" s="306">
        <f t="shared" ca="1" si="132"/>
        <v>0.96955687126519952</v>
      </c>
      <c r="N303" s="304">
        <f t="shared" ca="1" si="133"/>
        <v>55.551516721404816</v>
      </c>
      <c r="P303" s="310">
        <f t="shared" ca="1" si="134"/>
        <v>23</v>
      </c>
      <c r="Q303" s="304">
        <f t="shared" ca="1" si="135"/>
        <v>0</v>
      </c>
      <c r="R303" s="306">
        <f t="shared" ca="1" si="136"/>
        <v>0</v>
      </c>
      <c r="S303" s="307">
        <f t="shared" ca="1" si="137"/>
        <v>8.1359999999999992</v>
      </c>
      <c r="T303" s="304">
        <f t="shared" ca="1" si="117"/>
        <v>79.814160000000001</v>
      </c>
      <c r="U303" s="311">
        <f t="shared" ca="1" si="118"/>
        <v>0</v>
      </c>
      <c r="V303" s="306">
        <f t="shared" ca="1" si="119"/>
        <v>1.0828440588161889</v>
      </c>
      <c r="W303" s="304">
        <f t="shared" ca="1" si="120"/>
        <v>6.5150812912851324</v>
      </c>
      <c r="Y303" s="314" t="str">
        <f t="shared" ca="1" si="138"/>
        <v/>
      </c>
      <c r="Z303" s="315" t="str">
        <f t="shared" ca="1" si="139"/>
        <v/>
      </c>
      <c r="AA303" s="316" t="str">
        <f t="shared" ca="1" si="140"/>
        <v/>
      </c>
      <c r="AC303" s="310" t="e">
        <f t="shared" ca="1" si="141"/>
        <v>#N/A</v>
      </c>
      <c r="AD303" s="323" t="e">
        <f t="shared" ca="1" si="142"/>
        <v>#N/A</v>
      </c>
      <c r="AE303" s="324">
        <f t="shared" ca="1" si="121"/>
        <v>1231.937146192887</v>
      </c>
      <c r="AG303" s="306">
        <f t="shared" ca="1" si="143"/>
        <v>-8.9948636786932905</v>
      </c>
      <c r="AH303" s="304">
        <f t="shared" ca="1" si="144"/>
        <v>-0.83504782355752238</v>
      </c>
    </row>
    <row r="304" spans="1:34" x14ac:dyDescent="0.2">
      <c r="A304" s="347">
        <f t="shared" ca="1" si="122"/>
        <v>0.1</v>
      </c>
      <c r="B304" s="304">
        <f t="shared" ca="1" si="123"/>
        <v>11.999999999999975</v>
      </c>
      <c r="D304" s="306">
        <f t="shared" ca="1" si="124"/>
        <v>-0.45296871916008297</v>
      </c>
      <c r="E304" s="307">
        <f t="shared" ca="1" si="125"/>
        <v>-10.470344754169925</v>
      </c>
      <c r="F304" s="304">
        <f t="shared" ca="1" si="126"/>
        <v>10.480138354607309</v>
      </c>
      <c r="G304" s="306">
        <f t="shared" ca="1" si="127"/>
        <v>24.096492519340735</v>
      </c>
      <c r="H304" s="307">
        <f t="shared" ca="1" si="128"/>
        <v>34.147236798660835</v>
      </c>
      <c r="I304" s="304">
        <f t="shared" ca="1" si="129"/>
        <v>41.793237882682178</v>
      </c>
      <c r="J304" s="306">
        <f t="shared" ca="1" si="130"/>
        <v>339.94581227246357</v>
      </c>
      <c r="K304" s="307">
        <f t="shared" ca="1" si="131"/>
        <v>1235.4042215965239</v>
      </c>
      <c r="L304" s="304">
        <f t="shared" ca="1" si="116"/>
        <v>1281.3222647016239</v>
      </c>
      <c r="M304" s="306">
        <f t="shared" ca="1" si="132"/>
        <v>0.95627879793249904</v>
      </c>
      <c r="N304" s="304">
        <f t="shared" ca="1" si="133"/>
        <v>54.790739159375867</v>
      </c>
      <c r="P304" s="310">
        <f t="shared" ca="1" si="134"/>
        <v>23</v>
      </c>
      <c r="Q304" s="304">
        <f t="shared" ca="1" si="135"/>
        <v>0</v>
      </c>
      <c r="R304" s="306">
        <f t="shared" ca="1" si="136"/>
        <v>0</v>
      </c>
      <c r="S304" s="307">
        <f t="shared" ca="1" si="137"/>
        <v>8.1359999999999992</v>
      </c>
      <c r="T304" s="304">
        <f t="shared" ca="1" si="117"/>
        <v>79.814160000000001</v>
      </c>
      <c r="U304" s="311">
        <f t="shared" ca="1" si="118"/>
        <v>0</v>
      </c>
      <c r="V304" s="306">
        <f t="shared" ca="1" si="119"/>
        <v>1.08246726027314</v>
      </c>
      <c r="W304" s="304">
        <f t="shared" ca="1" si="120"/>
        <v>6.2454026075596909</v>
      </c>
      <c r="Y304" s="314" t="str">
        <f t="shared" ca="1" si="138"/>
        <v/>
      </c>
      <c r="Z304" s="315" t="str">
        <f t="shared" ca="1" si="139"/>
        <v/>
      </c>
      <c r="AA304" s="316" t="str">
        <f t="shared" ca="1" si="140"/>
        <v/>
      </c>
      <c r="AC304" s="310">
        <f t="shared" ca="1" si="141"/>
        <v>11.999999999999975</v>
      </c>
      <c r="AD304" s="323">
        <f t="shared" ca="1" si="142"/>
        <v>339.94581227246357</v>
      </c>
      <c r="AE304" s="324">
        <f t="shared" ca="1" si="121"/>
        <v>1235.4042215965239</v>
      </c>
      <c r="AG304" s="306">
        <f t="shared" ca="1" si="143"/>
        <v>-8.8904426806465509</v>
      </c>
      <c r="AH304" s="304">
        <f t="shared" ca="1" si="144"/>
        <v>-0.80077203678529163</v>
      </c>
    </row>
    <row r="305" spans="1:34" x14ac:dyDescent="0.2">
      <c r="A305" s="347">
        <f t="shared" ca="1" si="122"/>
        <v>0.1</v>
      </c>
      <c r="B305" s="304">
        <f t="shared" ca="1" si="123"/>
        <v>12.099999999999975</v>
      </c>
      <c r="D305" s="306">
        <f t="shared" ca="1" si="124"/>
        <v>-0.44258563383056093</v>
      </c>
      <c r="E305" s="307">
        <f t="shared" ca="1" si="125"/>
        <v>-10.437189887904527</v>
      </c>
      <c r="F305" s="304">
        <f t="shared" ca="1" si="126"/>
        <v>10.446569523027629</v>
      </c>
      <c r="G305" s="306">
        <f t="shared" ca="1" si="127"/>
        <v>24.052233955957679</v>
      </c>
      <c r="H305" s="307">
        <f t="shared" ca="1" si="128"/>
        <v>33.103517809870382</v>
      </c>
      <c r="I305" s="304">
        <f t="shared" ca="1" si="129"/>
        <v>40.918856895819182</v>
      </c>
      <c r="J305" s="306">
        <f t="shared" ca="1" si="130"/>
        <v>342.35324859622847</v>
      </c>
      <c r="K305" s="307">
        <f t="shared" ca="1" si="131"/>
        <v>1238.7667593269505</v>
      </c>
      <c r="L305" s="304">
        <f t="shared" ca="1" si="116"/>
        <v>1285.2038090660119</v>
      </c>
      <c r="M305" s="306">
        <f t="shared" ca="1" si="132"/>
        <v>0.94245564356639078</v>
      </c>
      <c r="N305" s="304">
        <f t="shared" ca="1" si="133"/>
        <v>53.998730754640029</v>
      </c>
      <c r="P305" s="310">
        <f t="shared" ca="1" si="134"/>
        <v>23</v>
      </c>
      <c r="Q305" s="304">
        <f t="shared" ca="1" si="135"/>
        <v>0</v>
      </c>
      <c r="R305" s="306">
        <f t="shared" ca="1" si="136"/>
        <v>0</v>
      </c>
      <c r="S305" s="307">
        <f t="shared" ca="1" si="137"/>
        <v>8.1359999999999992</v>
      </c>
      <c r="T305" s="304">
        <f t="shared" ca="1" si="117"/>
        <v>79.814160000000001</v>
      </c>
      <c r="U305" s="311">
        <f t="shared" ca="1" si="118"/>
        <v>0</v>
      </c>
      <c r="V305" s="306">
        <f t="shared" ca="1" si="119"/>
        <v>1.0821019402989478</v>
      </c>
      <c r="W305" s="304">
        <f t="shared" ca="1" si="120"/>
        <v>5.9847883182185209</v>
      </c>
      <c r="Y305" s="314" t="str">
        <f t="shared" ca="1" si="138"/>
        <v/>
      </c>
      <c r="Z305" s="315" t="str">
        <f t="shared" ca="1" si="139"/>
        <v/>
      </c>
      <c r="AA305" s="316" t="str">
        <f t="shared" ca="1" si="140"/>
        <v/>
      </c>
      <c r="AC305" s="310" t="e">
        <f t="shared" ca="1" si="141"/>
        <v>#N/A</v>
      </c>
      <c r="AD305" s="323" t="e">
        <f t="shared" ca="1" si="142"/>
        <v>#N/A</v>
      </c>
      <c r="AE305" s="324">
        <f t="shared" ca="1" si="121"/>
        <v>1238.7667593269505</v>
      </c>
      <c r="AG305" s="306">
        <f t="shared" ca="1" si="143"/>
        <v>-8.7829030394826333</v>
      </c>
      <c r="AH305" s="304">
        <f t="shared" ca="1" si="144"/>
        <v>-0.76762568922808405</v>
      </c>
    </row>
    <row r="306" spans="1:34" x14ac:dyDescent="0.2">
      <c r="A306" s="347">
        <f t="shared" ca="1" si="122"/>
        <v>0.1</v>
      </c>
      <c r="B306" s="304">
        <f t="shared" ca="1" si="123"/>
        <v>12.199999999999974</v>
      </c>
      <c r="D306" s="306">
        <f t="shared" ca="1" si="124"/>
        <v>-0.43238416526584306</v>
      </c>
      <c r="E306" s="307">
        <f t="shared" ca="1" si="125"/>
        <v>-10.405098024648908</v>
      </c>
      <c r="F306" s="304">
        <f t="shared" ca="1" si="126"/>
        <v>10.414078018188899</v>
      </c>
      <c r="G306" s="306">
        <f t="shared" ca="1" si="127"/>
        <v>24.008995539431094</v>
      </c>
      <c r="H306" s="307">
        <f t="shared" ca="1" si="128"/>
        <v>32.063008007405493</v>
      </c>
      <c r="I306" s="304">
        <f t="shared" ca="1" si="129"/>
        <v>40.055815424172444</v>
      </c>
      <c r="J306" s="306">
        <f t="shared" ca="1" si="130"/>
        <v>344.75631007099793</v>
      </c>
      <c r="K306" s="307">
        <f t="shared" ca="1" si="131"/>
        <v>1242.0250856178143</v>
      </c>
      <c r="L306" s="304">
        <f t="shared" ca="1" si="116"/>
        <v>1288.9853477203335</v>
      </c>
      <c r="M306" s="306">
        <f t="shared" ca="1" si="132"/>
        <v>0.92805936112422938</v>
      </c>
      <c r="N306" s="304">
        <f t="shared" ca="1" si="133"/>
        <v>53.173884530025887</v>
      </c>
      <c r="P306" s="310">
        <f t="shared" ca="1" si="134"/>
        <v>23</v>
      </c>
      <c r="Q306" s="304">
        <f t="shared" ca="1" si="135"/>
        <v>0</v>
      </c>
      <c r="R306" s="306">
        <f t="shared" ca="1" si="136"/>
        <v>0</v>
      </c>
      <c r="S306" s="307">
        <f t="shared" ca="1" si="137"/>
        <v>8.1359999999999992</v>
      </c>
      <c r="T306" s="304">
        <f t="shared" ca="1" si="117"/>
        <v>79.814160000000001</v>
      </c>
      <c r="U306" s="311">
        <f t="shared" ca="1" si="118"/>
        <v>0</v>
      </c>
      <c r="V306" s="306">
        <f t="shared" ca="1" si="119"/>
        <v>1.0817480526221619</v>
      </c>
      <c r="W306" s="304">
        <f t="shared" ca="1" si="120"/>
        <v>5.7331183757631043</v>
      </c>
      <c r="Y306" s="314" t="str">
        <f t="shared" ca="1" si="138"/>
        <v/>
      </c>
      <c r="Z306" s="315" t="str">
        <f t="shared" ca="1" si="139"/>
        <v/>
      </c>
      <c r="AA306" s="316" t="str">
        <f t="shared" ca="1" si="140"/>
        <v/>
      </c>
      <c r="AC306" s="310" t="e">
        <f t="shared" ca="1" si="141"/>
        <v>#N/A</v>
      </c>
      <c r="AD306" s="323" t="e">
        <f t="shared" ca="1" si="142"/>
        <v>#N/A</v>
      </c>
      <c r="AE306" s="324">
        <f t="shared" ca="1" si="121"/>
        <v>1242.0250856178143</v>
      </c>
      <c r="AG306" s="306">
        <f t="shared" ca="1" si="143"/>
        <v>-8.671922428763974</v>
      </c>
      <c r="AH306" s="304">
        <f t="shared" ca="1" si="144"/>
        <v>-0.73559345110847119</v>
      </c>
    </row>
    <row r="307" spans="1:34" x14ac:dyDescent="0.2">
      <c r="A307" s="347">
        <f t="shared" ca="1" si="122"/>
        <v>0.1</v>
      </c>
      <c r="B307" s="304">
        <f t="shared" ca="1" si="123"/>
        <v>12.299999999999974</v>
      </c>
      <c r="D307" s="306">
        <f t="shared" ca="1" si="124"/>
        <v>-0.42236544777789442</v>
      </c>
      <c r="E307" s="307">
        <f t="shared" ca="1" si="125"/>
        <v>-10.374051366160359</v>
      </c>
      <c r="F307" s="304">
        <f t="shared" ca="1" si="126"/>
        <v>10.382645824606087</v>
      </c>
      <c r="G307" s="306">
        <f t="shared" ca="1" si="127"/>
        <v>23.966758994653304</v>
      </c>
      <c r="H307" s="307">
        <f t="shared" ca="1" si="128"/>
        <v>31.025602870789456</v>
      </c>
      <c r="I307" s="304">
        <f t="shared" ca="1" si="129"/>
        <v>39.204509564637256</v>
      </c>
      <c r="J307" s="306">
        <f t="shared" ca="1" si="130"/>
        <v>347.15509779770213</v>
      </c>
      <c r="K307" s="307">
        <f t="shared" ca="1" si="131"/>
        <v>1245.179516161724</v>
      </c>
      <c r="L307" s="304">
        <f t="shared" ca="1" si="116"/>
        <v>1292.66727714276</v>
      </c>
      <c r="M307" s="306">
        <f t="shared" ca="1" si="132"/>
        <v>0.91306052087871925</v>
      </c>
      <c r="N307" s="304">
        <f t="shared" ca="1" si="133"/>
        <v>52.314514286367199</v>
      </c>
      <c r="P307" s="310">
        <f t="shared" ca="1" si="134"/>
        <v>23</v>
      </c>
      <c r="Q307" s="304">
        <f t="shared" ca="1" si="135"/>
        <v>0</v>
      </c>
      <c r="R307" s="306">
        <f t="shared" ca="1" si="136"/>
        <v>0</v>
      </c>
      <c r="S307" s="307">
        <f t="shared" ca="1" si="137"/>
        <v>8.1359999999999992</v>
      </c>
      <c r="T307" s="304">
        <f t="shared" ca="1" si="117"/>
        <v>79.814160000000001</v>
      </c>
      <c r="U307" s="311">
        <f t="shared" ca="1" si="118"/>
        <v>0</v>
      </c>
      <c r="V307" s="306">
        <f t="shared" ca="1" si="119"/>
        <v>1.0814055525030755</v>
      </c>
      <c r="W307" s="304">
        <f t="shared" ca="1" si="120"/>
        <v>5.4902772792506296</v>
      </c>
      <c r="Y307" s="314" t="str">
        <f t="shared" ca="1" si="138"/>
        <v/>
      </c>
      <c r="Z307" s="315" t="str">
        <f t="shared" ca="1" si="139"/>
        <v/>
      </c>
      <c r="AA307" s="316" t="str">
        <f t="shared" ca="1" si="140"/>
        <v/>
      </c>
      <c r="AC307" s="310" t="e">
        <f t="shared" ca="1" si="141"/>
        <v>#N/A</v>
      </c>
      <c r="AD307" s="323" t="e">
        <f t="shared" ca="1" si="142"/>
        <v>#N/A</v>
      </c>
      <c r="AE307" s="324">
        <f t="shared" ca="1" si="121"/>
        <v>1245.179516161724</v>
      </c>
      <c r="AG307" s="306">
        <f t="shared" ca="1" si="143"/>
        <v>-8.5571560220266392</v>
      </c>
      <c r="AH307" s="304">
        <f t="shared" ca="1" si="144"/>
        <v>-0.7046605673258487</v>
      </c>
    </row>
    <row r="308" spans="1:34" x14ac:dyDescent="0.2">
      <c r="A308" s="347">
        <f t="shared" ca="1" si="122"/>
        <v>0.1</v>
      </c>
      <c r="B308" s="304">
        <f t="shared" ca="1" si="123"/>
        <v>12.399999999999974</v>
      </c>
      <c r="D308" s="306">
        <f t="shared" ca="1" si="124"/>
        <v>-0.41253103075907499</v>
      </c>
      <c r="E308" s="307">
        <f t="shared" ca="1" si="125"/>
        <v>-10.344032320976892</v>
      </c>
      <c r="F308" s="304">
        <f t="shared" ca="1" si="126"/>
        <v>10.352255141212167</v>
      </c>
      <c r="G308" s="306">
        <f t="shared" ca="1" si="127"/>
        <v>23.925505891577398</v>
      </c>
      <c r="H308" s="307">
        <f t="shared" ca="1" si="128"/>
        <v>29.991199638691768</v>
      </c>
      <c r="I308" s="304">
        <f t="shared" ca="1" si="129"/>
        <v>38.365373553971423</v>
      </c>
      <c r="J308" s="306">
        <f t="shared" ca="1" si="130"/>
        <v>349.54971104201366</v>
      </c>
      <c r="K308" s="307">
        <f t="shared" ca="1" si="131"/>
        <v>1248.230356287198</v>
      </c>
      <c r="L308" s="304">
        <f t="shared" ca="1" si="116"/>
        <v>1296.2499847045015</v>
      </c>
      <c r="M308" s="306">
        <f t="shared" ca="1" si="132"/>
        <v>0.89742830487151048</v>
      </c>
      <c r="N308" s="304">
        <f t="shared" ca="1" si="133"/>
        <v>51.418854284717284</v>
      </c>
      <c r="P308" s="310">
        <f t="shared" ca="1" si="134"/>
        <v>23</v>
      </c>
      <c r="Q308" s="304">
        <f t="shared" ca="1" si="135"/>
        <v>0</v>
      </c>
      <c r="R308" s="306">
        <f t="shared" ca="1" si="136"/>
        <v>0</v>
      </c>
      <c r="S308" s="307">
        <f t="shared" ca="1" si="137"/>
        <v>8.1359999999999992</v>
      </c>
      <c r="T308" s="304">
        <f t="shared" ca="1" si="117"/>
        <v>79.814160000000001</v>
      </c>
      <c r="U308" s="311">
        <f t="shared" ca="1" si="118"/>
        <v>0</v>
      </c>
      <c r="V308" s="306">
        <f t="shared" ca="1" si="119"/>
        <v>1.0810743967085832</v>
      </c>
      <c r="W308" s="304">
        <f t="shared" ca="1" si="120"/>
        <v>5.2561539497959417</v>
      </c>
      <c r="Y308" s="314" t="str">
        <f t="shared" ca="1" si="138"/>
        <v/>
      </c>
      <c r="Z308" s="315" t="str">
        <f t="shared" ca="1" si="139"/>
        <v/>
      </c>
      <c r="AA308" s="316" t="str">
        <f t="shared" ca="1" si="140"/>
        <v/>
      </c>
      <c r="AC308" s="310" t="e">
        <f t="shared" ca="1" si="141"/>
        <v>#N/A</v>
      </c>
      <c r="AD308" s="323" t="e">
        <f t="shared" ca="1" si="142"/>
        <v>#N/A</v>
      </c>
      <c r="AE308" s="324">
        <f t="shared" ca="1" si="121"/>
        <v>1248.230356287198</v>
      </c>
      <c r="AG308" s="306">
        <f t="shared" ca="1" si="143"/>
        <v>-8.4382351504699695</v>
      </c>
      <c r="AH308" s="304">
        <f t="shared" ca="1" si="144"/>
        <v>-0.67481284159914334</v>
      </c>
    </row>
    <row r="309" spans="1:34" x14ac:dyDescent="0.2">
      <c r="A309" s="347">
        <f t="shared" ca="1" si="122"/>
        <v>0.1</v>
      </c>
      <c r="B309" s="304">
        <f t="shared" ca="1" si="123"/>
        <v>12.499999999999973</v>
      </c>
      <c r="D309" s="306">
        <f t="shared" ca="1" si="124"/>
        <v>-0.40288290075180555</v>
      </c>
      <c r="E309" s="307">
        <f t="shared" ca="1" si="125"/>
        <v>-10.315023449126578</v>
      </c>
      <c r="F309" s="304">
        <f t="shared" ca="1" si="126"/>
        <v>10.322888325839303</v>
      </c>
      <c r="G309" s="306">
        <f t="shared" ca="1" si="127"/>
        <v>23.885217601502216</v>
      </c>
      <c r="H309" s="307">
        <f t="shared" ca="1" si="128"/>
        <v>28.959697293779112</v>
      </c>
      <c r="I309" s="304">
        <f t="shared" ca="1" si="129"/>
        <v>37.538882338429154</v>
      </c>
      <c r="J309" s="306">
        <f t="shared" ca="1" si="130"/>
        <v>351.94024721666761</v>
      </c>
      <c r="K309" s="307">
        <f t="shared" ca="1" si="131"/>
        <v>1251.1779011338215</v>
      </c>
      <c r="L309" s="304">
        <f t="shared" ca="1" si="116"/>
        <v>1299.7338488692844</v>
      </c>
      <c r="M309" s="306">
        <f t="shared" ca="1" si="132"/>
        <v>0.88113051951290011</v>
      </c>
      <c r="N309" s="304">
        <f t="shared" ca="1" si="133"/>
        <v>50.48505996825881</v>
      </c>
      <c r="P309" s="310">
        <f t="shared" ca="1" si="134"/>
        <v>23</v>
      </c>
      <c r="Q309" s="304">
        <f t="shared" ca="1" si="135"/>
        <v>0</v>
      </c>
      <c r="R309" s="306">
        <f t="shared" ca="1" si="136"/>
        <v>0</v>
      </c>
      <c r="S309" s="307">
        <f t="shared" ca="1" si="137"/>
        <v>8.1359999999999992</v>
      </c>
      <c r="T309" s="304">
        <f t="shared" ca="1" si="117"/>
        <v>79.814160000000001</v>
      </c>
      <c r="U309" s="311">
        <f t="shared" ca="1" si="118"/>
        <v>0</v>
      </c>
      <c r="V309" s="306">
        <f t="shared" ca="1" si="119"/>
        <v>1.0807545434874783</v>
      </c>
      <c r="W309" s="304">
        <f t="shared" ca="1" si="120"/>
        <v>5.0306416102743645</v>
      </c>
      <c r="Y309" s="314" t="str">
        <f t="shared" ca="1" si="138"/>
        <v/>
      </c>
      <c r="Z309" s="315" t="str">
        <f t="shared" ca="1" si="139"/>
        <v/>
      </c>
      <c r="AA309" s="316" t="str">
        <f t="shared" ca="1" si="140"/>
        <v/>
      </c>
      <c r="AC309" s="310" t="e">
        <f t="shared" ca="1" si="141"/>
        <v>#N/A</v>
      </c>
      <c r="AD309" s="323" t="e">
        <f t="shared" ca="1" si="142"/>
        <v>#N/A</v>
      </c>
      <c r="AE309" s="324">
        <f t="shared" ca="1" si="121"/>
        <v>1251.1779011338215</v>
      </c>
      <c r="AG309" s="306">
        <f t="shared" ca="1" si="143"/>
        <v>-8.3147660300331871</v>
      </c>
      <c r="AH309" s="304">
        <f t="shared" ca="1" si="144"/>
        <v>-0.64603662116469296</v>
      </c>
    </row>
    <row r="310" spans="1:34" x14ac:dyDescent="0.2">
      <c r="A310" s="347">
        <f t="shared" ca="1" si="122"/>
        <v>0.1</v>
      </c>
      <c r="B310" s="304">
        <f t="shared" ca="1" si="123"/>
        <v>12.599999999999973</v>
      </c>
      <c r="D310" s="306">
        <f t="shared" ca="1" si="124"/>
        <v>-0.39342350477544619</v>
      </c>
      <c r="E310" s="307">
        <f t="shared" ca="1" si="125"/>
        <v>-10.287007402513177</v>
      </c>
      <c r="F310" s="304">
        <f t="shared" ca="1" si="126"/>
        <v>10.294527835382773</v>
      </c>
      <c r="G310" s="306">
        <f t="shared" ca="1" si="127"/>
        <v>23.845875251024673</v>
      </c>
      <c r="H310" s="307">
        <f t="shared" ca="1" si="128"/>
        <v>27.930996553527795</v>
      </c>
      <c r="I310" s="304">
        <f t="shared" ca="1" si="129"/>
        <v>36.725554249876375</v>
      </c>
      <c r="J310" s="306">
        <f t="shared" ca="1" si="130"/>
        <v>354.32680185929394</v>
      </c>
      <c r="K310" s="307">
        <f t="shared" ca="1" si="131"/>
        <v>1254.0224358261869</v>
      </c>
      <c r="L310" s="304">
        <f t="shared" ca="1" si="116"/>
        <v>1303.1192393911151</v>
      </c>
      <c r="M310" s="306">
        <f t="shared" ca="1" si="132"/>
        <v>0.86413363107493391</v>
      </c>
      <c r="N310" s="304">
        <f t="shared" ca="1" si="133"/>
        <v>49.511209995908636</v>
      </c>
      <c r="P310" s="310">
        <f t="shared" ca="1" si="134"/>
        <v>23</v>
      </c>
      <c r="Q310" s="304">
        <f t="shared" ca="1" si="135"/>
        <v>0</v>
      </c>
      <c r="R310" s="306">
        <f t="shared" ca="1" si="136"/>
        <v>0</v>
      </c>
      <c r="S310" s="307">
        <f t="shared" ca="1" si="137"/>
        <v>8.1359999999999992</v>
      </c>
      <c r="T310" s="304">
        <f t="shared" ca="1" si="117"/>
        <v>79.814160000000001</v>
      </c>
      <c r="U310" s="311">
        <f t="shared" ca="1" si="118"/>
        <v>0</v>
      </c>
      <c r="V310" s="306">
        <f t="shared" ca="1" si="119"/>
        <v>1.0804459525461243</v>
      </c>
      <c r="W310" s="304">
        <f t="shared" ca="1" si="120"/>
        <v>4.8136376689069795</v>
      </c>
      <c r="Y310" s="314" t="str">
        <f t="shared" ca="1" si="138"/>
        <v/>
      </c>
      <c r="Z310" s="315" t="str">
        <f t="shared" ca="1" si="139"/>
        <v/>
      </c>
      <c r="AA310" s="316" t="str">
        <f t="shared" ca="1" si="140"/>
        <v/>
      </c>
      <c r="AC310" s="310" t="e">
        <f t="shared" ca="1" si="141"/>
        <v>#N/A</v>
      </c>
      <c r="AD310" s="323" t="e">
        <f t="shared" ca="1" si="142"/>
        <v>#N/A</v>
      </c>
      <c r="AE310" s="324">
        <f t="shared" ca="1" si="121"/>
        <v>1254.0224358261869</v>
      </c>
      <c r="AG310" s="306">
        <f t="shared" ca="1" si="143"/>
        <v>-8.186328609527088</v>
      </c>
      <c r="AH310" s="304">
        <f t="shared" ca="1" si="144"/>
        <v>-0.61831878199045787</v>
      </c>
    </row>
    <row r="311" spans="1:34" x14ac:dyDescent="0.2">
      <c r="A311" s="347">
        <f t="shared" ca="1" si="122"/>
        <v>0.1</v>
      </c>
      <c r="B311" s="304">
        <f t="shared" ca="1" si="123"/>
        <v>12.699999999999973</v>
      </c>
      <c r="D311" s="306">
        <f t="shared" ca="1" si="124"/>
        <v>-0.38415577474685358</v>
      </c>
      <c r="E311" s="307">
        <f t="shared" ca="1" si="125"/>
        <v>-10.259966860411682</v>
      </c>
      <c r="F311" s="304">
        <f t="shared" ca="1" si="126"/>
        <v>10.267156161080695</v>
      </c>
      <c r="G311" s="306">
        <f t="shared" ca="1" si="127"/>
        <v>23.807459673549989</v>
      </c>
      <c r="H311" s="307">
        <f t="shared" ca="1" si="128"/>
        <v>26.904999867486627</v>
      </c>
      <c r="I311" s="304">
        <f t="shared" ca="1" si="129"/>
        <v>35.925953765727144</v>
      </c>
      <c r="J311" s="306">
        <f t="shared" ca="1" si="130"/>
        <v>356.70946860552266</v>
      </c>
      <c r="K311" s="307">
        <f t="shared" ca="1" si="131"/>
        <v>1256.7642356472377</v>
      </c>
      <c r="L311" s="304">
        <f t="shared" ca="1" si="116"/>
        <v>1306.4065175108474</v>
      </c>
      <c r="M311" s="306">
        <f t="shared" ca="1" si="132"/>
        <v>0.84640282966816993</v>
      </c>
      <c r="N311" s="304">
        <f t="shared" ca="1" si="133"/>
        <v>48.495309907916436</v>
      </c>
      <c r="P311" s="310">
        <f t="shared" ca="1" si="134"/>
        <v>23</v>
      </c>
      <c r="Q311" s="304">
        <f t="shared" ca="1" si="135"/>
        <v>0</v>
      </c>
      <c r="R311" s="306">
        <f t="shared" ca="1" si="136"/>
        <v>0</v>
      </c>
      <c r="S311" s="307">
        <f t="shared" ca="1" si="137"/>
        <v>8.1359999999999992</v>
      </c>
      <c r="T311" s="304">
        <f t="shared" ca="1" si="117"/>
        <v>79.814160000000001</v>
      </c>
      <c r="U311" s="311">
        <f t="shared" ca="1" si="118"/>
        <v>0</v>
      </c>
      <c r="V311" s="306">
        <f t="shared" ca="1" si="119"/>
        <v>1.0801485850244235</v>
      </c>
      <c r="W311" s="304">
        <f t="shared" ca="1" si="120"/>
        <v>4.6050436064053955</v>
      </c>
      <c r="Y311" s="314" t="str">
        <f t="shared" ca="1" si="138"/>
        <v/>
      </c>
      <c r="Z311" s="315" t="str">
        <f t="shared" ca="1" si="139"/>
        <v/>
      </c>
      <c r="AA311" s="316" t="str">
        <f t="shared" ca="1" si="140"/>
        <v/>
      </c>
      <c r="AC311" s="310" t="e">
        <f t="shared" ca="1" si="141"/>
        <v>#N/A</v>
      </c>
      <c r="AD311" s="323" t="e">
        <f t="shared" ca="1" si="142"/>
        <v>#N/A</v>
      </c>
      <c r="AE311" s="324">
        <f t="shared" ca="1" si="121"/>
        <v>1256.7642356472377</v>
      </c>
      <c r="AG311" s="306">
        <f t="shared" ca="1" si="143"/>
        <v>-8.0524756055938287</v>
      </c>
      <c r="AH311" s="304">
        <f t="shared" ca="1" si="144"/>
        <v>-0.59164671446742623</v>
      </c>
    </row>
    <row r="312" spans="1:34" x14ac:dyDescent="0.2">
      <c r="A312" s="347">
        <f t="shared" ca="1" si="122"/>
        <v>0.1</v>
      </c>
      <c r="B312" s="304">
        <f t="shared" ca="1" si="123"/>
        <v>12.799999999999972</v>
      </c>
      <c r="D312" s="306">
        <f t="shared" ca="1" si="124"/>
        <v>-0.37508315275648096</v>
      </c>
      <c r="E312" s="307">
        <f t="shared" ca="1" si="125"/>
        <v>-10.233884459475588</v>
      </c>
      <c r="F312" s="304">
        <f t="shared" ca="1" si="126"/>
        <v>10.240755758310891</v>
      </c>
      <c r="G312" s="306">
        <f t="shared" ca="1" si="127"/>
        <v>23.769951358274341</v>
      </c>
      <c r="H312" s="307">
        <f t="shared" ca="1" si="128"/>
        <v>25.881611421539066</v>
      </c>
      <c r="I312" s="304">
        <f t="shared" ca="1" si="129"/>
        <v>35.140694320833639</v>
      </c>
      <c r="J312" s="306">
        <f t="shared" ca="1" si="130"/>
        <v>359.08833915711386</v>
      </c>
      <c r="K312" s="307">
        <f t="shared" ca="1" si="131"/>
        <v>1259.4035662116889</v>
      </c>
      <c r="L312" s="304">
        <f t="shared" ca="1" si="116"/>
        <v>1309.5960361521161</v>
      </c>
      <c r="M312" s="306">
        <f t="shared" ca="1" si="132"/>
        <v>0.82790212821494125</v>
      </c>
      <c r="N312" s="304">
        <f t="shared" ca="1" si="133"/>
        <v>47.435297796614883</v>
      </c>
      <c r="P312" s="310">
        <f t="shared" ca="1" si="134"/>
        <v>23</v>
      </c>
      <c r="Q312" s="304">
        <f t="shared" ca="1" si="135"/>
        <v>0</v>
      </c>
      <c r="R312" s="306">
        <f t="shared" ca="1" si="136"/>
        <v>0</v>
      </c>
      <c r="S312" s="307">
        <f t="shared" ca="1" si="137"/>
        <v>8.1359999999999992</v>
      </c>
      <c r="T312" s="304">
        <f t="shared" ca="1" si="117"/>
        <v>79.814160000000001</v>
      </c>
      <c r="U312" s="311">
        <f t="shared" ca="1" si="118"/>
        <v>0</v>
      </c>
      <c r="V312" s="306">
        <f t="shared" ca="1" si="119"/>
        <v>1.0798624034720059</v>
      </c>
      <c r="W312" s="304">
        <f t="shared" ca="1" si="120"/>
        <v>4.4047648663464125</v>
      </c>
      <c r="Y312" s="314" t="str">
        <f t="shared" ca="1" si="138"/>
        <v/>
      </c>
      <c r="Z312" s="315" t="str">
        <f t="shared" ca="1" si="139"/>
        <v/>
      </c>
      <c r="AA312" s="316" t="str">
        <f t="shared" ca="1" si="140"/>
        <v/>
      </c>
      <c r="AC312" s="310" t="e">
        <f t="shared" ca="1" si="141"/>
        <v>#N/A</v>
      </c>
      <c r="AD312" s="323" t="e">
        <f t="shared" ca="1" si="142"/>
        <v>#N/A</v>
      </c>
      <c r="AE312" s="324">
        <f t="shared" ca="1" si="121"/>
        <v>1259.4035662116889</v>
      </c>
      <c r="AG312" s="306">
        <f t="shared" ca="1" si="143"/>
        <v>-7.9127318070184121</v>
      </c>
      <c r="AH312" s="304">
        <f t="shared" ca="1" si="144"/>
        <v>-0.56600830953851966</v>
      </c>
    </row>
    <row r="313" spans="1:34" x14ac:dyDescent="0.2">
      <c r="A313" s="347">
        <f t="shared" ca="1" si="122"/>
        <v>0.1</v>
      </c>
      <c r="B313" s="304">
        <f t="shared" ca="1" si="123"/>
        <v>12.899999999999972</v>
      </c>
      <c r="D313" s="306">
        <f t="shared" ca="1" si="124"/>
        <v>-0.36620961686912556</v>
      </c>
      <c r="E313" s="307">
        <f t="shared" ca="1" si="125"/>
        <v>-10.208742717634468</v>
      </c>
      <c r="F313" s="304">
        <f t="shared" ca="1" si="126"/>
        <v>10.215308970282896</v>
      </c>
      <c r="G313" s="306">
        <f t="shared" ca="1" si="127"/>
        <v>23.733330396587426</v>
      </c>
      <c r="H313" s="307">
        <f t="shared" ca="1" si="128"/>
        <v>24.86073714977562</v>
      </c>
      <c r="I313" s="304">
        <f t="shared" ca="1" si="129"/>
        <v>34.370441128152756</v>
      </c>
      <c r="J313" s="306">
        <f t="shared" ca="1" si="130"/>
        <v>361.46350324485695</v>
      </c>
      <c r="K313" s="307">
        <f t="shared" ca="1" si="131"/>
        <v>1261.9406836402547</v>
      </c>
      <c r="L313" s="304">
        <f t="shared" ca="1" si="116"/>
        <v>1312.6881401172475</v>
      </c>
      <c r="M313" s="306">
        <f t="shared" ca="1" si="132"/>
        <v>0.80859450391497079</v>
      </c>
      <c r="N313" s="304">
        <f t="shared" ca="1" si="133"/>
        <v>46.329052411802344</v>
      </c>
      <c r="P313" s="310">
        <f t="shared" ca="1" si="134"/>
        <v>23</v>
      </c>
      <c r="Q313" s="304">
        <f t="shared" ca="1" si="135"/>
        <v>0</v>
      </c>
      <c r="R313" s="306">
        <f t="shared" ca="1" si="136"/>
        <v>0</v>
      </c>
      <c r="S313" s="307">
        <f t="shared" ca="1" si="137"/>
        <v>8.1359999999999992</v>
      </c>
      <c r="T313" s="304">
        <f t="shared" ca="1" si="117"/>
        <v>79.814160000000001</v>
      </c>
      <c r="U313" s="311">
        <f t="shared" ca="1" si="118"/>
        <v>0</v>
      </c>
      <c r="V313" s="306">
        <f t="shared" ca="1" si="119"/>
        <v>1.0795873718245514</v>
      </c>
      <c r="W313" s="304">
        <f t="shared" ca="1" si="120"/>
        <v>4.21271074843823</v>
      </c>
      <c r="Y313" s="314" t="str">
        <f t="shared" ca="1" si="138"/>
        <v/>
      </c>
      <c r="Z313" s="315" t="str">
        <f t="shared" ca="1" si="139"/>
        <v/>
      </c>
      <c r="AA313" s="316" t="str">
        <f t="shared" ca="1" si="140"/>
        <v/>
      </c>
      <c r="AC313" s="310" t="e">
        <f t="shared" ca="1" si="141"/>
        <v>#N/A</v>
      </c>
      <c r="AD313" s="323" t="e">
        <f t="shared" ca="1" si="142"/>
        <v>#N/A</v>
      </c>
      <c r="AE313" s="324">
        <f t="shared" ca="1" si="121"/>
        <v>1261.9406836402547</v>
      </c>
      <c r="AG313" s="306">
        <f t="shared" ca="1" si="143"/>
        <v>-7.7665937504936258</v>
      </c>
      <c r="AH313" s="304">
        <f t="shared" ca="1" si="144"/>
        <v>-0.54139194522448542</v>
      </c>
    </row>
    <row r="314" spans="1:34" x14ac:dyDescent="0.2">
      <c r="A314" s="347">
        <f t="shared" ca="1" si="122"/>
        <v>0.1</v>
      </c>
      <c r="B314" s="304">
        <f t="shared" ca="1" si="123"/>
        <v>12.999999999999972</v>
      </c>
      <c r="D314" s="306">
        <f t="shared" ca="1" si="124"/>
        <v>-0.35753970700471521</v>
      </c>
      <c r="E314" s="307">
        <f t="shared" ca="1" si="125"/>
        <v>-10.184523951250016</v>
      </c>
      <c r="F314" s="304">
        <f t="shared" ca="1" si="126"/>
        <v>10.190797944992838</v>
      </c>
      <c r="G314" s="306">
        <f t="shared" ca="1" si="127"/>
        <v>23.697576425886954</v>
      </c>
      <c r="H314" s="307">
        <f t="shared" ca="1" si="128"/>
        <v>23.842284754650617</v>
      </c>
      <c r="I314" s="304">
        <f t="shared" ca="1" si="129"/>
        <v>33.615913951320707</v>
      </c>
      <c r="J314" s="306">
        <f t="shared" ca="1" si="130"/>
        <v>363.83504858598064</v>
      </c>
      <c r="K314" s="307">
        <f t="shared" ca="1" si="131"/>
        <v>1264.375834735476</v>
      </c>
      <c r="L314" s="304">
        <f t="shared" ca="1" si="116"/>
        <v>1315.683166283811</v>
      </c>
      <c r="M314" s="306">
        <f t="shared" ca="1" si="132"/>
        <v>0.78844209070894145</v>
      </c>
      <c r="N314" s="304">
        <f t="shared" ca="1" si="133"/>
        <v>45.174404188093163</v>
      </c>
      <c r="P314" s="310">
        <f t="shared" ca="1" si="134"/>
        <v>23</v>
      </c>
      <c r="Q314" s="304">
        <f t="shared" ca="1" si="135"/>
        <v>0</v>
      </c>
      <c r="R314" s="306">
        <f t="shared" ca="1" si="136"/>
        <v>0</v>
      </c>
      <c r="S314" s="307">
        <f t="shared" ca="1" si="137"/>
        <v>8.1359999999999992</v>
      </c>
      <c r="T314" s="304">
        <f t="shared" ca="1" si="117"/>
        <v>79.814160000000001</v>
      </c>
      <c r="U314" s="311">
        <f t="shared" ca="1" si="118"/>
        <v>0</v>
      </c>
      <c r="V314" s="306">
        <f t="shared" ca="1" si="119"/>
        <v>1.0793234553801589</v>
      </c>
      <c r="W314" s="304">
        <f t="shared" ca="1" si="120"/>
        <v>4.0287943043288772</v>
      </c>
      <c r="Y314" s="314" t="str">
        <f t="shared" ca="1" si="138"/>
        <v/>
      </c>
      <c r="Z314" s="315" t="str">
        <f t="shared" ca="1" si="139"/>
        <v/>
      </c>
      <c r="AA314" s="316" t="str">
        <f t="shared" ca="1" si="140"/>
        <v/>
      </c>
      <c r="AC314" s="310">
        <f t="shared" ca="1" si="141"/>
        <v>12.999999999999972</v>
      </c>
      <c r="AD314" s="323">
        <f t="shared" ca="1" si="142"/>
        <v>363.83504858598064</v>
      </c>
      <c r="AE314" s="324">
        <f t="shared" ca="1" si="121"/>
        <v>1264.375834735476</v>
      </c>
      <c r="AG314" s="306">
        <f t="shared" ca="1" si="143"/>
        <v>-7.6135298923911989</v>
      </c>
      <c r="AH314" s="304">
        <f t="shared" ca="1" si="144"/>
        <v>-0.51778647350519058</v>
      </c>
    </row>
    <row r="315" spans="1:34" x14ac:dyDescent="0.2">
      <c r="A315" s="347">
        <f t="shared" ca="1" si="122"/>
        <v>0.1</v>
      </c>
      <c r="B315" s="304">
        <f t="shared" ca="1" si="123"/>
        <v>13.099999999999971</v>
      </c>
      <c r="D315" s="306">
        <f t="shared" ca="1" si="124"/>
        <v>-0.34907855031709856</v>
      </c>
      <c r="E315" s="307">
        <f t="shared" ca="1" si="125"/>
        <v>-10.161210184907734</v>
      </c>
      <c r="F315" s="304">
        <f t="shared" ca="1" si="126"/>
        <v>10.167204544817821</v>
      </c>
      <c r="G315" s="306">
        <f t="shared" ca="1" si="127"/>
        <v>23.662668570855246</v>
      </c>
      <c r="H315" s="307">
        <f t="shared" ca="1" si="128"/>
        <v>22.826163736159842</v>
      </c>
      <c r="I315" s="304">
        <f t="shared" ca="1" si="129"/>
        <v>32.877889755945702</v>
      </c>
      <c r="J315" s="306">
        <f t="shared" ca="1" si="130"/>
        <v>366.20306083581778</v>
      </c>
      <c r="K315" s="307">
        <f t="shared" ca="1" si="131"/>
        <v>1266.7092571600165</v>
      </c>
      <c r="L315" s="304">
        <f t="shared" ca="1" si="116"/>
        <v>1318.5814438025443</v>
      </c>
      <c r="M315" s="306">
        <f t="shared" ca="1" si="132"/>
        <v>0.76740643222886151</v>
      </c>
      <c r="N315" s="304">
        <f t="shared" ca="1" si="133"/>
        <v>43.969149737906001</v>
      </c>
      <c r="P315" s="310">
        <f t="shared" ca="1" si="134"/>
        <v>23</v>
      </c>
      <c r="Q315" s="304">
        <f t="shared" ca="1" si="135"/>
        <v>0</v>
      </c>
      <c r="R315" s="306">
        <f t="shared" ca="1" si="136"/>
        <v>0</v>
      </c>
      <c r="S315" s="307">
        <f t="shared" ca="1" si="137"/>
        <v>8.1359999999999992</v>
      </c>
      <c r="T315" s="304">
        <f t="shared" ca="1" si="117"/>
        <v>79.814160000000001</v>
      </c>
      <c r="U315" s="311">
        <f t="shared" ca="1" si="118"/>
        <v>0</v>
      </c>
      <c r="V315" s="306">
        <f t="shared" ca="1" si="119"/>
        <v>1.0790706207756529</v>
      </c>
      <c r="W315" s="304">
        <f t="shared" ca="1" si="120"/>
        <v>3.8529322355943973</v>
      </c>
      <c r="Y315" s="314" t="str">
        <f t="shared" ca="1" si="138"/>
        <v/>
      </c>
      <c r="Z315" s="315" t="str">
        <f t="shared" ca="1" si="139"/>
        <v/>
      </c>
      <c r="AA315" s="316" t="str">
        <f t="shared" ca="1" si="140"/>
        <v/>
      </c>
      <c r="AC315" s="310" t="e">
        <f t="shared" ca="1" si="141"/>
        <v>#N/A</v>
      </c>
      <c r="AD315" s="323" t="e">
        <f t="shared" ca="1" si="142"/>
        <v>#N/A</v>
      </c>
      <c r="AE315" s="324">
        <f t="shared" ca="1" si="121"/>
        <v>1266.7092571600165</v>
      </c>
      <c r="AG315" s="306">
        <f t="shared" ca="1" si="143"/>
        <v>-7.4529814262378649</v>
      </c>
      <c r="AH315" s="304">
        <f t="shared" ca="1" si="144"/>
        <v>-0.49518120751338218</v>
      </c>
    </row>
    <row r="316" spans="1:34" x14ac:dyDescent="0.2">
      <c r="A316" s="347">
        <f t="shared" ca="1" si="122"/>
        <v>0.1</v>
      </c>
      <c r="B316" s="304">
        <f t="shared" ca="1" si="123"/>
        <v>13.199999999999971</v>
      </c>
      <c r="D316" s="306">
        <f t="shared" ca="1" si="124"/>
        <v>-0.340831885325311</v>
      </c>
      <c r="E316" s="307">
        <f t="shared" ca="1" si="125"/>
        <v>-10.138783053257226</v>
      </c>
      <c r="F316" s="304">
        <f t="shared" ca="1" si="126"/>
        <v>10.144510248162319</v>
      </c>
      <c r="G316" s="306">
        <f t="shared" ca="1" si="127"/>
        <v>23.628585382322715</v>
      </c>
      <c r="H316" s="307">
        <f t="shared" ca="1" si="128"/>
        <v>21.81228543083412</v>
      </c>
      <c r="I316" s="304">
        <f t="shared" ca="1" si="129"/>
        <v>32.157205147305525</v>
      </c>
      <c r="J316" s="306">
        <f t="shared" ca="1" si="130"/>
        <v>368.56762353347671</v>
      </c>
      <c r="K316" s="307">
        <f t="shared" ca="1" si="131"/>
        <v>1268.9411796183663</v>
      </c>
      <c r="L316" s="304">
        <f t="shared" ca="1" si="116"/>
        <v>1321.3832942974441</v>
      </c>
      <c r="M316" s="306">
        <f t="shared" ca="1" si="132"/>
        <v>0.74544880560212157</v>
      </c>
      <c r="N316" s="304">
        <f t="shared" ca="1" si="133"/>
        <v>42.711070404069723</v>
      </c>
      <c r="P316" s="310">
        <f t="shared" ca="1" si="134"/>
        <v>23</v>
      </c>
      <c r="Q316" s="304">
        <f t="shared" ca="1" si="135"/>
        <v>0</v>
      </c>
      <c r="R316" s="306">
        <f t="shared" ca="1" si="136"/>
        <v>0</v>
      </c>
      <c r="S316" s="307">
        <f t="shared" ca="1" si="137"/>
        <v>8.1359999999999992</v>
      </c>
      <c r="T316" s="304">
        <f t="shared" ca="1" si="117"/>
        <v>79.814160000000001</v>
      </c>
      <c r="U316" s="311">
        <f t="shared" ca="1" si="118"/>
        <v>0</v>
      </c>
      <c r="V316" s="306">
        <f t="shared" ca="1" si="119"/>
        <v>1.078828835962732</v>
      </c>
      <c r="W316" s="304">
        <f t="shared" ca="1" si="120"/>
        <v>3.6850447935291766</v>
      </c>
      <c r="Y316" s="314" t="str">
        <f t="shared" ca="1" si="138"/>
        <v/>
      </c>
      <c r="Z316" s="315" t="str">
        <f t="shared" ca="1" si="139"/>
        <v/>
      </c>
      <c r="AA316" s="316" t="str">
        <f t="shared" ca="1" si="140"/>
        <v/>
      </c>
      <c r="AC316" s="310" t="e">
        <f t="shared" ca="1" si="141"/>
        <v>#N/A</v>
      </c>
      <c r="AD316" s="323" t="e">
        <f t="shared" ca="1" si="142"/>
        <v>#N/A</v>
      </c>
      <c r="AE316" s="324">
        <f t="shared" ca="1" si="121"/>
        <v>1268.9411796183663</v>
      </c>
      <c r="AG316" s="306">
        <f t="shared" ca="1" si="143"/>
        <v>-7.2843639229179535</v>
      </c>
      <c r="AH316" s="304">
        <f t="shared" ca="1" si="144"/>
        <v>-0.47356590899636158</v>
      </c>
    </row>
    <row r="317" spans="1:34" x14ac:dyDescent="0.2">
      <c r="A317" s="347">
        <f t="shared" ca="1" si="122"/>
        <v>0.1</v>
      </c>
      <c r="B317" s="304">
        <f t="shared" ca="1" si="123"/>
        <v>13.299999999999971</v>
      </c>
      <c r="D317" s="306">
        <f t="shared" ca="1" si="124"/>
        <v>-0.33280608386063693</v>
      </c>
      <c r="E317" s="307">
        <f t="shared" ca="1" si="125"/>
        <v>-10.117223694386597</v>
      </c>
      <c r="F317" s="304">
        <f t="shared" ca="1" si="126"/>
        <v>10.122696042641616</v>
      </c>
      <c r="G317" s="306">
        <f t="shared" ca="1" si="127"/>
        <v>23.59530477393665</v>
      </c>
      <c r="H317" s="307">
        <f t="shared" ca="1" si="128"/>
        <v>20.800563061395462</v>
      </c>
      <c r="I317" s="304">
        <f t="shared" ca="1" si="129"/>
        <v>31.454758480173503</v>
      </c>
      <c r="J317" s="306">
        <f t="shared" ca="1" si="130"/>
        <v>370.92881804128967</v>
      </c>
      <c r="K317" s="307">
        <f t="shared" ca="1" si="131"/>
        <v>1271.0718220429778</v>
      </c>
      <c r="L317" s="304">
        <f t="shared" ca="1" si="116"/>
        <v>1324.0890320689027</v>
      </c>
      <c r="M317" s="306">
        <f t="shared" ca="1" si="132"/>
        <v>0.72253062713851612</v>
      </c>
      <c r="N317" s="304">
        <f t="shared" ca="1" si="133"/>
        <v>41.397955503977514</v>
      </c>
      <c r="P317" s="310">
        <f t="shared" ca="1" si="134"/>
        <v>23</v>
      </c>
      <c r="Q317" s="304">
        <f t="shared" ca="1" si="135"/>
        <v>0</v>
      </c>
      <c r="R317" s="306">
        <f t="shared" ca="1" si="136"/>
        <v>0</v>
      </c>
      <c r="S317" s="307">
        <f t="shared" ca="1" si="137"/>
        <v>8.1359999999999992</v>
      </c>
      <c r="T317" s="304">
        <f t="shared" ca="1" si="117"/>
        <v>79.814160000000001</v>
      </c>
      <c r="U317" s="311">
        <f t="shared" ca="1" si="118"/>
        <v>0</v>
      </c>
      <c r="V317" s="306">
        <f t="shared" ca="1" si="119"/>
        <v>1.0785980701838374</v>
      </c>
      <c r="W317" s="304">
        <f t="shared" ca="1" si="120"/>
        <v>3.5250556803437014</v>
      </c>
      <c r="Y317" s="314" t="str">
        <f t="shared" ca="1" si="138"/>
        <v/>
      </c>
      <c r="Z317" s="315" t="str">
        <f t="shared" ca="1" si="139"/>
        <v/>
      </c>
      <c r="AA317" s="316" t="str">
        <f t="shared" ca="1" si="140"/>
        <v/>
      </c>
      <c r="AC317" s="310" t="e">
        <f t="shared" ca="1" si="141"/>
        <v>#N/A</v>
      </c>
      <c r="AD317" s="323" t="e">
        <f t="shared" ca="1" si="142"/>
        <v>#N/A</v>
      </c>
      <c r="AE317" s="324">
        <f t="shared" ca="1" si="121"/>
        <v>1271.0718220429778</v>
      </c>
      <c r="AG317" s="306">
        <f t="shared" ca="1" si="143"/>
        <v>-7.1070699991154509</v>
      </c>
      <c r="AH317" s="304">
        <f t="shared" ca="1" si="144"/>
        <v>-0.45293077599916137</v>
      </c>
    </row>
    <row r="318" spans="1:34" x14ac:dyDescent="0.2">
      <c r="A318" s="347">
        <f t="shared" ca="1" si="122"/>
        <v>0.1</v>
      </c>
      <c r="B318" s="304">
        <f t="shared" ca="1" si="123"/>
        <v>13.39999999999997</v>
      </c>
      <c r="D318" s="306">
        <f t="shared" ca="1" si="124"/>
        <v>-0.32500816967374424</v>
      </c>
      <c r="E318" s="307">
        <f t="shared" ca="1" si="125"/>
        <v>-10.096512634337104</v>
      </c>
      <c r="F318" s="304">
        <f t="shared" ca="1" si="126"/>
        <v>10.101742309407989</v>
      </c>
      <c r="G318" s="306">
        <f t="shared" ca="1" si="127"/>
        <v>23.562803956969276</v>
      </c>
      <c r="H318" s="307">
        <f t="shared" ca="1" si="128"/>
        <v>19.790911797961751</v>
      </c>
      <c r="I318" s="304">
        <f t="shared" ca="1" si="129"/>
        <v>30.771511501862701</v>
      </c>
      <c r="J318" s="306">
        <f t="shared" ca="1" si="130"/>
        <v>373.28672347783498</v>
      </c>
      <c r="K318" s="307">
        <f t="shared" ca="1" si="131"/>
        <v>1273.1013957859457</v>
      </c>
      <c r="L318" s="304">
        <f t="shared" ca="1" si="116"/>
        <v>1326.6989643008474</v>
      </c>
      <c r="M318" s="306">
        <f t="shared" ca="1" si="132"/>
        <v>0.69861395122757852</v>
      </c>
      <c r="N318" s="304">
        <f t="shared" ca="1" si="133"/>
        <v>40.027630914298584</v>
      </c>
      <c r="P318" s="310">
        <f t="shared" ca="1" si="134"/>
        <v>23</v>
      </c>
      <c r="Q318" s="304">
        <f t="shared" ca="1" si="135"/>
        <v>0</v>
      </c>
      <c r="R318" s="306">
        <f t="shared" ca="1" si="136"/>
        <v>0</v>
      </c>
      <c r="S318" s="307">
        <f t="shared" ca="1" si="137"/>
        <v>8.1359999999999992</v>
      </c>
      <c r="T318" s="304">
        <f t="shared" ca="1" si="117"/>
        <v>79.814160000000001</v>
      </c>
      <c r="U318" s="311">
        <f t="shared" ca="1" si="118"/>
        <v>0</v>
      </c>
      <c r="V318" s="306">
        <f t="shared" ca="1" si="119"/>
        <v>1.0783782939476121</v>
      </c>
      <c r="W318" s="304">
        <f t="shared" ca="1" si="120"/>
        <v>3.3728919513562943</v>
      </c>
      <c r="Y318" s="314" t="str">
        <f t="shared" ca="1" si="138"/>
        <v/>
      </c>
      <c r="Z318" s="315" t="str">
        <f t="shared" ca="1" si="139"/>
        <v/>
      </c>
      <c r="AA318" s="316" t="str">
        <f t="shared" ca="1" si="140"/>
        <v/>
      </c>
      <c r="AC318" s="310" t="e">
        <f t="shared" ca="1" si="141"/>
        <v>#N/A</v>
      </c>
      <c r="AD318" s="323" t="e">
        <f t="shared" ca="1" si="142"/>
        <v>#N/A</v>
      </c>
      <c r="AE318" s="324">
        <f t="shared" ca="1" si="121"/>
        <v>1273.1013957859457</v>
      </c>
      <c r="AG318" s="306">
        <f t="shared" ca="1" si="143"/>
        <v>-6.9204732474860693</v>
      </c>
      <c r="AH318" s="304">
        <f t="shared" ca="1" si="144"/>
        <v>-0.43326643072071064</v>
      </c>
    </row>
    <row r="319" spans="1:34" x14ac:dyDescent="0.2">
      <c r="A319" s="347">
        <f t="shared" ca="1" si="122"/>
        <v>0.1</v>
      </c>
      <c r="B319" s="304">
        <f t="shared" ca="1" si="123"/>
        <v>13.49999999999997</v>
      </c>
      <c r="D319" s="306">
        <f t="shared" ca="1" si="124"/>
        <v>-0.31744583230114776</v>
      </c>
      <c r="E319" s="307">
        <f t="shared" ca="1" si="125"/>
        <v>-10.076629662546777</v>
      </c>
      <c r="F319" s="304">
        <f t="shared" ca="1" si="126"/>
        <v>10.081628698407958</v>
      </c>
      <c r="G319" s="306">
        <f t="shared" ca="1" si="127"/>
        <v>23.531059373739161</v>
      </c>
      <c r="H319" s="307">
        <f t="shared" ca="1" si="128"/>
        <v>18.783248831707073</v>
      </c>
      <c r="I319" s="304">
        <f t="shared" ca="1" si="129"/>
        <v>30.108490362757525</v>
      </c>
      <c r="J319" s="306">
        <f t="shared" ca="1" si="130"/>
        <v>375.64141664437039</v>
      </c>
      <c r="K319" s="307">
        <f t="shared" ca="1" si="131"/>
        <v>1275.0301038174291</v>
      </c>
      <c r="L319" s="304">
        <f t="shared" ca="1" si="116"/>
        <v>1329.2133912729262</v>
      </c>
      <c r="M319" s="306">
        <f t="shared" ca="1" si="132"/>
        <v>0.67366207351553042</v>
      </c>
      <c r="N319" s="304">
        <f t="shared" ca="1" si="133"/>
        <v>38.597993630471684</v>
      </c>
      <c r="P319" s="310">
        <f t="shared" ca="1" si="134"/>
        <v>23</v>
      </c>
      <c r="Q319" s="304">
        <f t="shared" ca="1" si="135"/>
        <v>0</v>
      </c>
      <c r="R319" s="306">
        <f t="shared" ca="1" si="136"/>
        <v>0</v>
      </c>
      <c r="S319" s="307">
        <f t="shared" ca="1" si="137"/>
        <v>8.1359999999999992</v>
      </c>
      <c r="T319" s="304">
        <f t="shared" ca="1" si="117"/>
        <v>79.814160000000001</v>
      </c>
      <c r="U319" s="311">
        <f t="shared" ca="1" si="118"/>
        <v>0</v>
      </c>
      <c r="V319" s="306">
        <f t="shared" ca="1" si="119"/>
        <v>1.0781694790038305</v>
      </c>
      <c r="W319" s="304">
        <f t="shared" ca="1" si="120"/>
        <v>3.2284839177456308</v>
      </c>
      <c r="Y319" s="314" t="str">
        <f t="shared" ca="1" si="138"/>
        <v/>
      </c>
      <c r="Z319" s="315" t="str">
        <f t="shared" ca="1" si="139"/>
        <v/>
      </c>
      <c r="AA319" s="316" t="str">
        <f t="shared" ca="1" si="140"/>
        <v/>
      </c>
      <c r="AC319" s="310" t="e">
        <f t="shared" ca="1" si="141"/>
        <v>#N/A</v>
      </c>
      <c r="AD319" s="323" t="e">
        <f t="shared" ca="1" si="142"/>
        <v>#N/A</v>
      </c>
      <c r="AE319" s="324">
        <f t="shared" ca="1" si="121"/>
        <v>1275.0301038174291</v>
      </c>
      <c r="AG319" s="306">
        <f t="shared" ca="1" si="143"/>
        <v>-6.7239336869471806</v>
      </c>
      <c r="AH319" s="304">
        <f t="shared" ca="1" si="144"/>
        <v>-0.41456390749216993</v>
      </c>
    </row>
    <row r="320" spans="1:34" x14ac:dyDescent="0.2">
      <c r="A320" s="347">
        <f t="shared" ca="1" si="122"/>
        <v>0.1</v>
      </c>
      <c r="B320" s="304">
        <f t="shared" ca="1" si="123"/>
        <v>13.599999999999969</v>
      </c>
      <c r="D320" s="306">
        <f t="shared" ca="1" si="124"/>
        <v>-0.31012743452434827</v>
      </c>
      <c r="E320" s="307">
        <f t="shared" ca="1" si="125"/>
        <v>-10.057553698271262</v>
      </c>
      <c r="F320" s="304">
        <f t="shared" ca="1" si="126"/>
        <v>10.062333994618474</v>
      </c>
      <c r="G320" s="306">
        <f t="shared" ca="1" si="127"/>
        <v>23.500046630286725</v>
      </c>
      <c r="H320" s="307">
        <f t="shared" ca="1" si="128"/>
        <v>17.777493461879946</v>
      </c>
      <c r="I320" s="304">
        <f t="shared" ca="1" si="129"/>
        <v>29.466785800504859</v>
      </c>
      <c r="J320" s="306">
        <f t="shared" ca="1" si="130"/>
        <v>377.99297194457171</v>
      </c>
      <c r="K320" s="307">
        <f t="shared" ca="1" si="131"/>
        <v>1276.8581409321084</v>
      </c>
      <c r="L320" s="304">
        <f t="shared" ca="1" si="116"/>
        <v>1331.6326065788903</v>
      </c>
      <c r="M320" s="306">
        <f t="shared" ca="1" si="132"/>
        <v>0.64764024837993239</v>
      </c>
      <c r="N320" s="304">
        <f t="shared" ca="1" si="133"/>
        <v>37.107052874974478</v>
      </c>
      <c r="P320" s="310">
        <f t="shared" ca="1" si="134"/>
        <v>23</v>
      </c>
      <c r="Q320" s="304">
        <f t="shared" ca="1" si="135"/>
        <v>0</v>
      </c>
      <c r="R320" s="306">
        <f t="shared" ca="1" si="136"/>
        <v>0</v>
      </c>
      <c r="S320" s="307">
        <f t="shared" ca="1" si="137"/>
        <v>8.1359999999999992</v>
      </c>
      <c r="T320" s="304">
        <f t="shared" ca="1" si="117"/>
        <v>79.814160000000001</v>
      </c>
      <c r="U320" s="311">
        <f t="shared" ca="1" si="118"/>
        <v>0</v>
      </c>
      <c r="V320" s="306">
        <f t="shared" ca="1" si="119"/>
        <v>1.077971598317635</v>
      </c>
      <c r="W320" s="304">
        <f t="shared" ca="1" si="120"/>
        <v>3.091765049410351</v>
      </c>
      <c r="Y320" s="314" t="str">
        <f t="shared" ca="1" si="138"/>
        <v/>
      </c>
      <c r="Z320" s="315" t="str">
        <f t="shared" ca="1" si="139"/>
        <v/>
      </c>
      <c r="AA320" s="316" t="str">
        <f t="shared" ca="1" si="140"/>
        <v/>
      </c>
      <c r="AC320" s="310" t="e">
        <f t="shared" ca="1" si="141"/>
        <v>#N/A</v>
      </c>
      <c r="AD320" s="323" t="e">
        <f t="shared" ca="1" si="142"/>
        <v>#N/A</v>
      </c>
      <c r="AE320" s="324">
        <f t="shared" ca="1" si="121"/>
        <v>1276.8581409321084</v>
      </c>
      <c r="AG320" s="306">
        <f t="shared" ca="1" si="143"/>
        <v>-6.5168050096196328</v>
      </c>
      <c r="AH320" s="304">
        <f t="shared" ca="1" si="144"/>
        <v>-0.3968146408241926</v>
      </c>
    </row>
    <row r="321" spans="1:34" x14ac:dyDescent="0.2">
      <c r="A321" s="347">
        <f t="shared" ca="1" si="122"/>
        <v>0.1</v>
      </c>
      <c r="B321" s="304">
        <f t="shared" ca="1" si="123"/>
        <v>13.699999999999969</v>
      </c>
      <c r="D321" s="306">
        <f t="shared" ca="1" si="124"/>
        <v>-0.3030620114775498</v>
      </c>
      <c r="E321" s="307">
        <f t="shared" ca="1" si="125"/>
        <v>-10.039262648383119</v>
      </c>
      <c r="F321" s="304">
        <f t="shared" ca="1" si="126"/>
        <v>10.043835975662946</v>
      </c>
      <c r="G321" s="306">
        <f t="shared" ca="1" si="127"/>
        <v>23.46974042913897</v>
      </c>
      <c r="H321" s="307">
        <f t="shared" ca="1" si="128"/>
        <v>16.773567197041633</v>
      </c>
      <c r="I321" s="304">
        <f t="shared" ca="1" si="129"/>
        <v>28.847552276143489</v>
      </c>
      <c r="J321" s="306">
        <f t="shared" ca="1" si="130"/>
        <v>380.34146129754299</v>
      </c>
      <c r="K321" s="307">
        <f t="shared" ca="1" si="131"/>
        <v>1278.5856939650546</v>
      </c>
      <c r="L321" s="304">
        <f t="shared" ca="1" si="116"/>
        <v>1333.9568973524035</v>
      </c>
      <c r="M321" s="306">
        <f t="shared" ca="1" si="132"/>
        <v>0.62051652859694495</v>
      </c>
      <c r="N321" s="304">
        <f t="shared" ca="1" si="133"/>
        <v>35.552978206713803</v>
      </c>
      <c r="P321" s="310">
        <f t="shared" ca="1" si="134"/>
        <v>23</v>
      </c>
      <c r="Q321" s="304">
        <f t="shared" ca="1" si="135"/>
        <v>0</v>
      </c>
      <c r="R321" s="306">
        <f t="shared" ca="1" si="136"/>
        <v>0</v>
      </c>
      <c r="S321" s="307">
        <f t="shared" ca="1" si="137"/>
        <v>8.1359999999999992</v>
      </c>
      <c r="T321" s="304">
        <f t="shared" ca="1" si="117"/>
        <v>79.814160000000001</v>
      </c>
      <c r="U321" s="311">
        <f t="shared" ca="1" si="118"/>
        <v>0</v>
      </c>
      <c r="V321" s="306">
        <f t="shared" ca="1" si="119"/>
        <v>1.0777846260429413</v>
      </c>
      <c r="W321" s="304">
        <f t="shared" ca="1" si="120"/>
        <v>2.9626718774622476</v>
      </c>
      <c r="Y321" s="314" t="str">
        <f t="shared" ca="1" si="138"/>
        <v/>
      </c>
      <c r="Z321" s="315" t="str">
        <f t="shared" ca="1" si="139"/>
        <v/>
      </c>
      <c r="AA321" s="316" t="str">
        <f t="shared" ca="1" si="140"/>
        <v/>
      </c>
      <c r="AC321" s="310" t="e">
        <f t="shared" ca="1" si="141"/>
        <v>#N/A</v>
      </c>
      <c r="AD321" s="323" t="e">
        <f t="shared" ca="1" si="142"/>
        <v>#N/A</v>
      </c>
      <c r="AE321" s="324">
        <f t="shared" ca="1" si="121"/>
        <v>1278.5856939650546</v>
      </c>
      <c r="AG321" s="306">
        <f t="shared" ca="1" si="143"/>
        <v>-6.2984439073819019</v>
      </c>
      <c r="AH321" s="304">
        <f t="shared" ca="1" si="144"/>
        <v>-0.38001045346734896</v>
      </c>
    </row>
    <row r="322" spans="1:34" x14ac:dyDescent="0.2">
      <c r="A322" s="347">
        <f t="shared" ca="1" si="122"/>
        <v>0.1</v>
      </c>
      <c r="B322" s="304">
        <f t="shared" ca="1" si="123"/>
        <v>13.799999999999969</v>
      </c>
      <c r="D322" s="306">
        <f t="shared" ca="1" si="124"/>
        <v>-0.29625925918602397</v>
      </c>
      <c r="E322" s="307">
        <f t="shared" ca="1" si="125"/>
        <v>-10.021733257413144</v>
      </c>
      <c r="F322" s="304">
        <f t="shared" ca="1" si="126"/>
        <v>10.026111261670405</v>
      </c>
      <c r="G322" s="306">
        <f t="shared" ca="1" si="127"/>
        <v>23.440114503220368</v>
      </c>
      <c r="H322" s="307">
        <f t="shared" ca="1" si="128"/>
        <v>15.771393871300319</v>
      </c>
      <c r="I322" s="304">
        <f t="shared" ca="1" si="129"/>
        <v>28.252005814946504</v>
      </c>
      <c r="J322" s="306">
        <f t="shared" ca="1" si="130"/>
        <v>382.68695404416098</v>
      </c>
      <c r="K322" s="307">
        <f t="shared" ca="1" si="131"/>
        <v>1280.2129420184717</v>
      </c>
      <c r="L322" s="304">
        <f t="shared" ca="1" si="116"/>
        <v>1336.1865445016233</v>
      </c>
      <c r="M322" s="306">
        <f t="shared" ca="1" si="132"/>
        <v>0.59226273159289977</v>
      </c>
      <c r="N322" s="304">
        <f t="shared" ca="1" si="133"/>
        <v>33.934154883162641</v>
      </c>
      <c r="P322" s="310">
        <f t="shared" ca="1" si="134"/>
        <v>23</v>
      </c>
      <c r="Q322" s="304">
        <f t="shared" ca="1" si="135"/>
        <v>0</v>
      </c>
      <c r="R322" s="306">
        <f t="shared" ca="1" si="136"/>
        <v>0</v>
      </c>
      <c r="S322" s="307">
        <f t="shared" ca="1" si="137"/>
        <v>8.1359999999999992</v>
      </c>
      <c r="T322" s="304">
        <f t="shared" ca="1" si="117"/>
        <v>79.814160000000001</v>
      </c>
      <c r="U322" s="311">
        <f t="shared" ca="1" si="118"/>
        <v>0</v>
      </c>
      <c r="V322" s="306">
        <f t="shared" ca="1" si="119"/>
        <v>1.0776085374948439</v>
      </c>
      <c r="W322" s="304">
        <f t="shared" ca="1" si="120"/>
        <v>2.8411438958609727</v>
      </c>
      <c r="Y322" s="314" t="str">
        <f t="shared" ca="1" si="138"/>
        <v/>
      </c>
      <c r="Z322" s="315" t="str">
        <f t="shared" ca="1" si="139"/>
        <v/>
      </c>
      <c r="AA322" s="316" t="str">
        <f t="shared" ca="1" si="140"/>
        <v/>
      </c>
      <c r="AC322" s="310" t="e">
        <f t="shared" ca="1" si="141"/>
        <v>#N/A</v>
      </c>
      <c r="AD322" s="323" t="e">
        <f t="shared" ca="1" si="142"/>
        <v>#N/A</v>
      </c>
      <c r="AE322" s="324">
        <f t="shared" ca="1" si="121"/>
        <v>1280.2129420184717</v>
      </c>
      <c r="AG322" s="306">
        <f t="shared" ca="1" si="143"/>
        <v>-6.0682217493245654</v>
      </c>
      <c r="AH322" s="304">
        <f t="shared" ca="1" si="144"/>
        <v>-0.36414354442751323</v>
      </c>
    </row>
    <row r="323" spans="1:34" x14ac:dyDescent="0.2">
      <c r="A323" s="347">
        <f t="shared" ca="1" si="122"/>
        <v>0.1</v>
      </c>
      <c r="B323" s="304">
        <f t="shared" ca="1" si="123"/>
        <v>13.899999999999968</v>
      </c>
      <c r="D323" s="306">
        <f t="shared" ca="1" si="124"/>
        <v>-0.28972951006908476</v>
      </c>
      <c r="E323" s="307">
        <f t="shared" ca="1" si="125"/>
        <v>-10.004940951282922</v>
      </c>
      <c r="F323" s="304">
        <f t="shared" ca="1" si="126"/>
        <v>10.009135158826805</v>
      </c>
      <c r="G323" s="306">
        <f t="shared" ca="1" si="127"/>
        <v>23.411141552213458</v>
      </c>
      <c r="H323" s="307">
        <f t="shared" ca="1" si="128"/>
        <v>14.770899776172026</v>
      </c>
      <c r="I323" s="304">
        <f t="shared" ca="1" si="129"/>
        <v>27.681420284651118</v>
      </c>
      <c r="J323" s="306">
        <f t="shared" ca="1" si="130"/>
        <v>385.02951684693267</v>
      </c>
      <c r="K323" s="307">
        <f t="shared" ca="1" si="131"/>
        <v>1281.7400567008453</v>
      </c>
      <c r="L323" s="304">
        <f t="shared" ca="1" si="116"/>
        <v>1338.3218229539816</v>
      </c>
      <c r="M323" s="306">
        <f t="shared" ca="1" si="132"/>
        <v>0.56285553147674849</v>
      </c>
      <c r="N323" s="304">
        <f t="shared" ca="1" si="133"/>
        <v>32.249246429210551</v>
      </c>
      <c r="P323" s="310">
        <f t="shared" ca="1" si="134"/>
        <v>23</v>
      </c>
      <c r="Q323" s="304">
        <f t="shared" ca="1" si="135"/>
        <v>0</v>
      </c>
      <c r="R323" s="306">
        <f t="shared" ca="1" si="136"/>
        <v>0</v>
      </c>
      <c r="S323" s="307">
        <f t="shared" ca="1" si="137"/>
        <v>8.1359999999999992</v>
      </c>
      <c r="T323" s="304">
        <f t="shared" ca="1" si="117"/>
        <v>79.814160000000001</v>
      </c>
      <c r="U323" s="311">
        <f t="shared" ca="1" si="118"/>
        <v>0</v>
      </c>
      <c r="V323" s="306">
        <f t="shared" ca="1" si="119"/>
        <v>1.0774433091208484</v>
      </c>
      <c r="W323" s="304">
        <f t="shared" ca="1" si="120"/>
        <v>2.7271234616828632</v>
      </c>
      <c r="Y323" s="314" t="str">
        <f t="shared" ca="1" si="138"/>
        <v/>
      </c>
      <c r="Z323" s="315" t="str">
        <f t="shared" ca="1" si="139"/>
        <v/>
      </c>
      <c r="AA323" s="316" t="str">
        <f t="shared" ca="1" si="140"/>
        <v/>
      </c>
      <c r="AC323" s="310" t="e">
        <f t="shared" ca="1" si="141"/>
        <v>#N/A</v>
      </c>
      <c r="AD323" s="323" t="e">
        <f t="shared" ca="1" si="142"/>
        <v>#N/A</v>
      </c>
      <c r="AE323" s="324">
        <f t="shared" ca="1" si="121"/>
        <v>1281.7400567008453</v>
      </c>
      <c r="AG323" s="306">
        <f t="shared" ca="1" si="143"/>
        <v>-5.8255388438896221</v>
      </c>
      <c r="AH323" s="304">
        <f t="shared" ca="1" si="144"/>
        <v>-0.34920647687573414</v>
      </c>
    </row>
    <row r="324" spans="1:34" x14ac:dyDescent="0.2">
      <c r="A324" s="347">
        <f t="shared" ca="1" si="122"/>
        <v>0.1</v>
      </c>
      <c r="B324" s="304">
        <f t="shared" ca="1" si="123"/>
        <v>13.999999999999968</v>
      </c>
      <c r="D324" s="306">
        <f t="shared" ca="1" si="124"/>
        <v>-0.28348369274968921</v>
      </c>
      <c r="E324" s="307">
        <f t="shared" ca="1" si="125"/>
        <v>-9.9888596768955473</v>
      </c>
      <c r="F324" s="304">
        <f t="shared" ca="1" si="126"/>
        <v>9.9928814987852643</v>
      </c>
      <c r="G324" s="306">
        <f t="shared" ca="1" si="127"/>
        <v>23.382793182938489</v>
      </c>
      <c r="H324" s="307">
        <f t="shared" ca="1" si="128"/>
        <v>13.772013808482471</v>
      </c>
      <c r="I324" s="304">
        <f t="shared" ca="1" si="129"/>
        <v>27.13712183296354</v>
      </c>
      <c r="J324" s="306">
        <f t="shared" ca="1" si="130"/>
        <v>387.36921358369028</v>
      </c>
      <c r="K324" s="307">
        <f t="shared" ca="1" si="131"/>
        <v>1283.1672023800782</v>
      </c>
      <c r="L324" s="304">
        <f t="shared" ref="L324:L387" ca="1" si="145">SQRT(pos_x^2+pos_z^2)</f>
        <v>1340.363001912677</v>
      </c>
      <c r="M324" s="306">
        <f t="shared" ca="1" si="132"/>
        <v>0.53227766888970107</v>
      </c>
      <c r="N324" s="304">
        <f t="shared" ca="1" si="133"/>
        <v>30.497263956441749</v>
      </c>
      <c r="P324" s="310">
        <f t="shared" ca="1" si="134"/>
        <v>23</v>
      </c>
      <c r="Q324" s="304">
        <f t="shared" ca="1" si="135"/>
        <v>0</v>
      </c>
      <c r="R324" s="306">
        <f t="shared" ca="1" si="136"/>
        <v>0</v>
      </c>
      <c r="S324" s="307">
        <f t="shared" ca="1" si="137"/>
        <v>8.1359999999999992</v>
      </c>
      <c r="T324" s="304">
        <f t="shared" ref="T324:T387" ca="1" si="146">m*g</f>
        <v>79.814160000000001</v>
      </c>
      <c r="U324" s="311">
        <f t="shared" ref="U324:U387" ca="1" si="147">IF(pos_xz&lt;L_rampe,Poids*COS(Beta),0)</f>
        <v>0</v>
      </c>
      <c r="V324" s="306">
        <f t="shared" ref="V324:V387" ca="1" si="148">Rho_moyen*(20000-Alt_rampe-pos_z)/(20000+Alt_rampe+pos_z)</f>
        <v>1.077288918470761</v>
      </c>
      <c r="W324" s="304">
        <f t="shared" ref="W324:W387" ca="1" si="149">1/2*Rho*Sref*Cx*vit_xz^2</f>
        <v>2.6205556935060339</v>
      </c>
      <c r="Y324" s="314" t="str">
        <f t="shared" ca="1" si="138"/>
        <v/>
      </c>
      <c r="Z324" s="315" t="str">
        <f t="shared" ca="1" si="139"/>
        <v/>
      </c>
      <c r="AA324" s="316" t="str">
        <f t="shared" ca="1" si="140"/>
        <v/>
      </c>
      <c r="AC324" s="310">
        <f t="shared" ca="1" si="141"/>
        <v>13.999999999999968</v>
      </c>
      <c r="AD324" s="323">
        <f t="shared" ca="1" si="142"/>
        <v>387.36921358369028</v>
      </c>
      <c r="AE324" s="324">
        <f t="shared" ref="AE324:AE387" ca="1" si="150">IF(t&lt;T_para, pos_z, NA())</f>
        <v>1283.1672023800782</v>
      </c>
      <c r="AG324" s="306">
        <f t="shared" ca="1" si="143"/>
        <v>-5.5698414474010294</v>
      </c>
      <c r="AH324" s="304">
        <f t="shared" ca="1" si="144"/>
        <v>-0.3351921658902241</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-0.27753327341614925</v>
      </c>
      <c r="E325" s="307">
        <f t="shared" ref="E325:E388" ca="1" si="154">IF(AND(L324&lt;L_rampe,Poussee&lt;Poids*SIN(M324)),0,(-W324+Poussee)/m*SIN(M324)+U324/m*COS(M324)-Poids/m)</f>
        <v>-9.9734617406011807</v>
      </c>
      <c r="F325" s="304">
        <f t="shared" ref="F325:F388" ca="1" si="155">SQRT(acc_x^2+acc_z^2)</f>
        <v>9.9773224769518514</v>
      </c>
      <c r="G325" s="306">
        <f t="shared" ref="G325:G388" ca="1" si="156">G324+acc_x*pas</f>
        <v>23.355039855596875</v>
      </c>
      <c r="H325" s="307">
        <f t="shared" ref="H325:H388" ca="1" si="157">H324+acc_z*pas</f>
        <v>12.774667634422354</v>
      </c>
      <c r="I325" s="304">
        <f t="shared" ref="I325:I388" ca="1" si="158">SQRT(vit_x^2+vit_z^2)</f>
        <v>26.620481209521294</v>
      </c>
      <c r="J325" s="306">
        <f t="shared" ref="J325:J388" ca="1" si="159">J324+0.5*(vit_x+G324)*pas*(K324&gt;=0)</f>
        <v>389.70610523561703</v>
      </c>
      <c r="K325" s="307">
        <f t="shared" ref="K325:K388" ca="1" si="160">K324+0.5*(vit_z+H324)*pas</f>
        <v>1284.4945364522234</v>
      </c>
      <c r="L325" s="304">
        <f t="shared" ca="1" si="145"/>
        <v>1342.3103451264637</v>
      </c>
      <c r="M325" s="306">
        <f t="shared" ref="M325:M388" ca="1" si="161">IF(AND(L324&gt;L_rampe,G325&gt;0),ATAN2(G325,H325),$M$4)</f>
        <v>0.50051926141134073</v>
      </c>
      <c r="N325" s="304">
        <f t="shared" ref="N325:N388" ca="1" si="162">DEGREES(Beta)</f>
        <v>28.677641243874991</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8.1359999999999992</v>
      </c>
      <c r="T325" s="304">
        <f t="shared" ca="1" si="146"/>
        <v>79.814160000000001</v>
      </c>
      <c r="U325" s="311">
        <f t="shared" ca="1" si="147"/>
        <v>0</v>
      </c>
      <c r="V325" s="306">
        <f t="shared" ca="1" si="148"/>
        <v>1.0771453441650531</v>
      </c>
      <c r="W325" s="304">
        <f t="shared" ca="1" si="149"/>
        <v>2.5213883673905078</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1284.4945364522234</v>
      </c>
      <c r="AG325" s="306">
        <f t="shared" ref="AG325:AG388" ca="1" si="172">IF(AND(L324&lt;L_rampe,Poussee&lt;Poids*SIN(M324)),0,(-W324+Poussee)/m-Poids*SIN(M324)/m)</f>
        <v>-5.3006415650489842</v>
      </c>
      <c r="AH325" s="304">
        <f t="shared" ref="AH325:AH388" ca="1" si="173">IF(AND(L324&lt;L_rampe,Poussee&lt;Poids*SIN(M324)), g*SIN(M324), (-W324+Poussee)/m)</f>
        <v>-0.32209386596681838</v>
      </c>
    </row>
    <row r="326" spans="1:34" x14ac:dyDescent="0.2">
      <c r="A326" s="347">
        <f t="shared" ca="1" si="151"/>
        <v>0.1</v>
      </c>
      <c r="B326" s="304">
        <f t="shared" ca="1" si="152"/>
        <v>14.199999999999967</v>
      </c>
      <c r="D326" s="306">
        <f t="shared" ca="1" si="153"/>
        <v>-0.27189017602798254</v>
      </c>
      <c r="E326" s="307">
        <f t="shared" ca="1" si="154"/>
        <v>-9.9587176495222174</v>
      </c>
      <c r="F326" s="304">
        <f t="shared" ca="1" si="155"/>
        <v>9.9624284936317533</v>
      </c>
      <c r="G326" s="306">
        <f t="shared" ca="1" si="156"/>
        <v>23.327850837994077</v>
      </c>
      <c r="H326" s="307">
        <f t="shared" ca="1" si="157"/>
        <v>11.778795869470132</v>
      </c>
      <c r="I326" s="304">
        <f t="shared" ca="1" si="158"/>
        <v>26.132903720297666</v>
      </c>
      <c r="J326" s="306">
        <f t="shared" ca="1" si="159"/>
        <v>392.04024977029655</v>
      </c>
      <c r="K326" s="307">
        <f t="shared" ca="1" si="160"/>
        <v>1285.7222096274181</v>
      </c>
      <c r="L326" s="304">
        <f t="shared" ca="1" si="145"/>
        <v>1344.1641111743636</v>
      </c>
      <c r="M326" s="306">
        <f t="shared" ca="1" si="161"/>
        <v>0.46757918584104224</v>
      </c>
      <c r="N326" s="304">
        <f t="shared" ca="1" si="162"/>
        <v>26.790313936854901</v>
      </c>
      <c r="P326" s="310">
        <f t="shared" ca="1" si="163"/>
        <v>23</v>
      </c>
      <c r="Q326" s="304">
        <f t="shared" ca="1" si="164"/>
        <v>0</v>
      </c>
      <c r="R326" s="306">
        <f t="shared" ca="1" si="165"/>
        <v>0</v>
      </c>
      <c r="S326" s="307">
        <f t="shared" ca="1" si="166"/>
        <v>8.1359999999999992</v>
      </c>
      <c r="T326" s="304">
        <f t="shared" ca="1" si="146"/>
        <v>79.814160000000001</v>
      </c>
      <c r="U326" s="311">
        <f t="shared" ca="1" si="147"/>
        <v>0</v>
      </c>
      <c r="V326" s="306">
        <f t="shared" ca="1" si="148"/>
        <v>1.0770125658615219</v>
      </c>
      <c r="W326" s="304">
        <f t="shared" ca="1" si="149"/>
        <v>2.4295718099385128</v>
      </c>
      <c r="Y326" s="314" t="str">
        <f t="shared" ca="1" si="167"/>
        <v/>
      </c>
      <c r="Z326" s="315" t="str">
        <f t="shared" ca="1" si="168"/>
        <v/>
      </c>
      <c r="AA326" s="316" t="str">
        <f t="shared" ca="1" si="169"/>
        <v/>
      </c>
      <c r="AC326" s="310" t="e">
        <f t="shared" ca="1" si="170"/>
        <v>#N/A</v>
      </c>
      <c r="AD326" s="323" t="e">
        <f t="shared" ca="1" si="171"/>
        <v>#N/A</v>
      </c>
      <c r="AE326" s="324">
        <f t="shared" ca="1" si="150"/>
        <v>1285.7222096274181</v>
      </c>
      <c r="AG326" s="306">
        <f t="shared" ca="1" si="172"/>
        <v>-5.017539423269608</v>
      </c>
      <c r="AH326" s="304">
        <f t="shared" ca="1" si="173"/>
        <v>-0.30990515823383824</v>
      </c>
    </row>
    <row r="327" spans="1:34" x14ac:dyDescent="0.2">
      <c r="A327" s="347">
        <f t="shared" ca="1" si="151"/>
        <v>0.1</v>
      </c>
      <c r="B327" s="304">
        <f t="shared" ca="1" si="152"/>
        <v>14.299999999999967</v>
      </c>
      <c r="D327" s="306">
        <f t="shared" ca="1" si="153"/>
        <v>-0.26656667890155955</v>
      </c>
      <c r="E327" s="307">
        <f t="shared" ca="1" si="154"/>
        <v>-9.9445959607762155</v>
      </c>
      <c r="F327" s="304">
        <f t="shared" ca="1" si="155"/>
        <v>9.9481680030740947</v>
      </c>
      <c r="G327" s="306">
        <f t="shared" ca="1" si="156"/>
        <v>23.301194170103923</v>
      </c>
      <c r="H327" s="307">
        <f t="shared" ca="1" si="157"/>
        <v>10.78433627339251</v>
      </c>
      <c r="I327" s="304">
        <f t="shared" ca="1" si="158"/>
        <v>25.67581661039225</v>
      </c>
      <c r="J327" s="306">
        <f t="shared" ca="1" si="159"/>
        <v>394.37170202070143</v>
      </c>
      <c r="K327" s="307">
        <f t="shared" ca="1" si="160"/>
        <v>1286.8503662345613</v>
      </c>
      <c r="L327" s="304">
        <f t="shared" ca="1" si="145"/>
        <v>1345.9245537669374</v>
      </c>
      <c r="M327" s="306">
        <f t="shared" ca="1" si="161"/>
        <v>0.43346649042740149</v>
      </c>
      <c r="N327" s="304">
        <f t="shared" ca="1" si="162"/>
        <v>24.835800461838005</v>
      </c>
      <c r="P327" s="310">
        <f t="shared" ca="1" si="163"/>
        <v>23</v>
      </c>
      <c r="Q327" s="304">
        <f t="shared" ca="1" si="164"/>
        <v>0</v>
      </c>
      <c r="R327" s="306">
        <f t="shared" ca="1" si="165"/>
        <v>0</v>
      </c>
      <c r="S327" s="307">
        <f t="shared" ca="1" si="166"/>
        <v>8.1359999999999992</v>
      </c>
      <c r="T327" s="304">
        <f t="shared" ca="1" si="146"/>
        <v>79.814160000000001</v>
      </c>
      <c r="U327" s="311">
        <f t="shared" ca="1" si="147"/>
        <v>0</v>
      </c>
      <c r="V327" s="306">
        <f t="shared" ca="1" si="148"/>
        <v>1.0768905642200757</v>
      </c>
      <c r="W327" s="304">
        <f t="shared" ca="1" si="149"/>
        <v>2.3450587879390254</v>
      </c>
      <c r="Y327" s="314" t="str">
        <f t="shared" ca="1" si="167"/>
        <v/>
      </c>
      <c r="Z327" s="315" t="str">
        <f t="shared" ca="1" si="168"/>
        <v/>
      </c>
      <c r="AA327" s="316" t="str">
        <f t="shared" ca="1" si="169"/>
        <v/>
      </c>
      <c r="AC327" s="310" t="e">
        <f t="shared" ca="1" si="170"/>
        <v>#N/A</v>
      </c>
      <c r="AD327" s="323" t="e">
        <f t="shared" ca="1" si="171"/>
        <v>#N/A</v>
      </c>
      <c r="AE327" s="324">
        <f t="shared" ca="1" si="150"/>
        <v>1286.8503662345613</v>
      </c>
      <c r="AG327" s="306">
        <f t="shared" ca="1" si="172"/>
        <v>-4.7202482690174712</v>
      </c>
      <c r="AH327" s="304">
        <f t="shared" ca="1" si="173"/>
        <v>-0.29861993730807684</v>
      </c>
    </row>
    <row r="328" spans="1:34" x14ac:dyDescent="0.2">
      <c r="A328" s="347">
        <f t="shared" ca="1" si="151"/>
        <v>0.1</v>
      </c>
      <c r="B328" s="304">
        <f t="shared" ca="1" si="152"/>
        <v>14.399999999999967</v>
      </c>
      <c r="D328" s="306">
        <f t="shared" ca="1" si="153"/>
        <v>-0.26157528570776517</v>
      </c>
      <c r="E328" s="307">
        <f t="shared" ca="1" si="154"/>
        <v>-9.931063144716445</v>
      </c>
      <c r="F328" s="304">
        <f t="shared" ca="1" si="155"/>
        <v>9.9345073765355068</v>
      </c>
      <c r="G328" s="306">
        <f t="shared" ca="1" si="156"/>
        <v>23.275036641533145</v>
      </c>
      <c r="H328" s="307">
        <f t="shared" ca="1" si="157"/>
        <v>9.7912299589208658</v>
      </c>
      <c r="I328" s="304">
        <f t="shared" ca="1" si="158"/>
        <v>25.250653749421616</v>
      </c>
      <c r="J328" s="306">
        <f t="shared" ca="1" si="159"/>
        <v>396.70051356128329</v>
      </c>
      <c r="K328" s="307">
        <f t="shared" ca="1" si="160"/>
        <v>1287.879144546177</v>
      </c>
      <c r="L328" s="304">
        <f t="shared" ca="1" si="145"/>
        <v>1347.591922065719</v>
      </c>
      <c r="M328" s="306">
        <f t="shared" ca="1" si="161"/>
        <v>0.39820178073146489</v>
      </c>
      <c r="N328" s="304">
        <f t="shared" ca="1" si="162"/>
        <v>22.815281430506765</v>
      </c>
      <c r="P328" s="310">
        <f t="shared" ca="1" si="163"/>
        <v>23</v>
      </c>
      <c r="Q328" s="304">
        <f t="shared" ca="1" si="164"/>
        <v>0</v>
      </c>
      <c r="R328" s="306">
        <f t="shared" ca="1" si="165"/>
        <v>0</v>
      </c>
      <c r="S328" s="307">
        <f t="shared" ca="1" si="166"/>
        <v>8.1359999999999992</v>
      </c>
      <c r="T328" s="304">
        <f t="shared" ca="1" si="146"/>
        <v>79.814160000000001</v>
      </c>
      <c r="U328" s="311">
        <f t="shared" ca="1" si="147"/>
        <v>0</v>
      </c>
      <c r="V328" s="306">
        <f t="shared" ca="1" si="148"/>
        <v>1.0767793208654843</v>
      </c>
      <c r="W328" s="304">
        <f t="shared" ca="1" si="149"/>
        <v>2.2678043941350681</v>
      </c>
      <c r="Y328" s="314" t="str">
        <f t="shared" ca="1" si="167"/>
        <v/>
      </c>
      <c r="Z328" s="315" t="str">
        <f t="shared" ca="1" si="168"/>
        <v/>
      </c>
      <c r="AA328" s="316" t="str">
        <f t="shared" ca="1" si="169"/>
        <v/>
      </c>
      <c r="AC328" s="310" t="e">
        <f t="shared" ca="1" si="170"/>
        <v>#N/A</v>
      </c>
      <c r="AD328" s="323" t="e">
        <f t="shared" ca="1" si="171"/>
        <v>#N/A</v>
      </c>
      <c r="AE328" s="324">
        <f t="shared" ca="1" si="150"/>
        <v>1287.879144546177</v>
      </c>
      <c r="AG328" s="306">
        <f t="shared" ca="1" si="172"/>
        <v>-4.4086208725092169</v>
      </c>
      <c r="AH328" s="304">
        <f t="shared" ca="1" si="173"/>
        <v>-0.28823239773095205</v>
      </c>
    </row>
    <row r="329" spans="1:34" x14ac:dyDescent="0.2">
      <c r="A329" s="347">
        <f t="shared" ca="1" si="151"/>
        <v>0.1</v>
      </c>
      <c r="B329" s="304">
        <f t="shared" ca="1" si="152"/>
        <v>14.499999999999966</v>
      </c>
      <c r="D329" s="306">
        <f t="shared" ca="1" si="153"/>
        <v>-0.25692856971384426</v>
      </c>
      <c r="E329" s="307">
        <f t="shared" ca="1" si="154"/>
        <v>-9.9180834693336575</v>
      </c>
      <c r="F329" s="304">
        <f t="shared" ca="1" si="155"/>
        <v>9.9214107865063603</v>
      </c>
      <c r="G329" s="306">
        <f t="shared" ca="1" si="156"/>
        <v>23.249343784561759</v>
      </c>
      <c r="H329" s="307">
        <f t="shared" ca="1" si="157"/>
        <v>8.7994216119874995</v>
      </c>
      <c r="I329" s="304">
        <f t="shared" ca="1" si="158"/>
        <v>24.858837605935101</v>
      </c>
      <c r="J329" s="306">
        <f t="shared" ca="1" si="159"/>
        <v>399.02673258258801</v>
      </c>
      <c r="K329" s="307">
        <f t="shared" ca="1" si="160"/>
        <v>1288.8086771247224</v>
      </c>
      <c r="L329" s="304">
        <f t="shared" ca="1" si="145"/>
        <v>1349.1664610223281</v>
      </c>
      <c r="M329" s="306">
        <f t="shared" ca="1" si="161"/>
        <v>0.36181850843708174</v>
      </c>
      <c r="N329" s="304">
        <f t="shared" ca="1" si="162"/>
        <v>20.730673483163351</v>
      </c>
      <c r="P329" s="310">
        <f t="shared" ca="1" si="163"/>
        <v>23</v>
      </c>
      <c r="Q329" s="304">
        <f t="shared" ca="1" si="164"/>
        <v>0</v>
      </c>
      <c r="R329" s="306">
        <f t="shared" ca="1" si="165"/>
        <v>0</v>
      </c>
      <c r="S329" s="307">
        <f t="shared" ca="1" si="166"/>
        <v>8.1359999999999992</v>
      </c>
      <c r="T329" s="304">
        <f t="shared" ca="1" si="146"/>
        <v>79.814160000000001</v>
      </c>
      <c r="U329" s="311">
        <f t="shared" ca="1" si="147"/>
        <v>0</v>
      </c>
      <c r="V329" s="306">
        <f t="shared" ca="1" si="148"/>
        <v>1.0766788183479494</v>
      </c>
      <c r="W329" s="304">
        <f t="shared" ca="1" si="149"/>
        <v>2.1977659287052385</v>
      </c>
      <c r="Y329" s="314" t="str">
        <f t="shared" ca="1" si="167"/>
        <v/>
      </c>
      <c r="Z329" s="315" t="str">
        <f t="shared" ca="1" si="168"/>
        <v/>
      </c>
      <c r="AA329" s="316" t="str">
        <f t="shared" ca="1" si="169"/>
        <v/>
      </c>
      <c r="AC329" s="310" t="e">
        <f t="shared" ca="1" si="170"/>
        <v>#N/A</v>
      </c>
      <c r="AD329" s="323" t="e">
        <f t="shared" ca="1" si="171"/>
        <v>#N/A</v>
      </c>
      <c r="AE329" s="324">
        <f t="shared" ca="1" si="150"/>
        <v>1288.8086771247224</v>
      </c>
      <c r="AG329" s="306">
        <f t="shared" ca="1" si="172"/>
        <v>-4.0826767852188883</v>
      </c>
      <c r="AH329" s="304">
        <f t="shared" ca="1" si="173"/>
        <v>-0.27873701992810573</v>
      </c>
    </row>
    <row r="330" spans="1:34" x14ac:dyDescent="0.2">
      <c r="A330" s="347">
        <f t="shared" ca="1" si="151"/>
        <v>0.1</v>
      </c>
      <c r="B330" s="304">
        <f t="shared" ca="1" si="152"/>
        <v>14.599999999999966</v>
      </c>
      <c r="D330" s="306">
        <f t="shared" ca="1" si="153"/>
        <v>-0.25263899123964051</v>
      </c>
      <c r="E330" s="307">
        <f t="shared" ca="1" si="154"/>
        <v>-9.9056189138130009</v>
      </c>
      <c r="F330" s="304">
        <f t="shared" ca="1" si="155"/>
        <v>9.9088401200939984</v>
      </c>
      <c r="G330" s="306">
        <f t="shared" ca="1" si="156"/>
        <v>23.224079885437796</v>
      </c>
      <c r="H330" s="307">
        <f t="shared" ca="1" si="157"/>
        <v>7.8088597206061996</v>
      </c>
      <c r="I330" s="304">
        <f t="shared" ca="1" si="158"/>
        <v>24.501758644254544</v>
      </c>
      <c r="J330" s="306">
        <f t="shared" ca="1" si="159"/>
        <v>401.35040376608799</v>
      </c>
      <c r="K330" s="307">
        <f t="shared" ca="1" si="160"/>
        <v>1289.639091191352</v>
      </c>
      <c r="L330" s="304">
        <f t="shared" ca="1" si="145"/>
        <v>1350.6484117386206</v>
      </c>
      <c r="M330" s="306">
        <f t="shared" ca="1" si="161"/>
        <v>0.32436407972024939</v>
      </c>
      <c r="N330" s="304">
        <f t="shared" ca="1" si="162"/>
        <v>18.584692793615265</v>
      </c>
      <c r="P330" s="310">
        <f t="shared" ca="1" si="163"/>
        <v>23</v>
      </c>
      <c r="Q330" s="304">
        <f t="shared" ca="1" si="164"/>
        <v>0</v>
      </c>
      <c r="R330" s="306">
        <f t="shared" ca="1" si="165"/>
        <v>0</v>
      </c>
      <c r="S330" s="307">
        <f t="shared" ca="1" si="166"/>
        <v>8.1359999999999992</v>
      </c>
      <c r="T330" s="304">
        <f t="shared" ca="1" si="146"/>
        <v>79.814160000000001</v>
      </c>
      <c r="U330" s="311">
        <f t="shared" ca="1" si="147"/>
        <v>0</v>
      </c>
      <c r="V330" s="306">
        <f t="shared" ca="1" si="148"/>
        <v>1.0765890401013838</v>
      </c>
      <c r="W330" s="304">
        <f t="shared" ca="1" si="149"/>
        <v>2.1349027761249562</v>
      </c>
      <c r="Y330" s="314" t="str">
        <f t="shared" ca="1" si="167"/>
        <v/>
      </c>
      <c r="Z330" s="315" t="str">
        <f t="shared" ca="1" si="168"/>
        <v/>
      </c>
      <c r="AA330" s="316" t="str">
        <f t="shared" ca="1" si="169"/>
        <v/>
      </c>
      <c r="AC330" s="310" t="e">
        <f t="shared" ca="1" si="170"/>
        <v>#N/A</v>
      </c>
      <c r="AD330" s="323" t="e">
        <f t="shared" ca="1" si="171"/>
        <v>#N/A</v>
      </c>
      <c r="AE330" s="324">
        <f t="shared" ca="1" si="150"/>
        <v>1289.639091191352</v>
      </c>
      <c r="AG330" s="306">
        <f t="shared" ca="1" si="172"/>
        <v>-3.7426290555444428</v>
      </c>
      <c r="AH330" s="304">
        <f t="shared" ca="1" si="173"/>
        <v>-0.27012855564223681</v>
      </c>
    </row>
    <row r="331" spans="1:34" x14ac:dyDescent="0.2">
      <c r="A331" s="347">
        <f t="shared" ca="1" si="151"/>
        <v>0.1</v>
      </c>
      <c r="B331" s="304">
        <f t="shared" ca="1" si="152"/>
        <v>14.699999999999966</v>
      </c>
      <c r="D331" s="306">
        <f t="shared" ca="1" si="153"/>
        <v>-0.24871868978068834</v>
      </c>
      <c r="E331" s="307">
        <f t="shared" ca="1" si="154"/>
        <v>-9.8936291197744382</v>
      </c>
      <c r="F331" s="304">
        <f t="shared" ca="1" si="155"/>
        <v>9.8967549300917295</v>
      </c>
      <c r="G331" s="306">
        <f t="shared" ca="1" si="156"/>
        <v>23.199208016459728</v>
      </c>
      <c r="H331" s="307">
        <f t="shared" ca="1" si="157"/>
        <v>6.819496808628756</v>
      </c>
      <c r="I331" s="304">
        <f t="shared" ca="1" si="158"/>
        <v>24.180752455493753</v>
      </c>
      <c r="J331" s="306">
        <f t="shared" ca="1" si="159"/>
        <v>403.67156816118285</v>
      </c>
      <c r="K331" s="307">
        <f t="shared" ca="1" si="160"/>
        <v>1290.3705090178137</v>
      </c>
      <c r="L331" s="304">
        <f t="shared" ca="1" si="145"/>
        <v>1352.0380118490011</v>
      </c>
      <c r="M331" s="306">
        <f t="shared" ca="1" si="161"/>
        <v>0.28590069085601005</v>
      </c>
      <c r="N331" s="304">
        <f t="shared" ca="1" si="162"/>
        <v>16.380902945923864</v>
      </c>
      <c r="P331" s="310">
        <f t="shared" ca="1" si="163"/>
        <v>23</v>
      </c>
      <c r="Q331" s="304">
        <f t="shared" ca="1" si="164"/>
        <v>0</v>
      </c>
      <c r="R331" s="306">
        <f t="shared" ca="1" si="165"/>
        <v>0</v>
      </c>
      <c r="S331" s="307">
        <f t="shared" ca="1" si="166"/>
        <v>8.1359999999999992</v>
      </c>
      <c r="T331" s="304">
        <f t="shared" ca="1" si="146"/>
        <v>79.814160000000001</v>
      </c>
      <c r="U331" s="311">
        <f t="shared" ca="1" si="147"/>
        <v>0</v>
      </c>
      <c r="V331" s="306">
        <f t="shared" ca="1" si="148"/>
        <v>1.0765099703993135</v>
      </c>
      <c r="W331" s="304">
        <f t="shared" ca="1" si="149"/>
        <v>2.079176277169863</v>
      </c>
      <c r="Y331" s="314" t="str">
        <f t="shared" ca="1" si="167"/>
        <v/>
      </c>
      <c r="Z331" s="315" t="str">
        <f t="shared" ca="1" si="168"/>
        <v/>
      </c>
      <c r="AA331" s="316" t="str">
        <f t="shared" ca="1" si="169"/>
        <v/>
      </c>
      <c r="AC331" s="310" t="e">
        <f t="shared" ca="1" si="170"/>
        <v>#N/A</v>
      </c>
      <c r="AD331" s="323" t="e">
        <f t="shared" ca="1" si="171"/>
        <v>#N/A</v>
      </c>
      <c r="AE331" s="324">
        <f t="shared" ca="1" si="150"/>
        <v>1290.3705090178137</v>
      </c>
      <c r="AG331" s="306">
        <f t="shared" ca="1" si="172"/>
        <v>-3.3889087656963812</v>
      </c>
      <c r="AH331" s="304">
        <f t="shared" ca="1" si="173"/>
        <v>-0.26240201279805264</v>
      </c>
    </row>
    <row r="332" spans="1:34" x14ac:dyDescent="0.2">
      <c r="A332" s="347">
        <f t="shared" ca="1" si="151"/>
        <v>0.1</v>
      </c>
      <c r="B332" s="304">
        <f t="shared" ca="1" si="152"/>
        <v>14.799999999999965</v>
      </c>
      <c r="D332" s="306">
        <f t="shared" ca="1" si="153"/>
        <v>-0.24517925404078714</v>
      </c>
      <c r="E332" s="307">
        <f t="shared" ca="1" si="154"/>
        <v>-9.8820713887856364</v>
      </c>
      <c r="F332" s="304">
        <f t="shared" ca="1" si="155"/>
        <v>9.8851124323230479</v>
      </c>
      <c r="G332" s="306">
        <f t="shared" ca="1" si="156"/>
        <v>23.174690091055648</v>
      </c>
      <c r="H332" s="307">
        <f t="shared" ca="1" si="157"/>
        <v>5.8312896697501921</v>
      </c>
      <c r="I332" s="304">
        <f t="shared" ca="1" si="158"/>
        <v>23.897075135443004</v>
      </c>
      <c r="J332" s="306">
        <f t="shared" ca="1" si="159"/>
        <v>405.99026306655861</v>
      </c>
      <c r="K332" s="307">
        <f t="shared" ca="1" si="160"/>
        <v>1291.0030483417327</v>
      </c>
      <c r="L332" s="304">
        <f t="shared" ca="1" si="145"/>
        <v>1353.3354959257144</v>
      </c>
      <c r="M332" s="306">
        <f t="shared" ca="1" si="161"/>
        <v>0.24650579592464739</v>
      </c>
      <c r="N332" s="304">
        <f t="shared" ca="1" si="162"/>
        <v>14.123741731995464</v>
      </c>
      <c r="P332" s="310">
        <f t="shared" ca="1" si="163"/>
        <v>23</v>
      </c>
      <c r="Q332" s="304">
        <f t="shared" ca="1" si="164"/>
        <v>0</v>
      </c>
      <c r="R332" s="306">
        <f t="shared" ca="1" si="165"/>
        <v>0</v>
      </c>
      <c r="S332" s="307">
        <f t="shared" ca="1" si="166"/>
        <v>8.1359999999999992</v>
      </c>
      <c r="T332" s="304">
        <f t="shared" ca="1" si="146"/>
        <v>79.814160000000001</v>
      </c>
      <c r="U332" s="311">
        <f t="shared" ca="1" si="147"/>
        <v>0</v>
      </c>
      <c r="V332" s="306">
        <f t="shared" ca="1" si="148"/>
        <v>1.0764415943083718</v>
      </c>
      <c r="W332" s="304">
        <f t="shared" ca="1" si="149"/>
        <v>2.0305495959444051</v>
      </c>
      <c r="Y332" s="314" t="str">
        <f t="shared" ca="1" si="167"/>
        <v/>
      </c>
      <c r="Z332" s="315" t="str">
        <f t="shared" ca="1" si="168"/>
        <v/>
      </c>
      <c r="AA332" s="316" t="str">
        <f t="shared" ca="1" si="169"/>
        <v/>
      </c>
      <c r="AC332" s="310" t="e">
        <f t="shared" ca="1" si="170"/>
        <v>#N/A</v>
      </c>
      <c r="AD332" s="323" t="e">
        <f t="shared" ca="1" si="171"/>
        <v>#N/A</v>
      </c>
      <c r="AE332" s="324">
        <f t="shared" ca="1" si="150"/>
        <v>1291.0030483417327</v>
      </c>
      <c r="AG332" s="306">
        <f t="shared" ca="1" si="172"/>
        <v>-3.0221854737061626</v>
      </c>
      <c r="AH332" s="304">
        <f t="shared" ca="1" si="173"/>
        <v>-0.25555263977014053</v>
      </c>
    </row>
    <row r="333" spans="1:34" x14ac:dyDescent="0.2">
      <c r="A333" s="347">
        <f t="shared" ca="1" si="151"/>
        <v>0.1</v>
      </c>
      <c r="B333" s="304">
        <f t="shared" ca="1" si="152"/>
        <v>14.899999999999965</v>
      </c>
      <c r="D333" s="306">
        <f t="shared" ca="1" si="153"/>
        <v>-0.24203147512403436</v>
      </c>
      <c r="E333" s="307">
        <f t="shared" ca="1" si="154"/>
        <v>-9.8709007341673107</v>
      </c>
      <c r="F333" s="304">
        <f t="shared" ca="1" si="155"/>
        <v>9.873867557281466</v>
      </c>
      <c r="G333" s="306">
        <f t="shared" ca="1" si="156"/>
        <v>23.150486943543246</v>
      </c>
      <c r="H333" s="307">
        <f t="shared" ca="1" si="157"/>
        <v>4.8441995963334605</v>
      </c>
      <c r="I333" s="304">
        <f t="shared" ca="1" si="158"/>
        <v>23.651877630587464</v>
      </c>
      <c r="J333" s="306">
        <f t="shared" ca="1" si="159"/>
        <v>408.30652191828858</v>
      </c>
      <c r="K333" s="307">
        <f t="shared" ca="1" si="160"/>
        <v>1291.5368228050368</v>
      </c>
      <c r="L333" s="304">
        <f t="shared" ca="1" si="145"/>
        <v>1354.5410959075175</v>
      </c>
      <c r="M333" s="306">
        <f t="shared" ca="1" si="161"/>
        <v>0.20627211704163836</v>
      </c>
      <c r="N333" s="304">
        <f t="shared" ca="1" si="162"/>
        <v>11.818521737714422</v>
      </c>
      <c r="P333" s="310">
        <f t="shared" ca="1" si="163"/>
        <v>23</v>
      </c>
      <c r="Q333" s="304">
        <f t="shared" ca="1" si="164"/>
        <v>0</v>
      </c>
      <c r="R333" s="306">
        <f t="shared" ca="1" si="165"/>
        <v>0</v>
      </c>
      <c r="S333" s="307">
        <f t="shared" ca="1" si="166"/>
        <v>8.1359999999999992</v>
      </c>
      <c r="T333" s="304">
        <f t="shared" ca="1" si="146"/>
        <v>79.814160000000001</v>
      </c>
      <c r="U333" s="311">
        <f t="shared" ca="1" si="147"/>
        <v>0</v>
      </c>
      <c r="V333" s="306">
        <f t="shared" ca="1" si="148"/>
        <v>1.0763838976394067</v>
      </c>
      <c r="W333" s="304">
        <f t="shared" ca="1" si="149"/>
        <v>1.9889875819620588</v>
      </c>
      <c r="Y333" s="314" t="str">
        <f t="shared" ca="1" si="167"/>
        <v/>
      </c>
      <c r="Z333" s="315" t="str">
        <f t="shared" ca="1" si="168"/>
        <v/>
      </c>
      <c r="AA333" s="316" t="str">
        <f t="shared" ca="1" si="169"/>
        <v/>
      </c>
      <c r="AC333" s="310" t="e">
        <f t="shared" ca="1" si="170"/>
        <v>#N/A</v>
      </c>
      <c r="AD333" s="323" t="e">
        <f t="shared" ca="1" si="171"/>
        <v>#N/A</v>
      </c>
      <c r="AE333" s="324">
        <f t="shared" ca="1" si="150"/>
        <v>1291.5368228050368</v>
      </c>
      <c r="AG333" s="306">
        <f t="shared" ca="1" si="172"/>
        <v>-2.6433814829862001</v>
      </c>
      <c r="AH333" s="304">
        <f t="shared" ca="1" si="173"/>
        <v>-0.24957590903938118</v>
      </c>
    </row>
    <row r="334" spans="1:34" x14ac:dyDescent="0.2">
      <c r="A334" s="347">
        <f t="shared" ca="1" si="151"/>
        <v>0.1</v>
      </c>
      <c r="B334" s="304">
        <f t="shared" ca="1" si="152"/>
        <v>14.999999999999964</v>
      </c>
      <c r="D334" s="306">
        <f t="shared" ca="1" si="153"/>
        <v>-0.23928509020926328</v>
      </c>
      <c r="E334" s="307">
        <f t="shared" ca="1" si="154"/>
        <v>-9.8600699937857517</v>
      </c>
      <c r="F334" s="304">
        <f t="shared" ca="1" si="155"/>
        <v>9.8629730627610765</v>
      </c>
      <c r="G334" s="306">
        <f t="shared" ca="1" si="156"/>
        <v>23.12655843452232</v>
      </c>
      <c r="H334" s="307">
        <f t="shared" ca="1" si="157"/>
        <v>3.8581925969548854</v>
      </c>
      <c r="I334" s="304">
        <f t="shared" ca="1" si="158"/>
        <v>23.446179969039157</v>
      </c>
      <c r="J334" s="306">
        <f t="shared" ca="1" si="159"/>
        <v>410.62037418719189</v>
      </c>
      <c r="K334" s="307">
        <f t="shared" ca="1" si="160"/>
        <v>1291.9719424147013</v>
      </c>
      <c r="L334" s="304">
        <f t="shared" ca="1" si="145"/>
        <v>1355.6550415516647</v>
      </c>
      <c r="M334" s="306">
        <f t="shared" ca="1" si="161"/>
        <v>0.16530712318861943</v>
      </c>
      <c r="N334" s="304">
        <f t="shared" ca="1" si="162"/>
        <v>9.4714004821570761</v>
      </c>
      <c r="P334" s="310">
        <f t="shared" ca="1" si="163"/>
        <v>23</v>
      </c>
      <c r="Q334" s="304">
        <f t="shared" ca="1" si="164"/>
        <v>0</v>
      </c>
      <c r="R334" s="306">
        <f t="shared" ca="1" si="165"/>
        <v>0</v>
      </c>
      <c r="S334" s="307">
        <f t="shared" ca="1" si="166"/>
        <v>8.1359999999999992</v>
      </c>
      <c r="T334" s="304">
        <f t="shared" ca="1" si="146"/>
        <v>79.814160000000001</v>
      </c>
      <c r="U334" s="311">
        <f t="shared" ca="1" si="147"/>
        <v>0</v>
      </c>
      <c r="V334" s="306">
        <f t="shared" ca="1" si="148"/>
        <v>1.0763368668962732</v>
      </c>
      <c r="W334" s="304">
        <f t="shared" ca="1" si="149"/>
        <v>1.9544566274669237</v>
      </c>
      <c r="Y334" s="314" t="str">
        <f t="shared" ca="1" si="167"/>
        <v/>
      </c>
      <c r="Z334" s="315" t="str">
        <f t="shared" ca="1" si="168"/>
        <v/>
      </c>
      <c r="AA334" s="316" t="str">
        <f t="shared" ca="1" si="169"/>
        <v/>
      </c>
      <c r="AC334" s="310">
        <f t="shared" ca="1" si="170"/>
        <v>14.999999999999964</v>
      </c>
      <c r="AD334" s="323">
        <f t="shared" ca="1" si="171"/>
        <v>410.62037418719189</v>
      </c>
      <c r="AE334" s="324">
        <f t="shared" ca="1" si="150"/>
        <v>1291.9719424147013</v>
      </c>
      <c r="AG334" s="306">
        <f t="shared" ca="1" si="172"/>
        <v>-2.2536778801635791</v>
      </c>
      <c r="AH334" s="304">
        <f t="shared" ca="1" si="173"/>
        <v>-0.24446750024115771</v>
      </c>
    </row>
    <row r="335" spans="1:34" x14ac:dyDescent="0.2">
      <c r="A335" s="347">
        <f t="shared" ca="1" si="151"/>
        <v>0.1</v>
      </c>
      <c r="B335" s="304">
        <f t="shared" ca="1" si="152"/>
        <v>15.099999999999964</v>
      </c>
      <c r="D335" s="306">
        <f t="shared" ca="1" si="153"/>
        <v>-0.23694852595949609</v>
      </c>
      <c r="E335" s="307">
        <f t="shared" ca="1" si="154"/>
        <v>-9.8495300083799613</v>
      </c>
      <c r="F335" s="304">
        <f t="shared" ca="1" si="155"/>
        <v>9.8523797120255043</v>
      </c>
      <c r="G335" s="306">
        <f t="shared" ca="1" si="156"/>
        <v>23.102863581926371</v>
      </c>
      <c r="H335" s="307">
        <f t="shared" ca="1" si="157"/>
        <v>2.8732395961168891</v>
      </c>
      <c r="I335" s="304">
        <f t="shared" ca="1" si="158"/>
        <v>23.280846450715526</v>
      </c>
      <c r="J335" s="306">
        <f t="shared" ca="1" si="159"/>
        <v>412.9318452880143</v>
      </c>
      <c r="K335" s="307">
        <f t="shared" ca="1" si="160"/>
        <v>1292.308514024355</v>
      </c>
      <c r="L335" s="304">
        <f t="shared" ca="1" si="145"/>
        <v>1356.6775609085605</v>
      </c>
      <c r="M335" s="306">
        <f t="shared" ca="1" si="161"/>
        <v>0.12373193009420133</v>
      </c>
      <c r="N335" s="304">
        <f t="shared" ca="1" si="162"/>
        <v>7.089317385405475</v>
      </c>
      <c r="P335" s="310">
        <f t="shared" ca="1" si="163"/>
        <v>23</v>
      </c>
      <c r="Q335" s="304">
        <f t="shared" ca="1" si="164"/>
        <v>0</v>
      </c>
      <c r="R335" s="306">
        <f t="shared" ca="1" si="165"/>
        <v>0</v>
      </c>
      <c r="S335" s="307">
        <f t="shared" ca="1" si="166"/>
        <v>8.1359999999999992</v>
      </c>
      <c r="T335" s="304">
        <f t="shared" ca="1" si="146"/>
        <v>79.814160000000001</v>
      </c>
      <c r="U335" s="311">
        <f t="shared" ca="1" si="147"/>
        <v>0</v>
      </c>
      <c r="V335" s="306">
        <f t="shared" ca="1" si="148"/>
        <v>1.0763004892224695</v>
      </c>
      <c r="W335" s="304">
        <f t="shared" ca="1" si="149"/>
        <v>1.9269245203647904</v>
      </c>
      <c r="Y335" s="314" t="str">
        <f t="shared" ca="1" si="167"/>
        <v/>
      </c>
      <c r="Z335" s="315" t="str">
        <f t="shared" ca="1" si="168"/>
        <v/>
      </c>
      <c r="AA335" s="316" t="str">
        <f t="shared" ca="1" si="169"/>
        <v/>
      </c>
      <c r="AC335" s="310" t="e">
        <f t="shared" ca="1" si="170"/>
        <v>#N/A</v>
      </c>
      <c r="AD335" s="323" t="e">
        <f t="shared" ca="1" si="171"/>
        <v>#N/A</v>
      </c>
      <c r="AE335" s="324">
        <f t="shared" ca="1" si="150"/>
        <v>1292.308514024355</v>
      </c>
      <c r="AG335" s="306">
        <f t="shared" ca="1" si="172"/>
        <v>-1.8545105322406459</v>
      </c>
      <c r="AH335" s="304">
        <f t="shared" ca="1" si="173"/>
        <v>-0.24022328262867795</v>
      </c>
    </row>
    <row r="336" spans="1:34" x14ac:dyDescent="0.2">
      <c r="A336" s="347">
        <f t="shared" ca="1" si="151"/>
        <v>0.1</v>
      </c>
      <c r="B336" s="304">
        <f t="shared" ca="1" si="152"/>
        <v>15.199999999999964</v>
      </c>
      <c r="D336" s="306">
        <f t="shared" ca="1" si="153"/>
        <v>-0.23502865245627316</v>
      </c>
      <c r="E336" s="307">
        <f t="shared" ca="1" si="154"/>
        <v>-9.8392298670277238</v>
      </c>
      <c r="F336" s="304">
        <f t="shared" ca="1" si="155"/>
        <v>9.8420365191196986</v>
      </c>
      <c r="G336" s="306">
        <f t="shared" ca="1" si="156"/>
        <v>23.079360716680743</v>
      </c>
      <c r="H336" s="307">
        <f t="shared" ca="1" si="157"/>
        <v>1.8893166094141165</v>
      </c>
      <c r="I336" s="304">
        <f t="shared" ca="1" si="158"/>
        <v>23.156562964768202</v>
      </c>
      <c r="J336" s="306">
        <f t="shared" ca="1" si="159"/>
        <v>415.24095650294464</v>
      </c>
      <c r="K336" s="307">
        <f t="shared" ca="1" si="160"/>
        <v>1292.5466418346316</v>
      </c>
      <c r="L336" s="304">
        <f t="shared" ca="1" si="145"/>
        <v>1357.6088808178383</v>
      </c>
      <c r="M336" s="306">
        <f t="shared" ca="1" si="161"/>
        <v>8.167960977968064E-2</v>
      </c>
      <c r="N336" s="304">
        <f t="shared" ca="1" si="162"/>
        <v>4.6798969126511842</v>
      </c>
      <c r="P336" s="310">
        <f t="shared" ca="1" si="163"/>
        <v>23</v>
      </c>
      <c r="Q336" s="304">
        <f t="shared" ca="1" si="164"/>
        <v>0</v>
      </c>
      <c r="R336" s="306">
        <f t="shared" ca="1" si="165"/>
        <v>0</v>
      </c>
      <c r="S336" s="307">
        <f t="shared" ca="1" si="166"/>
        <v>8.1359999999999992</v>
      </c>
      <c r="T336" s="304">
        <f t="shared" ca="1" si="146"/>
        <v>79.814160000000001</v>
      </c>
      <c r="U336" s="311">
        <f t="shared" ca="1" si="147"/>
        <v>0</v>
      </c>
      <c r="V336" s="306">
        <f t="shared" ca="1" si="148"/>
        <v>1.0762747523458287</v>
      </c>
      <c r="W336" s="304">
        <f t="shared" ca="1" si="149"/>
        <v>1.9063602933175654</v>
      </c>
      <c r="Y336" s="314" t="str">
        <f t="shared" ca="1" si="167"/>
        <v/>
      </c>
      <c r="Z336" s="315" t="str">
        <f t="shared" ca="1" si="168"/>
        <v/>
      </c>
      <c r="AA336" s="316" t="str">
        <f t="shared" ca="1" si="169"/>
        <v/>
      </c>
      <c r="AC336" s="310" t="e">
        <f t="shared" ca="1" si="170"/>
        <v>#N/A</v>
      </c>
      <c r="AD336" s="323" t="e">
        <f t="shared" ca="1" si="171"/>
        <v>#N/A</v>
      </c>
      <c r="AE336" s="324">
        <f t="shared" ca="1" si="150"/>
        <v>1292.5466418346316</v>
      </c>
      <c r="AG336" s="306">
        <f t="shared" ca="1" si="172"/>
        <v>-1.4475547448896759</v>
      </c>
      <c r="AH336" s="304">
        <f t="shared" ca="1" si="173"/>
        <v>-0.23683929699665568</v>
      </c>
    </row>
    <row r="337" spans="1:34" x14ac:dyDescent="0.2">
      <c r="A337" s="347">
        <f t="shared" ca="1" si="151"/>
        <v>0.1</v>
      </c>
      <c r="B337" s="304">
        <f t="shared" ca="1" si="152"/>
        <v>15.299999999999963</v>
      </c>
      <c r="D337" s="306">
        <f t="shared" ca="1" si="153"/>
        <v>-0.23353055933569031</v>
      </c>
      <c r="E337" s="307">
        <f t="shared" ca="1" si="154"/>
        <v>-9.8291172177589736</v>
      </c>
      <c r="F337" s="304">
        <f t="shared" ca="1" si="155"/>
        <v>9.8318910593328663</v>
      </c>
      <c r="G337" s="306">
        <f t="shared" ca="1" si="156"/>
        <v>23.056007660747174</v>
      </c>
      <c r="H337" s="307">
        <f t="shared" ca="1" si="157"/>
        <v>0.90640488763821914</v>
      </c>
      <c r="I337" s="304">
        <f t="shared" ca="1" si="158"/>
        <v>23.073817609419706</v>
      </c>
      <c r="J337" s="306">
        <f t="shared" ca="1" si="159"/>
        <v>417.54772492181604</v>
      </c>
      <c r="K337" s="307">
        <f t="shared" ca="1" si="160"/>
        <v>1292.6864279094841</v>
      </c>
      <c r="L337" s="304">
        <f t="shared" ca="1" si="145"/>
        <v>1358.4492274239647</v>
      </c>
      <c r="M337" s="306">
        <f t="shared" ca="1" si="161"/>
        <v>3.9292941610937673E-2</v>
      </c>
      <c r="N337" s="304">
        <f t="shared" ca="1" si="162"/>
        <v>2.2513197189607026</v>
      </c>
      <c r="P337" s="310">
        <f t="shared" ca="1" si="163"/>
        <v>23</v>
      </c>
      <c r="Q337" s="304">
        <f t="shared" ca="1" si="164"/>
        <v>0</v>
      </c>
      <c r="R337" s="306">
        <f t="shared" ca="1" si="165"/>
        <v>0</v>
      </c>
      <c r="S337" s="307">
        <f t="shared" ca="1" si="166"/>
        <v>8.1359999999999992</v>
      </c>
      <c r="T337" s="304">
        <f t="shared" ca="1" si="146"/>
        <v>79.814160000000001</v>
      </c>
      <c r="U337" s="311">
        <f t="shared" ca="1" si="147"/>
        <v>0</v>
      </c>
      <c r="V337" s="306">
        <f t="shared" ca="1" si="148"/>
        <v>1.0762596445215589</v>
      </c>
      <c r="W337" s="304">
        <f t="shared" ca="1" si="149"/>
        <v>1.8927340697391788</v>
      </c>
      <c r="Y337" s="314" t="str">
        <f t="shared" ca="1" si="167"/>
        <v>Apogée</v>
      </c>
      <c r="Z337" s="315" t="str">
        <f t="shared" ca="1" si="168"/>
        <v/>
      </c>
      <c r="AA337" s="316" t="str">
        <f t="shared" ca="1" si="169"/>
        <v/>
      </c>
      <c r="AC337" s="310" t="e">
        <f t="shared" ca="1" si="170"/>
        <v>#N/A</v>
      </c>
      <c r="AD337" s="323" t="e">
        <f t="shared" ca="1" si="171"/>
        <v>#N/A</v>
      </c>
      <c r="AE337" s="324">
        <f t="shared" ca="1" si="150"/>
        <v>1292.6864279094841</v>
      </c>
      <c r="AG337" s="306">
        <f t="shared" ca="1" si="172"/>
        <v>-1.0346980451771355</v>
      </c>
      <c r="AH337" s="304">
        <f t="shared" ca="1" si="173"/>
        <v>-0.23431173713342743</v>
      </c>
    </row>
    <row r="338" spans="1:34" x14ac:dyDescent="0.2">
      <c r="A338" s="347">
        <f t="shared" ca="1" si="151"/>
        <v>0.1</v>
      </c>
      <c r="B338" s="304">
        <f t="shared" ca="1" si="152"/>
        <v>15.399999999999963</v>
      </c>
      <c r="D338" s="306">
        <f t="shared" ca="1" si="153"/>
        <v>-0.23245736581684143</v>
      </c>
      <c r="E338" s="307">
        <f t="shared" ca="1" si="154"/>
        <v>-9.8191386373410445</v>
      </c>
      <c r="F338" s="304">
        <f t="shared" ca="1" si="155"/>
        <v>9.8218898388368352</v>
      </c>
      <c r="G338" s="306">
        <f t="shared" ca="1" si="156"/>
        <v>23.032761924165488</v>
      </c>
      <c r="H338" s="307">
        <f t="shared" ca="1" si="157"/>
        <v>-7.5508976095885361E-2</v>
      </c>
      <c r="I338" s="304">
        <f t="shared" ca="1" si="158"/>
        <v>23.032885695473734</v>
      </c>
      <c r="J338" s="306">
        <f t="shared" ca="1" si="159"/>
        <v>419.85216340106166</v>
      </c>
      <c r="K338" s="307">
        <f t="shared" ca="1" si="160"/>
        <v>1292.7279727050611</v>
      </c>
      <c r="L338" s="304">
        <f t="shared" ca="1" si="145"/>
        <v>1359.1988267088407</v>
      </c>
      <c r="M338" s="306">
        <f t="shared" ca="1" si="161"/>
        <v>-3.2783174608751989E-3</v>
      </c>
      <c r="N338" s="304">
        <f t="shared" ca="1" si="162"/>
        <v>-0.18783375441219327</v>
      </c>
      <c r="P338" s="310">
        <f t="shared" ca="1" si="163"/>
        <v>23</v>
      </c>
      <c r="Q338" s="304">
        <f t="shared" ca="1" si="164"/>
        <v>0</v>
      </c>
      <c r="R338" s="306">
        <f t="shared" ca="1" si="165"/>
        <v>0</v>
      </c>
      <c r="S338" s="307">
        <f t="shared" ca="1" si="166"/>
        <v>8.1359999999999992</v>
      </c>
      <c r="T338" s="304">
        <f t="shared" ca="1" si="146"/>
        <v>79.814160000000001</v>
      </c>
      <c r="U338" s="311">
        <f t="shared" ca="1" si="147"/>
        <v>0</v>
      </c>
      <c r="V338" s="306">
        <f t="shared" ca="1" si="148"/>
        <v>1.0762551544739885</v>
      </c>
      <c r="W338" s="304">
        <f t="shared" ca="1" si="149"/>
        <v>1.8860169076029552</v>
      </c>
      <c r="Y338" s="314" t="str">
        <f t="shared" ca="1" si="167"/>
        <v/>
      </c>
      <c r="Z338" s="315" t="str">
        <f t="shared" ca="1" si="168"/>
        <v/>
      </c>
      <c r="AA338" s="316" t="str">
        <f t="shared" ca="1" si="169"/>
        <v/>
      </c>
      <c r="AC338" s="310" t="e">
        <f t="shared" ca="1" si="170"/>
        <v>#N/A</v>
      </c>
      <c r="AD338" s="323" t="e">
        <f t="shared" ca="1" si="171"/>
        <v>#N/A</v>
      </c>
      <c r="AE338" s="324">
        <f t="shared" ca="1" si="150"/>
        <v>1292.7279727050611</v>
      </c>
      <c r="AG338" s="306">
        <f t="shared" ca="1" si="172"/>
        <v>-0.61800150723788416</v>
      </c>
      <c r="AH338" s="304">
        <f t="shared" ca="1" si="173"/>
        <v>-0.23263693089222948</v>
      </c>
    </row>
    <row r="339" spans="1:34" x14ac:dyDescent="0.2">
      <c r="A339" s="347">
        <f t="shared" ca="1" si="151"/>
        <v>0.1</v>
      </c>
      <c r="B339" s="304">
        <f t="shared" ca="1" si="152"/>
        <v>15.499999999999963</v>
      </c>
      <c r="D339" s="306">
        <f t="shared" ca="1" si="153"/>
        <v>-0.2318100753141136</v>
      </c>
      <c r="E339" s="307">
        <f t="shared" ca="1" si="154"/>
        <v>-9.8092400502600032</v>
      </c>
      <c r="F339" s="304">
        <f t="shared" ca="1" si="155"/>
        <v>9.8119787135236898</v>
      </c>
      <c r="G339" s="306">
        <f t="shared" ca="1" si="156"/>
        <v>23.009580916634075</v>
      </c>
      <c r="H339" s="307">
        <f t="shared" ca="1" si="157"/>
        <v>-1.0564329811218858</v>
      </c>
      <c r="I339" s="304">
        <f t="shared" ca="1" si="158"/>
        <v>23.03382001759007</v>
      </c>
      <c r="J339" s="306">
        <f t="shared" ca="1" si="159"/>
        <v>422.15428054310166</v>
      </c>
      <c r="K339" s="307">
        <f t="shared" ca="1" si="160"/>
        <v>1292.6713756072002</v>
      </c>
      <c r="L339" s="304">
        <f t="shared" ca="1" si="145"/>
        <v>1359.8579050382709</v>
      </c>
      <c r="M339" s="306">
        <f t="shared" ca="1" si="161"/>
        <v>-4.5880522952938096E-2</v>
      </c>
      <c r="N339" s="304">
        <f t="shared" ca="1" si="162"/>
        <v>-2.6287603270564537</v>
      </c>
      <c r="P339" s="310">
        <f t="shared" ca="1" si="163"/>
        <v>23</v>
      </c>
      <c r="Q339" s="304">
        <f t="shared" ca="1" si="164"/>
        <v>0</v>
      </c>
      <c r="R339" s="306">
        <f t="shared" ca="1" si="165"/>
        <v>0</v>
      </c>
      <c r="S339" s="307">
        <f t="shared" ca="1" si="166"/>
        <v>8.1359999999999992</v>
      </c>
      <c r="T339" s="304">
        <f t="shared" ca="1" si="146"/>
        <v>79.814160000000001</v>
      </c>
      <c r="U339" s="311">
        <f t="shared" ca="1" si="147"/>
        <v>0</v>
      </c>
      <c r="V339" s="306">
        <f t="shared" ca="1" si="148"/>
        <v>1.0762612713374335</v>
      </c>
      <c r="W339" s="304">
        <f t="shared" ca="1" si="149"/>
        <v>1.8861806421188327</v>
      </c>
      <c r="Y339" s="314" t="str">
        <f t="shared" ca="1" si="167"/>
        <v/>
      </c>
      <c r="Z339" s="315" t="str">
        <f t="shared" ca="1" si="168"/>
        <v>Para</v>
      </c>
      <c r="AA339" s="316" t="str">
        <f t="shared" ca="1" si="169"/>
        <v/>
      </c>
      <c r="AC339" s="310" t="e">
        <f t="shared" ca="1" si="170"/>
        <v>#N/A</v>
      </c>
      <c r="AD339" s="323" t="e">
        <f t="shared" ca="1" si="171"/>
        <v>#N/A</v>
      </c>
      <c r="AE339" s="324" t="e">
        <f t="shared" ca="1" si="150"/>
        <v>#N/A</v>
      </c>
      <c r="AG339" s="306">
        <f t="shared" ca="1" si="172"/>
        <v>-0.19965108430866915</v>
      </c>
      <c r="AH339" s="304">
        <f t="shared" ca="1" si="173"/>
        <v>-0.23181132099348026</v>
      </c>
    </row>
    <row r="340" spans="1:34" x14ac:dyDescent="0.2">
      <c r="A340" s="347">
        <f t="shared" ca="1" si="151"/>
        <v>0.1</v>
      </c>
      <c r="B340" s="304">
        <f t="shared" ca="1" si="152"/>
        <v>15.599999999999962</v>
      </c>
      <c r="D340" s="306">
        <f t="shared" ca="1" si="153"/>
        <v>-0.23158748329665815</v>
      </c>
      <c r="E340" s="307">
        <f t="shared" ca="1" si="154"/>
        <v>-9.7993671833374112</v>
      </c>
      <c r="F340" s="304">
        <f t="shared" ca="1" si="155"/>
        <v>9.8021033434814324</v>
      </c>
      <c r="G340" s="306">
        <f t="shared" ca="1" si="156"/>
        <v>22.986422168304408</v>
      </c>
      <c r="H340" s="307">
        <f t="shared" ca="1" si="157"/>
        <v>-2.0363696994556268</v>
      </c>
      <c r="I340" s="304">
        <f t="shared" ca="1" si="158"/>
        <v>23.076446989352092</v>
      </c>
      <c r="J340" s="306">
        <f t="shared" ca="1" si="159"/>
        <v>424.45408069734856</v>
      </c>
      <c r="K340" s="307">
        <f t="shared" ca="1" si="160"/>
        <v>1292.5167354731714</v>
      </c>
      <c r="L340" s="304">
        <f t="shared" ca="1" si="145"/>
        <v>1360.4266897186542</v>
      </c>
      <c r="M340" s="306">
        <f t="shared" ca="1" si="161"/>
        <v>-8.8359438732302939E-2</v>
      </c>
      <c r="N340" s="304">
        <f t="shared" ca="1" si="162"/>
        <v>-5.0626229195057357</v>
      </c>
      <c r="P340" s="310">
        <f t="shared" ca="1" si="163"/>
        <v>23</v>
      </c>
      <c r="Q340" s="304">
        <f t="shared" ca="1" si="164"/>
        <v>0</v>
      </c>
      <c r="R340" s="306">
        <f t="shared" ca="1" si="165"/>
        <v>0</v>
      </c>
      <c r="S340" s="307">
        <f t="shared" ca="1" si="166"/>
        <v>8.1359999999999992</v>
      </c>
      <c r="T340" s="304">
        <f t="shared" ca="1" si="146"/>
        <v>79.814160000000001</v>
      </c>
      <c r="U340" s="311">
        <f t="shared" ca="1" si="147"/>
        <v>0</v>
      </c>
      <c r="V340" s="306">
        <f t="shared" ca="1" si="148"/>
        <v>1.0762779845966435</v>
      </c>
      <c r="W340" s="304">
        <f t="shared" ca="1" si="149"/>
        <v>1.8931977284533474</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0.21809859357113368</v>
      </c>
      <c r="AH340" s="304">
        <f t="shared" ca="1" si="173"/>
        <v>-0.23183144568815547</v>
      </c>
    </row>
    <row r="341" spans="1:34" x14ac:dyDescent="0.2">
      <c r="A341" s="347">
        <f t="shared" ca="1" si="151"/>
        <v>0.1</v>
      </c>
      <c r="B341" s="304">
        <f t="shared" ca="1" si="152"/>
        <v>15.699999999999962</v>
      </c>
      <c r="D341" s="306">
        <f t="shared" ca="1" si="153"/>
        <v>-0.23178614413220205</v>
      </c>
      <c r="E341" s="307">
        <f t="shared" ca="1" si="154"/>
        <v>-9.7894660396816651</v>
      </c>
      <c r="F341" s="304">
        <f t="shared" ca="1" si="155"/>
        <v>9.7922096668061744</v>
      </c>
      <c r="G341" s="306">
        <f t="shared" ca="1" si="156"/>
        <v>22.963243553891189</v>
      </c>
      <c r="H341" s="307">
        <f t="shared" ca="1" si="157"/>
        <v>-3.0153163034237935</v>
      </c>
      <c r="I341" s="304">
        <f t="shared" ca="1" si="158"/>
        <v>23.160368885771632</v>
      </c>
      <c r="J341" s="306">
        <f t="shared" ca="1" si="159"/>
        <v>426.75156398345831</v>
      </c>
      <c r="K341" s="307">
        <f t="shared" ca="1" si="160"/>
        <v>1292.2641511730274</v>
      </c>
      <c r="L341" s="304">
        <f t="shared" ca="1" si="145"/>
        <v>1360.9054095598535</v>
      </c>
      <c r="M341" s="306">
        <f t="shared" ca="1" si="161"/>
        <v>-0.13056356420104281</v>
      </c>
      <c r="N341" s="304">
        <f t="shared" ca="1" si="162"/>
        <v>-7.4807411869051172</v>
      </c>
      <c r="P341" s="310">
        <f t="shared" ca="1" si="163"/>
        <v>23</v>
      </c>
      <c r="Q341" s="304">
        <f t="shared" ca="1" si="164"/>
        <v>0</v>
      </c>
      <c r="R341" s="306">
        <f t="shared" ca="1" si="165"/>
        <v>0</v>
      </c>
      <c r="S341" s="307">
        <f t="shared" ca="1" si="166"/>
        <v>8.1359999999999992</v>
      </c>
      <c r="T341" s="304">
        <f t="shared" ca="1" si="146"/>
        <v>79.814160000000001</v>
      </c>
      <c r="U341" s="311">
        <f t="shared" ca="1" si="147"/>
        <v>0</v>
      </c>
      <c r="V341" s="306">
        <f t="shared" ca="1" si="148"/>
        <v>1.0763052840273215</v>
      </c>
      <c r="W341" s="304">
        <f t="shared" ca="1" si="149"/>
        <v>1.9070410857374727</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0.63298469916150135</v>
      </c>
      <c r="AH341" s="304">
        <f t="shared" ca="1" si="173"/>
        <v>-0.23269391942641932</v>
      </c>
    </row>
    <row r="342" spans="1:34" x14ac:dyDescent="0.2">
      <c r="A342" s="347">
        <f t="shared" ca="1" si="151"/>
        <v>0.1</v>
      </c>
      <c r="B342" s="304">
        <f t="shared" ca="1" si="152"/>
        <v>15.799999999999962</v>
      </c>
      <c r="D342" s="306">
        <f t="shared" ca="1" si="153"/>
        <v>-0.23240039909986093</v>
      </c>
      <c r="E342" s="307">
        <f t="shared" ca="1" si="154"/>
        <v>-9.7794833741285974</v>
      </c>
      <c r="F342" s="304">
        <f t="shared" ca="1" si="155"/>
        <v>9.7822443749049448</v>
      </c>
      <c r="G342" s="306">
        <f t="shared" ca="1" si="156"/>
        <v>22.940003513981203</v>
      </c>
      <c r="H342" s="307">
        <f t="shared" ca="1" si="157"/>
        <v>-3.9932646408366534</v>
      </c>
      <c r="I342" s="304">
        <f t="shared" ca="1" si="158"/>
        <v>23.284972057385559</v>
      </c>
      <c r="J342" s="306">
        <f t="shared" ca="1" si="159"/>
        <v>429.04672633685192</v>
      </c>
      <c r="K342" s="307">
        <f t="shared" ca="1" si="160"/>
        <v>1291.9137221258143</v>
      </c>
      <c r="L342" s="304">
        <f t="shared" ca="1" si="145"/>
        <v>1361.2942954399482</v>
      </c>
      <c r="M342" s="306">
        <f t="shared" ca="1" si="161"/>
        <v>-0.17234731517841073</v>
      </c>
      <c r="N342" s="304">
        <f t="shared" ca="1" si="162"/>
        <v>-9.8747737701339275</v>
      </c>
      <c r="P342" s="310">
        <f t="shared" ca="1" si="163"/>
        <v>23</v>
      </c>
      <c r="Q342" s="304">
        <f t="shared" ca="1" si="164"/>
        <v>0</v>
      </c>
      <c r="R342" s="306">
        <f t="shared" ca="1" si="165"/>
        <v>0</v>
      </c>
      <c r="S342" s="307">
        <f t="shared" ca="1" si="166"/>
        <v>8.1359999999999992</v>
      </c>
      <c r="T342" s="304">
        <f t="shared" ca="1" si="146"/>
        <v>79.814160000000001</v>
      </c>
      <c r="U342" s="311">
        <f t="shared" ca="1" si="147"/>
        <v>0</v>
      </c>
      <c r="V342" s="306">
        <f t="shared" ca="1" si="148"/>
        <v>1.0763431596372153</v>
      </c>
      <c r="W342" s="304">
        <f t="shared" ca="1" si="149"/>
        <v>1.9276839436315554</v>
      </c>
      <c r="Y342" s="314" t="str">
        <f t="shared" ca="1" si="167"/>
        <v/>
      </c>
      <c r="Z342" s="315" t="str">
        <f t="shared" ca="1" si="168"/>
        <v/>
      </c>
      <c r="AA342" s="316" t="str">
        <f t="shared" ca="1" si="169"/>
        <v/>
      </c>
      <c r="AC342" s="310" t="e">
        <f t="shared" ca="1" si="170"/>
        <v>#N/A</v>
      </c>
      <c r="AD342" s="323" t="e">
        <f t="shared" ca="1" si="171"/>
        <v>#N/A</v>
      </c>
      <c r="AE342" s="324" t="e">
        <f t="shared" ca="1" si="150"/>
        <v>#N/A</v>
      </c>
      <c r="AG342" s="306">
        <f t="shared" ca="1" si="172"/>
        <v>1.0427972373685974</v>
      </c>
      <c r="AH342" s="304">
        <f t="shared" ca="1" si="173"/>
        <v>-0.23439541368454681</v>
      </c>
    </row>
    <row r="343" spans="1:34" x14ac:dyDescent="0.2">
      <c r="A343" s="347">
        <f t="shared" ca="1" si="151"/>
        <v>0.1</v>
      </c>
      <c r="B343" s="304">
        <f t="shared" ca="1" si="152"/>
        <v>15.899999999999961</v>
      </c>
      <c r="D343" s="306">
        <f t="shared" ca="1" si="153"/>
        <v>-0.23342246395385879</v>
      </c>
      <c r="E343" s="307">
        <f t="shared" ca="1" si="154"/>
        <v>-9.7693671521839214</v>
      </c>
      <c r="F343" s="304">
        <f t="shared" ca="1" si="155"/>
        <v>9.7721553713010767</v>
      </c>
      <c r="G343" s="306">
        <f t="shared" ca="1" si="156"/>
        <v>22.916661267585816</v>
      </c>
      <c r="H343" s="307">
        <f t="shared" ca="1" si="157"/>
        <v>-4.9702013560550453</v>
      </c>
      <c r="I343" s="304">
        <f t="shared" ca="1" si="158"/>
        <v>23.449440615353694</v>
      </c>
      <c r="J343" s="306">
        <f t="shared" ca="1" si="159"/>
        <v>431.33955957593025</v>
      </c>
      <c r="K343" s="307">
        <f t="shared" ca="1" si="160"/>
        <v>1291.4655488259698</v>
      </c>
      <c r="L343" s="304">
        <f t="shared" ca="1" si="145"/>
        <v>1361.5935808674778</v>
      </c>
      <c r="M343" s="306">
        <f t="shared" ca="1" si="161"/>
        <v>-0.21357389524796033</v>
      </c>
      <c r="N343" s="304">
        <f t="shared" ca="1" si="162"/>
        <v>-12.236882811877276</v>
      </c>
      <c r="P343" s="310">
        <f t="shared" ca="1" si="163"/>
        <v>23</v>
      </c>
      <c r="Q343" s="304">
        <f t="shared" ca="1" si="164"/>
        <v>0</v>
      </c>
      <c r="R343" s="306">
        <f t="shared" ca="1" si="165"/>
        <v>0</v>
      </c>
      <c r="S343" s="307">
        <f t="shared" ca="1" si="166"/>
        <v>8.1359999999999992</v>
      </c>
      <c r="T343" s="304">
        <f t="shared" ca="1" si="146"/>
        <v>79.814160000000001</v>
      </c>
      <c r="U343" s="311">
        <f t="shared" ca="1" si="147"/>
        <v>0</v>
      </c>
      <c r="V343" s="306">
        <f t="shared" ca="1" si="148"/>
        <v>1.0763916016082746</v>
      </c>
      <c r="W343" s="304">
        <f t="shared" ca="1" si="149"/>
        <v>1.9550996926909827</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1.4454368330731193</v>
      </c>
      <c r="AH343" s="304">
        <f t="shared" ca="1" si="173"/>
        <v>-0.23693263810614007</v>
      </c>
    </row>
    <row r="344" spans="1:34" x14ac:dyDescent="0.2">
      <c r="A344" s="347">
        <f t="shared" ca="1" si="151"/>
        <v>0.1</v>
      </c>
      <c r="B344" s="304">
        <f t="shared" ca="1" si="152"/>
        <v>15.999999999999961</v>
      </c>
      <c r="D344" s="306">
        <f t="shared" ca="1" si="153"/>
        <v>-0.23484257078673335</v>
      </c>
      <c r="E344" s="307">
        <f t="shared" ca="1" si="154"/>
        <v>-9.7590669757625381</v>
      </c>
      <c r="F344" s="304">
        <f t="shared" ca="1" si="155"/>
        <v>9.7618921972367989</v>
      </c>
      <c r="G344" s="306">
        <f t="shared" ca="1" si="156"/>
        <v>22.893177010507141</v>
      </c>
      <c r="H344" s="307">
        <f t="shared" ca="1" si="157"/>
        <v>-5.9461080536312991</v>
      </c>
      <c r="I344" s="304">
        <f t="shared" ca="1" si="158"/>
        <v>23.652774776331672</v>
      </c>
      <c r="J344" s="306">
        <f t="shared" ca="1" si="159"/>
        <v>433.6300514898349</v>
      </c>
      <c r="K344" s="307">
        <f t="shared" ca="1" si="160"/>
        <v>1290.9197333554855</v>
      </c>
      <c r="L344" s="304">
        <f t="shared" ca="1" si="145"/>
        <v>1361.8035025368654</v>
      </c>
      <c r="M344" s="306">
        <f t="shared" ca="1" si="161"/>
        <v>-0.25411772393886273</v>
      </c>
      <c r="N344" s="304">
        <f t="shared" ca="1" si="162"/>
        <v>-14.5598730811674</v>
      </c>
      <c r="P344" s="310">
        <f t="shared" ca="1" si="163"/>
        <v>23</v>
      </c>
      <c r="Q344" s="304">
        <f t="shared" ca="1" si="164"/>
        <v>0</v>
      </c>
      <c r="R344" s="306">
        <f t="shared" ca="1" si="165"/>
        <v>0</v>
      </c>
      <c r="S344" s="307">
        <f t="shared" ca="1" si="166"/>
        <v>8.1359999999999992</v>
      </c>
      <c r="T344" s="304">
        <f t="shared" ca="1" si="146"/>
        <v>79.814160000000001</v>
      </c>
      <c r="U344" s="311">
        <f t="shared" ca="1" si="147"/>
        <v>0</v>
      </c>
      <c r="V344" s="306">
        <f t="shared" ca="1" si="148"/>
        <v>1.0764506002403458</v>
      </c>
      <c r="W344" s="304">
        <f t="shared" ca="1" si="149"/>
        <v>1.9892617397028021</v>
      </c>
      <c r="Y344" s="314" t="str">
        <f t="shared" ca="1" si="167"/>
        <v/>
      </c>
      <c r="Z344" s="315" t="str">
        <f t="shared" ca="1" si="168"/>
        <v/>
      </c>
      <c r="AA344" s="316" t="str">
        <f t="shared" ca="1" si="169"/>
        <v/>
      </c>
      <c r="AC344" s="310">
        <f t="shared" ca="1" si="170"/>
        <v>15.999999999999961</v>
      </c>
      <c r="AD344" s="323">
        <f t="shared" ca="1" si="171"/>
        <v>433.6300514898349</v>
      </c>
      <c r="AE344" s="324" t="e">
        <f t="shared" ca="1" si="150"/>
        <v>#N/A</v>
      </c>
      <c r="AG344" s="306">
        <f t="shared" ca="1" si="172"/>
        <v>1.8389658405157623</v>
      </c>
      <c r="AH344" s="304">
        <f t="shared" ca="1" si="173"/>
        <v>-0.24030232211049446</v>
      </c>
    </row>
    <row r="345" spans="1:34" x14ac:dyDescent="0.2">
      <c r="A345" s="347">
        <f t="shared" ca="1" si="151"/>
        <v>0.1</v>
      </c>
      <c r="B345" s="304">
        <f t="shared" ca="1" si="152"/>
        <v>16.099999999999962</v>
      </c>
      <c r="D345" s="306">
        <f t="shared" ca="1" si="153"/>
        <v>-0.2366491558684182</v>
      </c>
      <c r="E345" s="307">
        <f t="shared" ca="1" si="154"/>
        <v>-9.7485344615582008</v>
      </c>
      <c r="F345" s="304">
        <f t="shared" ca="1" si="155"/>
        <v>9.7514064099062701</v>
      </c>
      <c r="G345" s="306">
        <f t="shared" ca="1" si="156"/>
        <v>22.869512094920299</v>
      </c>
      <c r="H345" s="307">
        <f t="shared" ca="1" si="157"/>
        <v>-6.9209614997871194</v>
      </c>
      <c r="I345" s="304">
        <f t="shared" ca="1" si="158"/>
        <v>23.893812829710569</v>
      </c>
      <c r="J345" s="306">
        <f t="shared" ca="1" si="159"/>
        <v>435.91818594510625</v>
      </c>
      <c r="K345" s="307">
        <f t="shared" ca="1" si="160"/>
        <v>1290.2763798778146</v>
      </c>
      <c r="L345" s="304">
        <f t="shared" ca="1" si="145"/>
        <v>1361.9243008729491</v>
      </c>
      <c r="M345" s="306">
        <f t="shared" ca="1" si="161"/>
        <v>-0.29386632849450672</v>
      </c>
      <c r="N345" s="304">
        <f t="shared" ca="1" si="162"/>
        <v>-16.83730036374028</v>
      </c>
      <c r="P345" s="310">
        <f t="shared" ca="1" si="163"/>
        <v>23</v>
      </c>
      <c r="Q345" s="304">
        <f t="shared" ca="1" si="164"/>
        <v>0</v>
      </c>
      <c r="R345" s="306">
        <f t="shared" ca="1" si="165"/>
        <v>0</v>
      </c>
      <c r="S345" s="307">
        <f t="shared" ca="1" si="166"/>
        <v>8.1359999999999992</v>
      </c>
      <c r="T345" s="304">
        <f t="shared" ca="1" si="146"/>
        <v>79.814160000000001</v>
      </c>
      <c r="U345" s="311">
        <f t="shared" ca="1" si="147"/>
        <v>0</v>
      </c>
      <c r="V345" s="306">
        <f t="shared" ca="1" si="148"/>
        <v>1.0765201458968197</v>
      </c>
      <c r="W345" s="304">
        <f t="shared" ca="1" si="149"/>
        <v>2.0301433690481603</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2.2216500497384954</v>
      </c>
      <c r="AH345" s="304">
        <f t="shared" ca="1" si="173"/>
        <v>-0.24450119711194718</v>
      </c>
    </row>
    <row r="346" spans="1:34" x14ac:dyDescent="0.2">
      <c r="A346" s="347">
        <f t="shared" ca="1" si="151"/>
        <v>0.1</v>
      </c>
      <c r="B346" s="304">
        <f t="shared" ca="1" si="152"/>
        <v>16.199999999999964</v>
      </c>
      <c r="D346" s="306">
        <f t="shared" ca="1" si="153"/>
        <v>-0.23882908292542576</v>
      </c>
      <c r="E346" s="307">
        <f t="shared" ca="1" si="154"/>
        <v>-9.7377235613468347</v>
      </c>
      <c r="F346" s="304">
        <f t="shared" ca="1" si="155"/>
        <v>9.7406519026223428</v>
      </c>
      <c r="G346" s="306">
        <f t="shared" ca="1" si="156"/>
        <v>22.845629186627757</v>
      </c>
      <c r="H346" s="307">
        <f t="shared" ca="1" si="157"/>
        <v>-7.8947338559218032</v>
      </c>
      <c r="I346" s="304">
        <f t="shared" ca="1" si="158"/>
        <v>24.171255565003982</v>
      </c>
      <c r="J346" s="306">
        <f t="shared" ca="1" si="159"/>
        <v>438.20394300918366</v>
      </c>
      <c r="K346" s="307">
        <f t="shared" ca="1" si="160"/>
        <v>1289.5355951100291</v>
      </c>
      <c r="L346" s="304">
        <f t="shared" ca="1" si="145"/>
        <v>1361.9562205609154</v>
      </c>
      <c r="M346" s="306">
        <f t="shared" ca="1" si="161"/>
        <v>-0.33272165144288379</v>
      </c>
      <c r="N346" s="304">
        <f t="shared" ca="1" si="162"/>
        <v>-19.0635463803001</v>
      </c>
      <c r="P346" s="310">
        <f t="shared" ca="1" si="163"/>
        <v>23</v>
      </c>
      <c r="Q346" s="304">
        <f t="shared" ca="1" si="164"/>
        <v>0</v>
      </c>
      <c r="R346" s="306">
        <f t="shared" ca="1" si="165"/>
        <v>0</v>
      </c>
      <c r="S346" s="307">
        <f t="shared" ca="1" si="166"/>
        <v>8.1359999999999992</v>
      </c>
      <c r="T346" s="304">
        <f t="shared" ca="1" si="146"/>
        <v>79.814160000000001</v>
      </c>
      <c r="U346" s="311">
        <f t="shared" ca="1" si="147"/>
        <v>0</v>
      </c>
      <c r="V346" s="306">
        <f t="shared" ca="1" si="148"/>
        <v>1.0766002289526111</v>
      </c>
      <c r="W346" s="304">
        <f t="shared" ca="1" si="149"/>
        <v>2.0777176109968027</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2.5919892193204146</v>
      </c>
      <c r="AH346" s="304">
        <f t="shared" ca="1" si="173"/>
        <v>-0.24952597947986241</v>
      </c>
    </row>
    <row r="347" spans="1:34" x14ac:dyDescent="0.2">
      <c r="A347" s="347">
        <f t="shared" ca="1" si="151"/>
        <v>0.1</v>
      </c>
      <c r="B347" s="304">
        <f t="shared" ca="1" si="152"/>
        <v>16.299999999999965</v>
      </c>
      <c r="D347" s="306">
        <f t="shared" ca="1" si="153"/>
        <v>-0.24136789013504609</v>
      </c>
      <c r="E347" s="307">
        <f t="shared" ca="1" si="154"/>
        <v>-9.7265908175075815</v>
      </c>
      <c r="F347" s="304">
        <f t="shared" ca="1" si="155"/>
        <v>9.7295851602013865</v>
      </c>
      <c r="G347" s="306">
        <f t="shared" ca="1" si="156"/>
        <v>22.821492397614254</v>
      </c>
      <c r="H347" s="307">
        <f t="shared" ca="1" si="157"/>
        <v>-8.8673929376725606</v>
      </c>
      <c r="I347" s="304">
        <f t="shared" ca="1" si="158"/>
        <v>24.483691975791771</v>
      </c>
      <c r="J347" s="306">
        <f t="shared" ca="1" si="159"/>
        <v>440.48729908839579</v>
      </c>
      <c r="K347" s="307">
        <f t="shared" ca="1" si="160"/>
        <v>1288.6974887703493</v>
      </c>
      <c r="L347" s="304">
        <f t="shared" ca="1" si="145"/>
        <v>1361.8995110584315</v>
      </c>
      <c r="M347" s="306">
        <f t="shared" ca="1" si="161"/>
        <v>-0.37060077089178128</v>
      </c>
      <c r="N347" s="304">
        <f t="shared" ca="1" si="162"/>
        <v>-21.233860056393837</v>
      </c>
      <c r="P347" s="310">
        <f t="shared" ca="1" si="163"/>
        <v>23</v>
      </c>
      <c r="Q347" s="304">
        <f t="shared" ca="1" si="164"/>
        <v>0</v>
      </c>
      <c r="R347" s="306">
        <f t="shared" ca="1" si="165"/>
        <v>0</v>
      </c>
      <c r="S347" s="307">
        <f t="shared" ca="1" si="166"/>
        <v>8.1359999999999992</v>
      </c>
      <c r="T347" s="304">
        <f t="shared" ca="1" si="146"/>
        <v>79.814160000000001</v>
      </c>
      <c r="U347" s="311">
        <f t="shared" ca="1" si="147"/>
        <v>0</v>
      </c>
      <c r="V347" s="306">
        <f t="shared" ca="1" si="148"/>
        <v>1.0766908397447603</v>
      </c>
      <c r="W347" s="304">
        <f t="shared" ca="1" si="149"/>
        <v>2.1319571176684793</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2.9487357130626379</v>
      </c>
      <c r="AH347" s="304">
        <f t="shared" ca="1" si="173"/>
        <v>-0.25537335435063951</v>
      </c>
    </row>
    <row r="348" spans="1:34" x14ac:dyDescent="0.2">
      <c r="A348" s="347">
        <f t="shared" ca="1" si="151"/>
        <v>0.1</v>
      </c>
      <c r="B348" s="304">
        <f t="shared" ca="1" si="152"/>
        <v>16.399999999999967</v>
      </c>
      <c r="D348" s="306">
        <f t="shared" ca="1" si="153"/>
        <v>-0.24425004895680333</v>
      </c>
      <c r="E348" s="307">
        <f t="shared" ca="1" si="154"/>
        <v>-9.7150955510967307</v>
      </c>
      <c r="F348" s="304">
        <f t="shared" ca="1" si="155"/>
        <v>9.7181654469017396</v>
      </c>
      <c r="G348" s="306">
        <f t="shared" ca="1" si="156"/>
        <v>22.797067392718574</v>
      </c>
      <c r="H348" s="307">
        <f t="shared" ca="1" si="157"/>
        <v>-9.8389024927822337</v>
      </c>
      <c r="I348" s="304">
        <f t="shared" ca="1" si="158"/>
        <v>24.829625127468777</v>
      </c>
      <c r="J348" s="306">
        <f t="shared" ca="1" si="159"/>
        <v>442.76822707791246</v>
      </c>
      <c r="K348" s="307">
        <f t="shared" ca="1" si="160"/>
        <v>1287.7621739988265</v>
      </c>
      <c r="L348" s="304">
        <f t="shared" ca="1" si="145"/>
        <v>1361.754427087315</v>
      </c>
      <c r="M348" s="306">
        <f t="shared" ca="1" si="161"/>
        <v>-0.40743606949132477</v>
      </c>
      <c r="N348" s="304">
        <f t="shared" ca="1" si="162"/>
        <v>-23.344367203251831</v>
      </c>
      <c r="P348" s="310">
        <f t="shared" ca="1" si="163"/>
        <v>23</v>
      </c>
      <c r="Q348" s="304">
        <f t="shared" ca="1" si="164"/>
        <v>0</v>
      </c>
      <c r="R348" s="306">
        <f t="shared" ca="1" si="165"/>
        <v>0</v>
      </c>
      <c r="S348" s="307">
        <f t="shared" ca="1" si="166"/>
        <v>8.1359999999999992</v>
      </c>
      <c r="T348" s="304">
        <f t="shared" ca="1" si="146"/>
        <v>79.814160000000001</v>
      </c>
      <c r="U348" s="311">
        <f t="shared" ca="1" si="147"/>
        <v>0</v>
      </c>
      <c r="V348" s="306">
        <f t="shared" ca="1" si="148"/>
        <v>1.0767919685259022</v>
      </c>
      <c r="W348" s="304">
        <f t="shared" ca="1" si="149"/>
        <v>2.1928340472132812</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3.2909015161149542</v>
      </c>
      <c r="AH348" s="304">
        <f t="shared" ca="1" si="173"/>
        <v>-0.26203996038206484</v>
      </c>
    </row>
    <row r="349" spans="1:34" x14ac:dyDescent="0.2">
      <c r="A349" s="347">
        <f t="shared" ca="1" si="151"/>
        <v>0.1</v>
      </c>
      <c r="B349" s="304">
        <f t="shared" ca="1" si="152"/>
        <v>16.499999999999968</v>
      </c>
      <c r="D349" s="306">
        <f t="shared" ca="1" si="153"/>
        <v>-0.24745922368875309</v>
      </c>
      <c r="E349" s="307">
        <f t="shared" ca="1" si="154"/>
        <v>-9.7031999835386333</v>
      </c>
      <c r="F349" s="304">
        <f t="shared" ca="1" si="155"/>
        <v>9.7063549279805734</v>
      </c>
      <c r="G349" s="306">
        <f t="shared" ca="1" si="156"/>
        <v>22.772321470349699</v>
      </c>
      <c r="H349" s="307">
        <f t="shared" ca="1" si="157"/>
        <v>-10.809222491136097</v>
      </c>
      <c r="I349" s="304">
        <f t="shared" ca="1" si="158"/>
        <v>25.207497218324399</v>
      </c>
      <c r="J349" s="306">
        <f t="shared" ca="1" si="159"/>
        <v>445.04669652106588</v>
      </c>
      <c r="K349" s="307">
        <f t="shared" ca="1" si="160"/>
        <v>1286.7297677496306</v>
      </c>
      <c r="L349" s="304">
        <f t="shared" ca="1" si="145"/>
        <v>1361.5212291027019</v>
      </c>
      <c r="M349" s="306">
        <f t="shared" ca="1" si="161"/>
        <v>-0.44317491797538516</v>
      </c>
      <c r="N349" s="304">
        <f t="shared" ca="1" si="162"/>
        <v>-25.392052386046011</v>
      </c>
      <c r="P349" s="310">
        <f t="shared" ca="1" si="163"/>
        <v>23</v>
      </c>
      <c r="Q349" s="304">
        <f t="shared" ca="1" si="164"/>
        <v>0</v>
      </c>
      <c r="R349" s="306">
        <f t="shared" ca="1" si="165"/>
        <v>0</v>
      </c>
      <c r="S349" s="307">
        <f t="shared" ca="1" si="166"/>
        <v>8.1359999999999992</v>
      </c>
      <c r="T349" s="304">
        <f t="shared" ca="1" si="146"/>
        <v>79.814160000000001</v>
      </c>
      <c r="U349" s="311">
        <f t="shared" ca="1" si="147"/>
        <v>0</v>
      </c>
      <c r="V349" s="306">
        <f t="shared" ca="1" si="148"/>
        <v>1.0769036054207464</v>
      </c>
      <c r="W349" s="304">
        <f t="shared" ca="1" si="149"/>
        <v>2.2603199565792145</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3.6177547363469928</v>
      </c>
      <c r="AH349" s="304">
        <f t="shared" ca="1" si="173"/>
        <v>-0.26952237551785663</v>
      </c>
    </row>
    <row r="350" spans="1:34" x14ac:dyDescent="0.2">
      <c r="A350" s="347">
        <f t="shared" ca="1" si="151"/>
        <v>0.1</v>
      </c>
      <c r="B350" s="304">
        <f t="shared" ca="1" si="152"/>
        <v>16.599999999999969</v>
      </c>
      <c r="D350" s="306">
        <f t="shared" ca="1" si="153"/>
        <v>-0.25097852210693794</v>
      </c>
      <c r="E350" s="307">
        <f t="shared" ca="1" si="154"/>
        <v>-9.6908692961109537</v>
      </c>
      <c r="F350" s="304">
        <f t="shared" ca="1" si="155"/>
        <v>9.6941187290472666</v>
      </c>
      <c r="G350" s="306">
        <f t="shared" ca="1" si="156"/>
        <v>22.747223618139003</v>
      </c>
      <c r="H350" s="307">
        <f t="shared" ca="1" si="157"/>
        <v>-11.778309420747192</v>
      </c>
      <c r="I350" s="304">
        <f t="shared" ca="1" si="158"/>
        <v>25.615713051650211</v>
      </c>
      <c r="J350" s="306">
        <f t="shared" ca="1" si="159"/>
        <v>447.32267377549033</v>
      </c>
      <c r="K350" s="307">
        <f t="shared" ca="1" si="160"/>
        <v>1285.6003911540365</v>
      </c>
      <c r="L350" s="304">
        <f t="shared" ca="1" si="145"/>
        <v>1361.2001837382572</v>
      </c>
      <c r="M350" s="306">
        <f t="shared" ca="1" si="161"/>
        <v>-0.47777895857213493</v>
      </c>
      <c r="N350" s="304">
        <f t="shared" ca="1" si="162"/>
        <v>-27.374717866339136</v>
      </c>
      <c r="P350" s="310">
        <f t="shared" ca="1" si="163"/>
        <v>23</v>
      </c>
      <c r="Q350" s="304">
        <f t="shared" ca="1" si="164"/>
        <v>0</v>
      </c>
      <c r="R350" s="306">
        <f t="shared" ca="1" si="165"/>
        <v>0</v>
      </c>
      <c r="S350" s="307">
        <f t="shared" ca="1" si="166"/>
        <v>8.1359999999999992</v>
      </c>
      <c r="T350" s="304">
        <f t="shared" ca="1" si="146"/>
        <v>79.814160000000001</v>
      </c>
      <c r="U350" s="311">
        <f t="shared" ca="1" si="147"/>
        <v>0</v>
      </c>
      <c r="V350" s="306">
        <f t="shared" ca="1" si="148"/>
        <v>1.0770257403856758</v>
      </c>
      <c r="W350" s="304">
        <f t="shared" ca="1" si="149"/>
        <v>2.3343857030601352</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3.9288072873262978</v>
      </c>
      <c r="AH350" s="304">
        <f t="shared" ca="1" si="173"/>
        <v>-0.27781710380767144</v>
      </c>
    </row>
    <row r="351" spans="1:34" x14ac:dyDescent="0.2">
      <c r="A351" s="347">
        <f t="shared" ca="1" si="151"/>
        <v>0.1</v>
      </c>
      <c r="B351" s="304">
        <f t="shared" ca="1" si="152"/>
        <v>16.699999999999971</v>
      </c>
      <c r="D351" s="306">
        <f t="shared" ca="1" si="153"/>
        <v>-0.25479072946402231</v>
      </c>
      <c r="E351" s="307">
        <f t="shared" ca="1" si="154"/>
        <v>-9.678071633727992</v>
      </c>
      <c r="F351" s="304">
        <f t="shared" ca="1" si="155"/>
        <v>9.6814249397178731</v>
      </c>
      <c r="G351" s="306">
        <f t="shared" ca="1" si="156"/>
        <v>22.7217445451926</v>
      </c>
      <c r="H351" s="307">
        <f t="shared" ca="1" si="157"/>
        <v>-12.74611658411999</v>
      </c>
      <c r="I351" s="304">
        <f t="shared" ca="1" si="158"/>
        <v>26.052661344917688</v>
      </c>
      <c r="J351" s="306">
        <f t="shared" ca="1" si="159"/>
        <v>449.59612218365692</v>
      </c>
      <c r="K351" s="307">
        <f t="shared" ca="1" si="160"/>
        <v>1284.3741698537931</v>
      </c>
      <c r="L351" s="304">
        <f t="shared" ca="1" si="145"/>
        <v>1360.7915642265725</v>
      </c>
      <c r="M351" s="306">
        <f t="shared" ca="1" si="161"/>
        <v>-0.51122308249729143</v>
      </c>
      <c r="N351" s="304">
        <f t="shared" ca="1" si="162"/>
        <v>-29.290925016763104</v>
      </c>
      <c r="P351" s="310">
        <f t="shared" ca="1" si="163"/>
        <v>23</v>
      </c>
      <c r="Q351" s="304">
        <f t="shared" ca="1" si="164"/>
        <v>0</v>
      </c>
      <c r="R351" s="306">
        <f t="shared" ca="1" si="165"/>
        <v>0</v>
      </c>
      <c r="S351" s="307">
        <f t="shared" ca="1" si="166"/>
        <v>8.1359999999999992</v>
      </c>
      <c r="T351" s="304">
        <f t="shared" ca="1" si="146"/>
        <v>79.814160000000001</v>
      </c>
      <c r="U351" s="311">
        <f t="shared" ca="1" si="147"/>
        <v>0</v>
      </c>
      <c r="V351" s="306">
        <f t="shared" ca="1" si="148"/>
        <v>1.0771583631714832</v>
      </c>
      <c r="W351" s="304">
        <f t="shared" ca="1" si="149"/>
        <v>2.4150013546577083</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4.2237957764867904</v>
      </c>
      <c r="AH351" s="304">
        <f t="shared" ca="1" si="173"/>
        <v>-0.28692056330630966</v>
      </c>
    </row>
    <row r="352" spans="1:34" x14ac:dyDescent="0.2">
      <c r="A352" s="347">
        <f t="shared" ca="1" si="151"/>
        <v>0.1</v>
      </c>
      <c r="B352" s="304">
        <f t="shared" ca="1" si="152"/>
        <v>16.799999999999972</v>
      </c>
      <c r="D352" s="306">
        <f t="shared" ca="1" si="153"/>
        <v>-0.25887852022955715</v>
      </c>
      <c r="E352" s="307">
        <f t="shared" ca="1" si="154"/>
        <v>-9.6647780610151912</v>
      </c>
      <c r="F352" s="304">
        <f t="shared" ca="1" si="155"/>
        <v>9.6682445695646742</v>
      </c>
      <c r="G352" s="306">
        <f t="shared" ca="1" si="156"/>
        <v>22.695856693169645</v>
      </c>
      <c r="H352" s="307">
        <f t="shared" ca="1" si="157"/>
        <v>-13.712594390221509</v>
      </c>
      <c r="I352" s="304">
        <f t="shared" ca="1" si="158"/>
        <v>26.516733508251498</v>
      </c>
      <c r="J352" s="306">
        <f t="shared" ca="1" si="159"/>
        <v>451.86700224557501</v>
      </c>
      <c r="K352" s="307">
        <f t="shared" ca="1" si="160"/>
        <v>1283.0512343050759</v>
      </c>
      <c r="L352" s="304">
        <f t="shared" ca="1" si="145"/>
        <v>1360.2956507944077</v>
      </c>
      <c r="M352" s="306">
        <f t="shared" ca="1" si="161"/>
        <v>-0.5434941956055106</v>
      </c>
      <c r="N352" s="304">
        <f t="shared" ca="1" si="162"/>
        <v>-31.139923598053372</v>
      </c>
      <c r="P352" s="310">
        <f t="shared" ca="1" si="163"/>
        <v>23</v>
      </c>
      <c r="Q352" s="304">
        <f t="shared" ca="1" si="164"/>
        <v>0</v>
      </c>
      <c r="R352" s="306">
        <f t="shared" ca="1" si="165"/>
        <v>0</v>
      </c>
      <c r="S352" s="307">
        <f t="shared" ca="1" si="166"/>
        <v>8.1359999999999992</v>
      </c>
      <c r="T352" s="304">
        <f t="shared" ca="1" si="146"/>
        <v>79.814160000000001</v>
      </c>
      <c r="U352" s="311">
        <f t="shared" ca="1" si="147"/>
        <v>0</v>
      </c>
      <c r="V352" s="306">
        <f t="shared" ca="1" si="148"/>
        <v>1.0773014632892193</v>
      </c>
      <c r="W352" s="304">
        <f t="shared" ca="1" si="149"/>
        <v>2.502136109152246</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4.5026577042324014</v>
      </c>
      <c r="AH352" s="304">
        <f t="shared" ca="1" si="173"/>
        <v>-0.29682907505625716</v>
      </c>
    </row>
    <row r="353" spans="1:34" x14ac:dyDescent="0.2">
      <c r="A353" s="347">
        <f t="shared" ca="1" si="151"/>
        <v>0.1</v>
      </c>
      <c r="B353" s="304">
        <f t="shared" ca="1" si="152"/>
        <v>16.899999999999974</v>
      </c>
      <c r="D353" s="306">
        <f t="shared" ca="1" si="153"/>
        <v>-0.26322464402675055</v>
      </c>
      <c r="E353" s="307">
        <f t="shared" ca="1" si="154"/>
        <v>-9.6509624793702748</v>
      </c>
      <c r="F353" s="304">
        <f t="shared" ca="1" si="155"/>
        <v>9.6545514650570823</v>
      </c>
      <c r="G353" s="306">
        <f t="shared" ca="1" si="156"/>
        <v>22.66953422876697</v>
      </c>
      <c r="H353" s="307">
        <f t="shared" ca="1" si="157"/>
        <v>-14.677690638158538</v>
      </c>
      <c r="I353" s="304">
        <f t="shared" ca="1" si="158"/>
        <v>27.006339711607051</v>
      </c>
      <c r="J353" s="306">
        <f t="shared" ca="1" si="159"/>
        <v>454.13527179167181</v>
      </c>
      <c r="K353" s="307">
        <f t="shared" ca="1" si="160"/>
        <v>1281.6317200536569</v>
      </c>
      <c r="L353" s="304">
        <f t="shared" ca="1" si="145"/>
        <v>1359.7127310329158</v>
      </c>
      <c r="M353" s="306">
        <f t="shared" ca="1" si="161"/>
        <v>-0.57458985920448191</v>
      </c>
      <c r="N353" s="304">
        <f t="shared" ca="1" si="162"/>
        <v>-32.921573883433012</v>
      </c>
      <c r="P353" s="310">
        <f t="shared" ca="1" si="163"/>
        <v>23</v>
      </c>
      <c r="Q353" s="304">
        <f t="shared" ca="1" si="164"/>
        <v>0</v>
      </c>
      <c r="R353" s="306">
        <f t="shared" ca="1" si="165"/>
        <v>0</v>
      </c>
      <c r="S353" s="307">
        <f t="shared" ca="1" si="166"/>
        <v>8.1359999999999992</v>
      </c>
      <c r="T353" s="304">
        <f t="shared" ca="1" si="146"/>
        <v>79.814160000000001</v>
      </c>
      <c r="U353" s="311">
        <f t="shared" ca="1" si="147"/>
        <v>0</v>
      </c>
      <c r="V353" s="306">
        <f t="shared" ca="1" si="148"/>
        <v>1.0774550299790855</v>
      </c>
      <c r="W353" s="304">
        <f t="shared" ca="1" si="149"/>
        <v>2.595758221661963</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4.7655049637462641</v>
      </c>
      <c r="AH353" s="304">
        <f t="shared" ca="1" si="173"/>
        <v>-0.30753885314063989</v>
      </c>
    </row>
    <row r="354" spans="1:34" x14ac:dyDescent="0.2">
      <c r="A354" s="347">
        <f t="shared" ca="1" si="151"/>
        <v>0.1</v>
      </c>
      <c r="B354" s="304">
        <f t="shared" ca="1" si="152"/>
        <v>16.999999999999975</v>
      </c>
      <c r="D354" s="306">
        <f t="shared" ca="1" si="153"/>
        <v>-0.26781208409245377</v>
      </c>
      <c r="E354" s="307">
        <f t="shared" ca="1" si="154"/>
        <v>-9.636601513740791</v>
      </c>
      <c r="F354" s="304">
        <f t="shared" ca="1" si="155"/>
        <v>9.640322196224421</v>
      </c>
      <c r="G354" s="306">
        <f t="shared" ca="1" si="156"/>
        <v>22.642753020357723</v>
      </c>
      <c r="H354" s="307">
        <f t="shared" ca="1" si="157"/>
        <v>-15.641350789532616</v>
      </c>
      <c r="I354" s="304">
        <f t="shared" ca="1" si="158"/>
        <v>27.519922217588686</v>
      </c>
      <c r="J354" s="306">
        <f t="shared" ca="1" si="159"/>
        <v>456.40088615412805</v>
      </c>
      <c r="K354" s="307">
        <f t="shared" ca="1" si="160"/>
        <v>1280.1157679822722</v>
      </c>
      <c r="L354" s="304">
        <f t="shared" ca="1" si="145"/>
        <v>1359.043100243372</v>
      </c>
      <c r="M354" s="306">
        <f t="shared" ca="1" si="161"/>
        <v>-0.60451688139618431</v>
      </c>
      <c r="N354" s="304">
        <f t="shared" ca="1" si="162"/>
        <v>-34.636265948411911</v>
      </c>
      <c r="P354" s="310">
        <f t="shared" ca="1" si="163"/>
        <v>23</v>
      </c>
      <c r="Q354" s="304">
        <f t="shared" ca="1" si="164"/>
        <v>0</v>
      </c>
      <c r="R354" s="306">
        <f t="shared" ca="1" si="165"/>
        <v>0</v>
      </c>
      <c r="S354" s="307">
        <f t="shared" ca="1" si="166"/>
        <v>8.1359999999999992</v>
      </c>
      <c r="T354" s="304">
        <f t="shared" ca="1" si="146"/>
        <v>79.814160000000001</v>
      </c>
      <c r="U354" s="311">
        <f t="shared" ca="1" si="147"/>
        <v>0</v>
      </c>
      <c r="V354" s="306">
        <f t="shared" ca="1" si="148"/>
        <v>1.0776190521822551</v>
      </c>
      <c r="W354" s="304">
        <f t="shared" ca="1" si="149"/>
        <v>2.6958349403789788</v>
      </c>
      <c r="Y354" s="314" t="str">
        <f t="shared" ca="1" si="167"/>
        <v/>
      </c>
      <c r="Z354" s="315" t="str">
        <f t="shared" ca="1" si="168"/>
        <v/>
      </c>
      <c r="AA354" s="316" t="str">
        <f t="shared" ca="1" si="169"/>
        <v/>
      </c>
      <c r="AC354" s="310">
        <f t="shared" ca="1" si="170"/>
        <v>16.999999999999975</v>
      </c>
      <c r="AD354" s="323">
        <f t="shared" ca="1" si="171"/>
        <v>456.40088615412805</v>
      </c>
      <c r="AE354" s="324" t="e">
        <f t="shared" ca="1" si="150"/>
        <v>#N/A</v>
      </c>
      <c r="AG354" s="306">
        <f t="shared" ca="1" si="172"/>
        <v>5.012596377749956</v>
      </c>
      <c r="AH354" s="304">
        <f t="shared" ca="1" si="173"/>
        <v>-0.319045995779494</v>
      </c>
    </row>
    <row r="355" spans="1:34" x14ac:dyDescent="0.2">
      <c r="A355" s="347">
        <f t="shared" ca="1" si="151"/>
        <v>0.1</v>
      </c>
      <c r="B355" s="304">
        <f t="shared" ca="1" si="152"/>
        <v>17.099999999999977</v>
      </c>
      <c r="D355" s="306">
        <f t="shared" ca="1" si="153"/>
        <v>-0.27262418815419387</v>
      </c>
      <c r="E355" s="307">
        <f t="shared" ca="1" si="154"/>
        <v>-9.6216743773693327</v>
      </c>
      <c r="F355" s="304">
        <f t="shared" ca="1" si="155"/>
        <v>9.6255359212925011</v>
      </c>
      <c r="G355" s="306">
        <f t="shared" ca="1" si="156"/>
        <v>22.615490601542305</v>
      </c>
      <c r="H355" s="307">
        <f t="shared" ca="1" si="157"/>
        <v>-16.60351822726955</v>
      </c>
      <c r="I355" s="304">
        <f t="shared" ca="1" si="158"/>
        <v>28.055966079814834</v>
      </c>
      <c r="J355" s="306">
        <f t="shared" ca="1" si="159"/>
        <v>458.66379833522302</v>
      </c>
      <c r="K355" s="307">
        <f t="shared" ca="1" si="160"/>
        <v>1278.503524531432</v>
      </c>
      <c r="L355" s="304">
        <f t="shared" ca="1" si="145"/>
        <v>1358.2870617592544</v>
      </c>
      <c r="M355" s="306">
        <f t="shared" ca="1" si="161"/>
        <v>-0.63328992031313802</v>
      </c>
      <c r="N355" s="304">
        <f t="shared" ca="1" si="162"/>
        <v>-36.284839642119032</v>
      </c>
      <c r="P355" s="310">
        <f t="shared" ca="1" si="163"/>
        <v>23</v>
      </c>
      <c r="Q355" s="304">
        <f t="shared" ca="1" si="164"/>
        <v>0</v>
      </c>
      <c r="R355" s="306">
        <f t="shared" ca="1" si="165"/>
        <v>0</v>
      </c>
      <c r="S355" s="307">
        <f t="shared" ca="1" si="166"/>
        <v>8.1359999999999992</v>
      </c>
      <c r="T355" s="304">
        <f t="shared" ca="1" si="146"/>
        <v>79.814160000000001</v>
      </c>
      <c r="U355" s="311">
        <f t="shared" ca="1" si="147"/>
        <v>0</v>
      </c>
      <c r="V355" s="306">
        <f t="shared" ca="1" si="148"/>
        <v>1.0777935185154905</v>
      </c>
      <c r="W355" s="304">
        <f t="shared" ca="1" si="149"/>
        <v>2.8023324501025537</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5.2443106785781577</v>
      </c>
      <c r="AH355" s="304">
        <f t="shared" ca="1" si="173"/>
        <v>-0.33134647743104462</v>
      </c>
    </row>
    <row r="356" spans="1:34" x14ac:dyDescent="0.2">
      <c r="A356" s="347">
        <f t="shared" ca="1" si="151"/>
        <v>0.1</v>
      </c>
      <c r="B356" s="304">
        <f t="shared" ca="1" si="152"/>
        <v>17.199999999999978</v>
      </c>
      <c r="D356" s="306">
        <f t="shared" ca="1" si="153"/>
        <v>-0.27764477283407191</v>
      </c>
      <c r="E356" s="307">
        <f t="shared" ca="1" si="154"/>
        <v>-9.6061627219290902</v>
      </c>
      <c r="F356" s="304">
        <f t="shared" ca="1" si="155"/>
        <v>9.6101742367171568</v>
      </c>
      <c r="G356" s="306">
        <f t="shared" ca="1" si="156"/>
        <v>22.587726124258896</v>
      </c>
      <c r="H356" s="307">
        <f t="shared" ca="1" si="157"/>
        <v>-17.564134499462458</v>
      </c>
      <c r="I356" s="304">
        <f t="shared" ca="1" si="158"/>
        <v>28.61300739488485</v>
      </c>
      <c r="J356" s="306">
        <f t="shared" ca="1" si="159"/>
        <v>460.9239591715131</v>
      </c>
      <c r="K356" s="307">
        <f t="shared" ca="1" si="160"/>
        <v>1276.7951418950954</v>
      </c>
      <c r="L356" s="304">
        <f t="shared" ca="1" si="145"/>
        <v>1357.4449272457648</v>
      </c>
      <c r="M356" s="306">
        <f t="shared" ca="1" si="161"/>
        <v>-0.66093014608624845</v>
      </c>
      <c r="N356" s="304">
        <f t="shared" ca="1" si="162"/>
        <v>-37.868507923706979</v>
      </c>
      <c r="P356" s="310">
        <f t="shared" ca="1" si="163"/>
        <v>23</v>
      </c>
      <c r="Q356" s="304">
        <f t="shared" ca="1" si="164"/>
        <v>0</v>
      </c>
      <c r="R356" s="306">
        <f t="shared" ca="1" si="165"/>
        <v>0</v>
      </c>
      <c r="S356" s="307">
        <f t="shared" ca="1" si="166"/>
        <v>8.1359999999999992</v>
      </c>
      <c r="T356" s="304">
        <f t="shared" ca="1" si="146"/>
        <v>79.814160000000001</v>
      </c>
      <c r="U356" s="311">
        <f t="shared" ca="1" si="147"/>
        <v>0</v>
      </c>
      <c r="V356" s="306">
        <f t="shared" ca="1" si="148"/>
        <v>1.0779784172483995</v>
      </c>
      <c r="W356" s="304">
        <f t="shared" ca="1" si="149"/>
        <v>2.9152158231435048</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5.4611209844349027</v>
      </c>
      <c r="AH356" s="304">
        <f t="shared" ca="1" si="173"/>
        <v>-0.34443614185134636</v>
      </c>
    </row>
    <row r="357" spans="1:34" x14ac:dyDescent="0.2">
      <c r="A357" s="347">
        <f t="shared" ca="1" si="151"/>
        <v>0.1</v>
      </c>
      <c r="B357" s="304">
        <f t="shared" ca="1" si="152"/>
        <v>17.299999999999979</v>
      </c>
      <c r="D357" s="306">
        <f t="shared" ca="1" si="153"/>
        <v>-0.28285820355398555</v>
      </c>
      <c r="E357" s="307">
        <f t="shared" ca="1" si="154"/>
        <v>-9.5900504794432226</v>
      </c>
      <c r="F357" s="304">
        <f t="shared" ca="1" si="155"/>
        <v>9.5942210190086286</v>
      </c>
      <c r="G357" s="306">
        <f t="shared" ca="1" si="156"/>
        <v>22.559440303903497</v>
      </c>
      <c r="H357" s="307">
        <f t="shared" ca="1" si="157"/>
        <v>-18.523139547406782</v>
      </c>
      <c r="I357" s="304">
        <f t="shared" ca="1" si="158"/>
        <v>29.189639352312845</v>
      </c>
      <c r="J357" s="306">
        <f t="shared" ca="1" si="159"/>
        <v>463.18131749292121</v>
      </c>
      <c r="K357" s="307">
        <f t="shared" ca="1" si="160"/>
        <v>1274.990778192752</v>
      </c>
      <c r="L357" s="304">
        <f t="shared" ca="1" si="145"/>
        <v>1356.5170169780538</v>
      </c>
      <c r="M357" s="306">
        <f t="shared" ca="1" si="161"/>
        <v>-0.68746399464441199</v>
      </c>
      <c r="N357" s="304">
        <f t="shared" ca="1" si="162"/>
        <v>-39.388785460329039</v>
      </c>
      <c r="P357" s="310">
        <f t="shared" ca="1" si="163"/>
        <v>23</v>
      </c>
      <c r="Q357" s="304">
        <f t="shared" ca="1" si="164"/>
        <v>0</v>
      </c>
      <c r="R357" s="306">
        <f t="shared" ca="1" si="165"/>
        <v>0</v>
      </c>
      <c r="S357" s="307">
        <f t="shared" ca="1" si="166"/>
        <v>8.1359999999999992</v>
      </c>
      <c r="T357" s="304">
        <f t="shared" ca="1" si="146"/>
        <v>79.814160000000001</v>
      </c>
      <c r="U357" s="311">
        <f t="shared" ca="1" si="147"/>
        <v>0</v>
      </c>
      <c r="V357" s="306">
        <f t="shared" ca="1" si="148"/>
        <v>1.0781737362831614</v>
      </c>
      <c r="W357" s="304">
        <f t="shared" ca="1" si="149"/>
        <v>3.0344489771459768</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5.6635714871645382</v>
      </c>
      <c r="AH357" s="304">
        <f t="shared" ca="1" si="173"/>
        <v>-0.3583106960599195</v>
      </c>
    </row>
    <row r="358" spans="1:34" x14ac:dyDescent="0.2">
      <c r="A358" s="347">
        <f t="shared" ca="1" si="151"/>
        <v>0.1</v>
      </c>
      <c r="B358" s="304">
        <f t="shared" ca="1" si="152"/>
        <v>17.399999999999981</v>
      </c>
      <c r="D358" s="306">
        <f t="shared" ca="1" si="153"/>
        <v>-0.28824945246178241</v>
      </c>
      <c r="E358" s="307">
        <f t="shared" ca="1" si="154"/>
        <v>-9.5733237012759886</v>
      </c>
      <c r="F358" s="304">
        <f t="shared" ca="1" si="155"/>
        <v>9.5776622636349575</v>
      </c>
      <c r="G358" s="306">
        <f t="shared" ca="1" si="156"/>
        <v>22.530615358657318</v>
      </c>
      <c r="H358" s="307">
        <f t="shared" ca="1" si="157"/>
        <v>-19.480471917534381</v>
      </c>
      <c r="I358" s="304">
        <f t="shared" ca="1" si="158"/>
        <v>29.784516356147378</v>
      </c>
      <c r="J358" s="306">
        <f t="shared" ca="1" si="159"/>
        <v>465.43582027604924</v>
      </c>
      <c r="K358" s="307">
        <f t="shared" ca="1" si="160"/>
        <v>1273.0905976195049</v>
      </c>
      <c r="L358" s="304">
        <f t="shared" ca="1" si="145"/>
        <v>1355.5036600995318</v>
      </c>
      <c r="M358" s="306">
        <f t="shared" ca="1" si="161"/>
        <v>-0.71292203434500967</v>
      </c>
      <c r="N358" s="304">
        <f t="shared" ca="1" si="162"/>
        <v>-40.847423689849776</v>
      </c>
      <c r="P358" s="310">
        <f t="shared" ca="1" si="163"/>
        <v>23</v>
      </c>
      <c r="Q358" s="304">
        <f t="shared" ca="1" si="164"/>
        <v>0</v>
      </c>
      <c r="R358" s="306">
        <f t="shared" ca="1" si="165"/>
        <v>0</v>
      </c>
      <c r="S358" s="307">
        <f t="shared" ca="1" si="166"/>
        <v>8.1359999999999992</v>
      </c>
      <c r="T358" s="304">
        <f t="shared" ca="1" si="146"/>
        <v>79.814160000000001</v>
      </c>
      <c r="U358" s="311">
        <f t="shared" ca="1" si="147"/>
        <v>0</v>
      </c>
      <c r="V358" s="306">
        <f t="shared" ca="1" si="148"/>
        <v>1.0783794631365498</v>
      </c>
      <c r="W358" s="304">
        <f t="shared" ca="1" si="149"/>
        <v>3.1599946393604919</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5.8522567707658961</v>
      </c>
      <c r="AH358" s="304">
        <f t="shared" ca="1" si="173"/>
        <v>-0.3729657051556019</v>
      </c>
    </row>
    <row r="359" spans="1:34" x14ac:dyDescent="0.2">
      <c r="A359" s="347">
        <f t="shared" ca="1" si="151"/>
        <v>0.1</v>
      </c>
      <c r="B359" s="304">
        <f t="shared" ca="1" si="152"/>
        <v>17.499999999999982</v>
      </c>
      <c r="D359" s="306">
        <f t="shared" ca="1" si="153"/>
        <v>-0.29380413717392567</v>
      </c>
      <c r="E359" s="307">
        <f t="shared" ca="1" si="154"/>
        <v>-9.5559703983951394</v>
      </c>
      <c r="F359" s="304">
        <f t="shared" ca="1" si="155"/>
        <v>9.5604859252040466</v>
      </c>
      <c r="G359" s="306">
        <f t="shared" ca="1" si="156"/>
        <v>22.501234944939924</v>
      </c>
      <c r="H359" s="307">
        <f t="shared" ca="1" si="157"/>
        <v>-20.436068957373895</v>
      </c>
      <c r="I359" s="304">
        <f t="shared" ca="1" si="158"/>
        <v>30.396356500046622</v>
      </c>
      <c r="J359" s="306">
        <f t="shared" ca="1" si="159"/>
        <v>467.68741279122912</v>
      </c>
      <c r="K359" s="307">
        <f t="shared" ca="1" si="160"/>
        <v>1271.0947705757594</v>
      </c>
      <c r="L359" s="304">
        <f t="shared" ca="1" si="145"/>
        <v>1354.4051948617137</v>
      </c>
      <c r="M359" s="306">
        <f t="shared" ca="1" si="161"/>
        <v>-0.7373379563897412</v>
      </c>
      <c r="N359" s="304">
        <f t="shared" ca="1" si="162"/>
        <v>-42.24635297593332</v>
      </c>
      <c r="P359" s="310">
        <f t="shared" ca="1" si="163"/>
        <v>23</v>
      </c>
      <c r="Q359" s="304">
        <f t="shared" ca="1" si="164"/>
        <v>0</v>
      </c>
      <c r="R359" s="306">
        <f t="shared" ca="1" si="165"/>
        <v>0</v>
      </c>
      <c r="S359" s="307">
        <f t="shared" ca="1" si="166"/>
        <v>8.1359999999999992</v>
      </c>
      <c r="T359" s="304">
        <f t="shared" ca="1" si="146"/>
        <v>79.814160000000001</v>
      </c>
      <c r="U359" s="311">
        <f t="shared" ca="1" si="147"/>
        <v>0</v>
      </c>
      <c r="V359" s="306">
        <f t="shared" ca="1" si="148"/>
        <v>1.0785955849240796</v>
      </c>
      <c r="W359" s="304">
        <f t="shared" ca="1" si="149"/>
        <v>3.2918143169027672</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6.0278039380761435</v>
      </c>
      <c r="AH359" s="304">
        <f t="shared" ca="1" si="173"/>
        <v>-0.38839658792533088</v>
      </c>
    </row>
    <row r="360" spans="1:34" x14ac:dyDescent="0.2">
      <c r="A360" s="347">
        <f t="shared" ca="1" si="151"/>
        <v>0.1</v>
      </c>
      <c r="B360" s="304">
        <f t="shared" ca="1" si="152"/>
        <v>17.599999999999984</v>
      </c>
      <c r="D360" s="306">
        <f t="shared" ca="1" si="153"/>
        <v>-0.29950854319465797</v>
      </c>
      <c r="E360" s="307">
        <f t="shared" ca="1" si="154"/>
        <v>-9.5379803860976509</v>
      </c>
      <c r="F360" s="304">
        <f t="shared" ca="1" si="155"/>
        <v>9.5426817621164588</v>
      </c>
      <c r="G360" s="306">
        <f t="shared" ca="1" si="156"/>
        <v>22.471284090620458</v>
      </c>
      <c r="H360" s="307">
        <f t="shared" ca="1" si="157"/>
        <v>-21.38986699598366</v>
      </c>
      <c r="I360" s="304">
        <f t="shared" ca="1" si="158"/>
        <v>31.023942669932254</v>
      </c>
      <c r="J360" s="306">
        <f t="shared" ca="1" si="159"/>
        <v>469.93603874300715</v>
      </c>
      <c r="K360" s="307">
        <f t="shared" ca="1" si="160"/>
        <v>1269.0034737780916</v>
      </c>
      <c r="L360" s="304">
        <f t="shared" ca="1" si="145"/>
        <v>1353.221968847067</v>
      </c>
      <c r="M360" s="306">
        <f t="shared" ca="1" si="161"/>
        <v>-0.76074769209237658</v>
      </c>
      <c r="N360" s="304">
        <f t="shared" ca="1" si="162"/>
        <v>-43.587632031211051</v>
      </c>
      <c r="P360" s="310">
        <f t="shared" ca="1" si="163"/>
        <v>23</v>
      </c>
      <c r="Q360" s="304">
        <f t="shared" ca="1" si="164"/>
        <v>0</v>
      </c>
      <c r="R360" s="306">
        <f t="shared" ca="1" si="165"/>
        <v>0</v>
      </c>
      <c r="S360" s="307">
        <f t="shared" ca="1" si="166"/>
        <v>8.1359999999999992</v>
      </c>
      <c r="T360" s="304">
        <f t="shared" ca="1" si="146"/>
        <v>79.814160000000001</v>
      </c>
      <c r="U360" s="311">
        <f t="shared" ca="1" si="147"/>
        <v>0</v>
      </c>
      <c r="V360" s="306">
        <f t="shared" ca="1" si="148"/>
        <v>1.0788220883461048</v>
      </c>
      <c r="W360" s="304">
        <f t="shared" ca="1" si="149"/>
        <v>3.4298682725428979</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6.1908575386541127</v>
      </c>
      <c r="AH360" s="304">
        <f t="shared" ca="1" si="173"/>
        <v>-0.40459861318863904</v>
      </c>
    </row>
    <row r="361" spans="1:34" x14ac:dyDescent="0.2">
      <c r="A361" s="347">
        <f t="shared" ca="1" si="151"/>
        <v>0.1</v>
      </c>
      <c r="B361" s="304">
        <f t="shared" ca="1" si="152"/>
        <v>17.699999999999985</v>
      </c>
      <c r="D361" s="306">
        <f t="shared" ca="1" si="153"/>
        <v>-0.30534963278110849</v>
      </c>
      <c r="E361" s="307">
        <f t="shared" ca="1" si="154"/>
        <v>-9.5193451355017782</v>
      </c>
      <c r="F361" s="304">
        <f t="shared" ca="1" si="155"/>
        <v>9.524241187991878</v>
      </c>
      <c r="G361" s="306">
        <f t="shared" ca="1" si="156"/>
        <v>22.440749127342347</v>
      </c>
      <c r="H361" s="307">
        <f t="shared" ca="1" si="157"/>
        <v>-22.341801509533838</v>
      </c>
      <c r="I361" s="304">
        <f t="shared" ca="1" si="158"/>
        <v>31.666122530043438</v>
      </c>
      <c r="J361" s="306">
        <f t="shared" ca="1" si="159"/>
        <v>472.18164040390531</v>
      </c>
      <c r="K361" s="307">
        <f t="shared" ca="1" si="160"/>
        <v>1266.8168903528158</v>
      </c>
      <c r="L361" s="304">
        <f t="shared" ca="1" si="145"/>
        <v>1351.9543391763277</v>
      </c>
      <c r="M361" s="306">
        <f t="shared" ca="1" si="161"/>
        <v>-0.78318865421624273</v>
      </c>
      <c r="N361" s="304">
        <f t="shared" ca="1" si="162"/>
        <v>-44.873404449121516</v>
      </c>
      <c r="P361" s="310">
        <f t="shared" ca="1" si="163"/>
        <v>23</v>
      </c>
      <c r="Q361" s="304">
        <f t="shared" ca="1" si="164"/>
        <v>0</v>
      </c>
      <c r="R361" s="306">
        <f t="shared" ca="1" si="165"/>
        <v>0</v>
      </c>
      <c r="S361" s="307">
        <f t="shared" ca="1" si="166"/>
        <v>8.1359999999999992</v>
      </c>
      <c r="T361" s="304">
        <f t="shared" ca="1" si="146"/>
        <v>79.814160000000001</v>
      </c>
      <c r="U361" s="311">
        <f t="shared" ca="1" si="147"/>
        <v>0</v>
      </c>
      <c r="V361" s="306">
        <f t="shared" ca="1" si="148"/>
        <v>1.0790589596757039</v>
      </c>
      <c r="W361" s="304">
        <f t="shared" ca="1" si="149"/>
        <v>3.5741155055869052</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6.3420671603660432</v>
      </c>
      <c r="AH361" s="304">
        <f t="shared" ca="1" si="173"/>
        <v>-0.42156689682189014</v>
      </c>
    </row>
    <row r="362" spans="1:34" x14ac:dyDescent="0.2">
      <c r="A362" s="347">
        <f t="shared" ca="1" si="151"/>
        <v>0.1</v>
      </c>
      <c r="B362" s="304">
        <f t="shared" ca="1" si="152"/>
        <v>17.799999999999986</v>
      </c>
      <c r="D362" s="306">
        <f t="shared" ca="1" si="153"/>
        <v>-0.31131504282900951</v>
      </c>
      <c r="E362" s="307">
        <f t="shared" ca="1" si="154"/>
        <v>-9.5000576333548867</v>
      </c>
      <c r="F362" s="304">
        <f t="shared" ca="1" si="155"/>
        <v>9.505157131418505</v>
      </c>
      <c r="G362" s="306">
        <f t="shared" ca="1" si="156"/>
        <v>22.409617623059447</v>
      </c>
      <c r="H362" s="307">
        <f t="shared" ca="1" si="157"/>
        <v>-23.291807272869328</v>
      </c>
      <c r="I362" s="304">
        <f t="shared" ca="1" si="158"/>
        <v>32.321807623464146</v>
      </c>
      <c r="J362" s="306">
        <f t="shared" ca="1" si="159"/>
        <v>474.4241587414254</v>
      </c>
      <c r="K362" s="307">
        <f t="shared" ca="1" si="160"/>
        <v>1264.5352099136956</v>
      </c>
      <c r="L362" s="304">
        <f t="shared" ca="1" si="145"/>
        <v>1350.6026727017029</v>
      </c>
      <c r="M362" s="306">
        <f t="shared" ca="1" si="161"/>
        <v>-0.80469909554364327</v>
      </c>
      <c r="N362" s="304">
        <f t="shared" ca="1" si="162"/>
        <v>-46.105861952645348</v>
      </c>
      <c r="P362" s="310">
        <f t="shared" ca="1" si="163"/>
        <v>23</v>
      </c>
      <c r="Q362" s="304">
        <f t="shared" ca="1" si="164"/>
        <v>0</v>
      </c>
      <c r="R362" s="306">
        <f t="shared" ca="1" si="165"/>
        <v>0</v>
      </c>
      <c r="S362" s="307">
        <f t="shared" ca="1" si="166"/>
        <v>8.1359999999999992</v>
      </c>
      <c r="T362" s="304">
        <f t="shared" ca="1" si="146"/>
        <v>79.814160000000001</v>
      </c>
      <c r="U362" s="311">
        <f t="shared" ca="1" si="147"/>
        <v>0</v>
      </c>
      <c r="V362" s="306">
        <f t="shared" ca="1" si="148"/>
        <v>1.0793061847482006</v>
      </c>
      <c r="W362" s="304">
        <f t="shared" ca="1" si="149"/>
        <v>3.7245137374349633</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6.4820774631661688</v>
      </c>
      <c r="AH362" s="304">
        <f t="shared" ca="1" si="173"/>
        <v>-0.43929639940842002</v>
      </c>
    </row>
    <row r="363" spans="1:34" x14ac:dyDescent="0.2">
      <c r="A363" s="347">
        <f t="shared" ca="1" si="151"/>
        <v>0.1</v>
      </c>
      <c r="B363" s="304">
        <f t="shared" ca="1" si="152"/>
        <v>17.899999999999988</v>
      </c>
      <c r="D363" s="306">
        <f t="shared" ca="1" si="153"/>
        <v>-0.31739307409675194</v>
      </c>
      <c r="E363" s="307">
        <f t="shared" ca="1" si="154"/>
        <v>-9.4801122510899951</v>
      </c>
      <c r="F363" s="304">
        <f t="shared" ca="1" si="155"/>
        <v>9.4854239049581324</v>
      </c>
      <c r="G363" s="306">
        <f t="shared" ca="1" si="156"/>
        <v>22.37787831564977</v>
      </c>
      <c r="H363" s="307">
        <f t="shared" ca="1" si="157"/>
        <v>-24.239818497978327</v>
      </c>
      <c r="I363" s="304">
        <f t="shared" ca="1" si="158"/>
        <v>32.98997179030259</v>
      </c>
      <c r="J363" s="306">
        <f t="shared" ca="1" si="159"/>
        <v>476.66353353836087</v>
      </c>
      <c r="K363" s="307">
        <f t="shared" ca="1" si="160"/>
        <v>1262.1586286251531</v>
      </c>
      <c r="L363" s="304">
        <f t="shared" ca="1" si="145"/>
        <v>1349.1673461873449</v>
      </c>
      <c r="M363" s="306">
        <f t="shared" ca="1" si="161"/>
        <v>-0.82531757527284832</v>
      </c>
      <c r="N363" s="304">
        <f t="shared" ca="1" si="162"/>
        <v>-47.287213821104842</v>
      </c>
      <c r="P363" s="310">
        <f t="shared" ca="1" si="163"/>
        <v>23</v>
      </c>
      <c r="Q363" s="304">
        <f t="shared" ca="1" si="164"/>
        <v>0</v>
      </c>
      <c r="R363" s="306">
        <f t="shared" ca="1" si="165"/>
        <v>0</v>
      </c>
      <c r="S363" s="307">
        <f t="shared" ca="1" si="166"/>
        <v>8.1359999999999992</v>
      </c>
      <c r="T363" s="304">
        <f t="shared" ca="1" si="146"/>
        <v>79.814160000000001</v>
      </c>
      <c r="U363" s="311">
        <f t="shared" ca="1" si="147"/>
        <v>0</v>
      </c>
      <c r="V363" s="306">
        <f t="shared" ca="1" si="148"/>
        <v>1.0795637489521646</v>
      </c>
      <c r="W363" s="304">
        <f t="shared" ca="1" si="149"/>
        <v>3.8810194014259065</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6.6115203871118364</v>
      </c>
      <c r="AH363" s="304">
        <f t="shared" ca="1" si="173"/>
        <v>-0.45778192446349109</v>
      </c>
    </row>
    <row r="364" spans="1:34" x14ac:dyDescent="0.2">
      <c r="A364" s="347">
        <f t="shared" ca="1" si="151"/>
        <v>0.1</v>
      </c>
      <c r="B364" s="304">
        <f t="shared" ca="1" si="152"/>
        <v>17.999999999999989</v>
      </c>
      <c r="D364" s="306">
        <f t="shared" ca="1" si="153"/>
        <v>-0.32357267379925941</v>
      </c>
      <c r="E364" s="307">
        <f t="shared" ca="1" si="154"/>
        <v>-9.4595046235766507</v>
      </c>
      <c r="F364" s="304">
        <f t="shared" ca="1" si="155"/>
        <v>9.4650370838522146</v>
      </c>
      <c r="G364" s="306">
        <f t="shared" ca="1" si="156"/>
        <v>22.345521048269845</v>
      </c>
      <c r="H364" s="307">
        <f t="shared" ca="1" si="157"/>
        <v>-25.185768960335992</v>
      </c>
      <c r="I364" s="304">
        <f t="shared" ca="1" si="158"/>
        <v>33.66964907809546</v>
      </c>
      <c r="J364" s="306">
        <f t="shared" ca="1" si="159"/>
        <v>478.89970350655688</v>
      </c>
      <c r="K364" s="307">
        <f t="shared" ca="1" si="160"/>
        <v>1259.6873492522375</v>
      </c>
      <c r="L364" s="304">
        <f t="shared" ca="1" si="145"/>
        <v>1347.6487464783977</v>
      </c>
      <c r="M364" s="306">
        <f t="shared" ca="1" si="161"/>
        <v>-0.84508252244788185</v>
      </c>
      <c r="N364" s="304">
        <f t="shared" ca="1" si="162"/>
        <v>-48.419661876533283</v>
      </c>
      <c r="P364" s="310">
        <f t="shared" ca="1" si="163"/>
        <v>23</v>
      </c>
      <c r="Q364" s="304">
        <f t="shared" ca="1" si="164"/>
        <v>0</v>
      </c>
      <c r="R364" s="306">
        <f t="shared" ca="1" si="165"/>
        <v>0</v>
      </c>
      <c r="S364" s="307">
        <f t="shared" ca="1" si="166"/>
        <v>8.1359999999999992</v>
      </c>
      <c r="T364" s="304">
        <f t="shared" ca="1" si="146"/>
        <v>79.814160000000001</v>
      </c>
      <c r="U364" s="311">
        <f t="shared" ca="1" si="147"/>
        <v>0</v>
      </c>
      <c r="V364" s="306">
        <f t="shared" ca="1" si="148"/>
        <v>1.0798316372217707</v>
      </c>
      <c r="W364" s="304">
        <f t="shared" ca="1" si="149"/>
        <v>4.0435876366047596</v>
      </c>
      <c r="Y364" s="314" t="str">
        <f t="shared" ca="1" si="167"/>
        <v/>
      </c>
      <c r="Z364" s="315" t="str">
        <f t="shared" ca="1" si="168"/>
        <v/>
      </c>
      <c r="AA364" s="316" t="str">
        <f t="shared" ca="1" si="169"/>
        <v/>
      </c>
      <c r="AC364" s="310">
        <f t="shared" ca="1" si="170"/>
        <v>17.999999999999989</v>
      </c>
      <c r="AD364" s="323">
        <f t="shared" ca="1" si="171"/>
        <v>478.89970350655688</v>
      </c>
      <c r="AE364" s="324" t="e">
        <f t="shared" ca="1" si="150"/>
        <v>#N/A</v>
      </c>
      <c r="AG364" s="306">
        <f t="shared" ca="1" si="172"/>
        <v>6.731009248725969</v>
      </c>
      <c r="AH364" s="304">
        <f t="shared" ca="1" si="173"/>
        <v>-0.47701811718607506</v>
      </c>
    </row>
    <row r="365" spans="1:34" x14ac:dyDescent="0.2">
      <c r="A365" s="347">
        <f t="shared" ca="1" si="151"/>
        <v>0.1</v>
      </c>
      <c r="B365" s="304">
        <f t="shared" ca="1" si="152"/>
        <v>18.099999999999991</v>
      </c>
      <c r="D365" s="306">
        <f t="shared" ca="1" si="153"/>
        <v>-0.32984341331171568</v>
      </c>
      <c r="E365" s="307">
        <f t="shared" ca="1" si="154"/>
        <v>-9.4382315376395898</v>
      </c>
      <c r="F365" s="304">
        <f t="shared" ca="1" si="155"/>
        <v>9.4439933945021224</v>
      </c>
      <c r="G365" s="306">
        <f t="shared" ca="1" si="156"/>
        <v>22.312536706938673</v>
      </c>
      <c r="H365" s="307">
        <f t="shared" ca="1" si="157"/>
        <v>-26.12959211409995</v>
      </c>
      <c r="I365" s="304">
        <f t="shared" ca="1" si="158"/>
        <v>34.359931291370764</v>
      </c>
      <c r="J365" s="306">
        <f t="shared" ca="1" si="159"/>
        <v>481.13260639431729</v>
      </c>
      <c r="K365" s="307">
        <f t="shared" ca="1" si="160"/>
        <v>1257.1215811985157</v>
      </c>
      <c r="L365" s="304">
        <f t="shared" ca="1" si="145"/>
        <v>1346.047270659855</v>
      </c>
      <c r="M365" s="306">
        <f t="shared" ca="1" si="161"/>
        <v>-0.86403188512127305</v>
      </c>
      <c r="N365" s="304">
        <f t="shared" ca="1" si="162"/>
        <v>-49.505380382181336</v>
      </c>
      <c r="P365" s="310">
        <f t="shared" ca="1" si="163"/>
        <v>23</v>
      </c>
      <c r="Q365" s="304">
        <f t="shared" ca="1" si="164"/>
        <v>0</v>
      </c>
      <c r="R365" s="306">
        <f t="shared" ca="1" si="165"/>
        <v>0</v>
      </c>
      <c r="S365" s="307">
        <f t="shared" ca="1" si="166"/>
        <v>8.1359999999999992</v>
      </c>
      <c r="T365" s="304">
        <f t="shared" ca="1" si="146"/>
        <v>79.814160000000001</v>
      </c>
      <c r="U365" s="311">
        <f t="shared" ca="1" si="147"/>
        <v>0</v>
      </c>
      <c r="V365" s="306">
        <f t="shared" ca="1" si="148"/>
        <v>1.0801098340303743</v>
      </c>
      <c r="W365" s="304">
        <f t="shared" ca="1" si="149"/>
        <v>4.2121722850773775</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6.8411344422419065</v>
      </c>
      <c r="AH365" s="304">
        <f t="shared" ca="1" si="173"/>
        <v>-0.49699946369281711</v>
      </c>
    </row>
    <row r="366" spans="1:34" x14ac:dyDescent="0.2">
      <c r="A366" s="347">
        <f t="shared" ca="1" si="151"/>
        <v>0.1</v>
      </c>
      <c r="B366" s="304">
        <f t="shared" ca="1" si="152"/>
        <v>18.199999999999992</v>
      </c>
      <c r="D366" s="306">
        <f t="shared" ca="1" si="153"/>
        <v>-0.33619546244300108</v>
      </c>
      <c r="E366" s="307">
        <f t="shared" ca="1" si="154"/>
        <v>-9.416290830145055</v>
      </c>
      <c r="F366" s="304">
        <f t="shared" ca="1" si="155"/>
        <v>9.4222906125231098</v>
      </c>
      <c r="G366" s="306">
        <f t="shared" ca="1" si="156"/>
        <v>22.278917160694373</v>
      </c>
      <c r="H366" s="307">
        <f t="shared" ca="1" si="157"/>
        <v>-27.071221197114454</v>
      </c>
      <c r="I366" s="304">
        <f t="shared" ca="1" si="158"/>
        <v>35.059965301696764</v>
      </c>
      <c r="J366" s="306">
        <f t="shared" ca="1" si="159"/>
        <v>483.36217908769896</v>
      </c>
      <c r="K366" s="307">
        <f t="shared" ca="1" si="160"/>
        <v>1254.461540532955</v>
      </c>
      <c r="L366" s="304">
        <f t="shared" ca="1" si="145"/>
        <v>1344.3633262063956</v>
      </c>
      <c r="M366" s="306">
        <f t="shared" ca="1" si="161"/>
        <v>-0.88220285407801624</v>
      </c>
      <c r="N366" s="304">
        <f t="shared" ca="1" si="162"/>
        <v>-50.546500213065954</v>
      </c>
      <c r="P366" s="310">
        <f t="shared" ca="1" si="163"/>
        <v>23</v>
      </c>
      <c r="Q366" s="304">
        <f t="shared" ca="1" si="164"/>
        <v>0</v>
      </c>
      <c r="R366" s="306">
        <f t="shared" ca="1" si="165"/>
        <v>0</v>
      </c>
      <c r="S366" s="307">
        <f t="shared" ca="1" si="166"/>
        <v>8.1359999999999992</v>
      </c>
      <c r="T366" s="304">
        <f t="shared" ca="1" si="146"/>
        <v>79.814160000000001</v>
      </c>
      <c r="U366" s="311">
        <f t="shared" ca="1" si="147"/>
        <v>0</v>
      </c>
      <c r="V366" s="306">
        <f t="shared" ca="1" si="148"/>
        <v>1.0803983233852055</v>
      </c>
      <c r="W366" s="304">
        <f t="shared" ca="1" si="149"/>
        <v>4.386725892643506</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6.9424604781695916</v>
      </c>
      <c r="AH366" s="304">
        <f t="shared" ca="1" si="173"/>
        <v>-0.51772029069289305</v>
      </c>
    </row>
    <row r="367" spans="1:34" x14ac:dyDescent="0.2">
      <c r="A367" s="347">
        <f t="shared" ca="1" si="151"/>
        <v>0.1</v>
      </c>
      <c r="B367" s="304">
        <f t="shared" ca="1" si="152"/>
        <v>18.299999999999994</v>
      </c>
      <c r="D367" s="306">
        <f t="shared" ca="1" si="153"/>
        <v>-0.34261956148018069</v>
      </c>
      <c r="E367" s="307">
        <f t="shared" ca="1" si="154"/>
        <v>-9.3936812952627697</v>
      </c>
      <c r="F367" s="304">
        <f t="shared" ca="1" si="155"/>
        <v>9.3999274699796747</v>
      </c>
      <c r="G367" s="306">
        <f t="shared" ca="1" si="156"/>
        <v>22.244655204546355</v>
      </c>
      <c r="H367" s="307">
        <f t="shared" ca="1" si="157"/>
        <v>-28.01058932664073</v>
      </c>
      <c r="I367" s="304">
        <f t="shared" ca="1" si="158"/>
        <v>35.76895021656172</v>
      </c>
      <c r="J367" s="306">
        <f t="shared" ca="1" si="159"/>
        <v>485.58835770596102</v>
      </c>
      <c r="K367" s="307">
        <f t="shared" ca="1" si="160"/>
        <v>1251.7074500067672</v>
      </c>
      <c r="L367" s="304">
        <f t="shared" ca="1" si="145"/>
        <v>1342.5973311242712</v>
      </c>
      <c r="M367" s="306">
        <f t="shared" ca="1" si="161"/>
        <v>-0.89963165050277882</v>
      </c>
      <c r="N367" s="304">
        <f t="shared" ca="1" si="162"/>
        <v>-51.545096690197553</v>
      </c>
      <c r="P367" s="310">
        <f t="shared" ca="1" si="163"/>
        <v>23</v>
      </c>
      <c r="Q367" s="304">
        <f t="shared" ca="1" si="164"/>
        <v>0</v>
      </c>
      <c r="R367" s="306">
        <f t="shared" ca="1" si="165"/>
        <v>0</v>
      </c>
      <c r="S367" s="307">
        <f t="shared" ca="1" si="166"/>
        <v>8.1359999999999992</v>
      </c>
      <c r="T367" s="304">
        <f t="shared" ca="1" si="146"/>
        <v>79.814160000000001</v>
      </c>
      <c r="U367" s="311">
        <f t="shared" ca="1" si="147"/>
        <v>0</v>
      </c>
      <c r="V367" s="306">
        <f t="shared" ca="1" si="148"/>
        <v>1.0806970888230627</v>
      </c>
      <c r="W367" s="304">
        <f t="shared" ca="1" si="149"/>
        <v>4.567199712425654</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7.035524115577692</v>
      </c>
      <c r="AH367" s="304">
        <f t="shared" ca="1" si="173"/>
        <v>-0.53917476556581934</v>
      </c>
    </row>
    <row r="368" spans="1:34" x14ac:dyDescent="0.2">
      <c r="A368" s="347">
        <f t="shared" ca="1" si="151"/>
        <v>0.1</v>
      </c>
      <c r="B368" s="304">
        <f t="shared" ca="1" si="152"/>
        <v>18.399999999999995</v>
      </c>
      <c r="D368" s="306">
        <f t="shared" ca="1" si="153"/>
        <v>-0.3491069919741363</v>
      </c>
      <c r="E368" s="307">
        <f t="shared" ca="1" si="154"/>
        <v>-9.3704026003852015</v>
      </c>
      <c r="F368" s="304">
        <f t="shared" ca="1" si="155"/>
        <v>9.3769035712835915</v>
      </c>
      <c r="G368" s="306">
        <f t="shared" ca="1" si="156"/>
        <v>22.20974450534894</v>
      </c>
      <c r="H368" s="307">
        <f t="shared" ca="1" si="157"/>
        <v>-28.947629586679248</v>
      </c>
      <c r="I368" s="304">
        <f t="shared" ca="1" si="158"/>
        <v>36.486134485314629</v>
      </c>
      <c r="J368" s="306">
        <f t="shared" ca="1" si="159"/>
        <v>487.81107769145581</v>
      </c>
      <c r="K368" s="307">
        <f t="shared" ca="1" si="160"/>
        <v>1248.8595390611013</v>
      </c>
      <c r="L368" s="304">
        <f t="shared" ca="1" si="145"/>
        <v>1340.7497140862665</v>
      </c>
      <c r="M368" s="306">
        <f t="shared" ca="1" si="161"/>
        <v>-0.91635336778883325</v>
      </c>
      <c r="N368" s="304">
        <f t="shared" ca="1" si="162"/>
        <v>-52.50318051689942</v>
      </c>
      <c r="P368" s="310">
        <f t="shared" ca="1" si="163"/>
        <v>23</v>
      </c>
      <c r="Q368" s="304">
        <f t="shared" ca="1" si="164"/>
        <v>0</v>
      </c>
      <c r="R368" s="306">
        <f t="shared" ca="1" si="165"/>
        <v>0</v>
      </c>
      <c r="S368" s="307">
        <f t="shared" ca="1" si="166"/>
        <v>8.1359999999999992</v>
      </c>
      <c r="T368" s="304">
        <f t="shared" ca="1" si="146"/>
        <v>79.814160000000001</v>
      </c>
      <c r="U368" s="311">
        <f t="shared" ca="1" si="147"/>
        <v>0</v>
      </c>
      <c r="V368" s="306">
        <f t="shared" ca="1" si="148"/>
        <v>1.0810061134069273</v>
      </c>
      <c r="W368" s="304">
        <f t="shared" ca="1" si="149"/>
        <v>4.7535437112360297</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7.1208333724253947</v>
      </c>
      <c r="AH368" s="304">
        <f t="shared" ca="1" si="173"/>
        <v>-0.56135689680747969</v>
      </c>
    </row>
    <row r="369" spans="1:34" x14ac:dyDescent="0.2">
      <c r="A369" s="347">
        <f t="shared" ca="1" si="151"/>
        <v>0.1</v>
      </c>
      <c r="B369" s="304">
        <f t="shared" ca="1" si="152"/>
        <v>18.499999999999996</v>
      </c>
      <c r="D369" s="306">
        <f t="shared" ca="1" si="153"/>
        <v>-0.35564954703467361</v>
      </c>
      <c r="E369" s="307">
        <f t="shared" ca="1" si="154"/>
        <v>-9.346455210110566</v>
      </c>
      <c r="F369" s="304">
        <f t="shared" ca="1" si="155"/>
        <v>9.353219317160745</v>
      </c>
      <c r="G369" s="306">
        <f t="shared" ca="1" si="156"/>
        <v>22.174179550645473</v>
      </c>
      <c r="H369" s="307">
        <f t="shared" ca="1" si="157"/>
        <v>-29.882275107690305</v>
      </c>
      <c r="I369" s="304">
        <f t="shared" ca="1" si="158"/>
        <v>37.210813003157448</v>
      </c>
      <c r="J369" s="306">
        <f t="shared" ca="1" si="159"/>
        <v>490.03027389425552</v>
      </c>
      <c r="K369" s="307">
        <f t="shared" ca="1" si="160"/>
        <v>1245.9180438263827</v>
      </c>
      <c r="L369" s="304">
        <f t="shared" ca="1" si="145"/>
        <v>1338.8209145606588</v>
      </c>
      <c r="M369" s="306">
        <f t="shared" ca="1" si="161"/>
        <v>-0.93240185864323522</v>
      </c>
      <c r="N369" s="304">
        <f t="shared" ca="1" si="162"/>
        <v>-53.422691310410954</v>
      </c>
      <c r="P369" s="310">
        <f t="shared" ca="1" si="163"/>
        <v>23</v>
      </c>
      <c r="Q369" s="304">
        <f t="shared" ca="1" si="164"/>
        <v>0</v>
      </c>
      <c r="R369" s="306">
        <f t="shared" ca="1" si="165"/>
        <v>0</v>
      </c>
      <c r="S369" s="307">
        <f t="shared" ca="1" si="166"/>
        <v>8.1359999999999992</v>
      </c>
      <c r="T369" s="304">
        <f t="shared" ca="1" si="146"/>
        <v>79.814160000000001</v>
      </c>
      <c r="U369" s="311">
        <f t="shared" ca="1" si="147"/>
        <v>0</v>
      </c>
      <c r="V369" s="306">
        <f t="shared" ca="1" si="148"/>
        <v>1.0813253797233946</v>
      </c>
      <c r="W369" s="304">
        <f t="shared" ca="1" si="149"/>
        <v>4.9457065784468179</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7.1988672273135403</v>
      </c>
      <c r="AH369" s="304">
        <f t="shared" ca="1" si="173"/>
        <v>-0.58426053481268803</v>
      </c>
    </row>
    <row r="370" spans="1:34" x14ac:dyDescent="0.2">
      <c r="A370" s="347">
        <f t="shared" ca="1" si="151"/>
        <v>0.1</v>
      </c>
      <c r="B370" s="304">
        <f t="shared" ca="1" si="152"/>
        <v>18.599999999999998</v>
      </c>
      <c r="D370" s="306">
        <f t="shared" ca="1" si="153"/>
        <v>-0.36223950173100744</v>
      </c>
      <c r="E370" s="307">
        <f t="shared" ca="1" si="154"/>
        <v>-9.3218403176597562</v>
      </c>
      <c r="F370" s="304">
        <f t="shared" ca="1" si="155"/>
        <v>9.3288758360566284</v>
      </c>
      <c r="G370" s="306">
        <f t="shared" ca="1" si="156"/>
        <v>22.137955600472374</v>
      </c>
      <c r="H370" s="307">
        <f t="shared" ca="1" si="157"/>
        <v>-30.814459139456279</v>
      </c>
      <c r="I370" s="304">
        <f t="shared" ca="1" si="158"/>
        <v>37.94232425966689</v>
      </c>
      <c r="J370" s="306">
        <f t="shared" ca="1" si="159"/>
        <v>492.24588065181143</v>
      </c>
      <c r="K370" s="307">
        <f t="shared" ca="1" si="160"/>
        <v>1242.8832071140255</v>
      </c>
      <c r="L370" s="304">
        <f t="shared" ca="1" si="145"/>
        <v>1336.8113829350509</v>
      </c>
      <c r="M370" s="306">
        <f t="shared" ca="1" si="161"/>
        <v>-0.94780965964950936</v>
      </c>
      <c r="N370" s="304">
        <f t="shared" ca="1" si="162"/>
        <v>-54.305493279647891</v>
      </c>
      <c r="P370" s="310">
        <f t="shared" ca="1" si="163"/>
        <v>23</v>
      </c>
      <c r="Q370" s="304">
        <f t="shared" ca="1" si="164"/>
        <v>0</v>
      </c>
      <c r="R370" s="306">
        <f t="shared" ca="1" si="165"/>
        <v>0</v>
      </c>
      <c r="S370" s="307">
        <f t="shared" ca="1" si="166"/>
        <v>8.1359999999999992</v>
      </c>
      <c r="T370" s="304">
        <f t="shared" ca="1" si="146"/>
        <v>79.814160000000001</v>
      </c>
      <c r="U370" s="311">
        <f t="shared" ca="1" si="147"/>
        <v>0</v>
      </c>
      <c r="V370" s="306">
        <f t="shared" ca="1" si="148"/>
        <v>1.0816548698808646</v>
      </c>
      <c r="W370" s="304">
        <f t="shared" ca="1" si="149"/>
        <v>5.1436357371506416</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7.27007585423069</v>
      </c>
      <c r="AH370" s="304">
        <f t="shared" ca="1" si="173"/>
        <v>-0.60787937296543981</v>
      </c>
    </row>
    <row r="371" spans="1:34" x14ac:dyDescent="0.2">
      <c r="A371" s="347">
        <f t="shared" ca="1" si="151"/>
        <v>0.1</v>
      </c>
      <c r="B371" s="304">
        <f t="shared" ca="1" si="152"/>
        <v>18.7</v>
      </c>
      <c r="D371" s="306">
        <f t="shared" ca="1" si="153"/>
        <v>-0.36886958404879566</v>
      </c>
      <c r="E371" s="307">
        <f t="shared" ca="1" si="154"/>
        <v>-9.2965597830895774</v>
      </c>
      <c r="F371" s="304">
        <f t="shared" ca="1" si="155"/>
        <v>9.3038749223425636</v>
      </c>
      <c r="G371" s="306">
        <f t="shared" ca="1" si="156"/>
        <v>22.101068642067496</v>
      </c>
      <c r="H371" s="307">
        <f t="shared" ca="1" si="157"/>
        <v>-31.744115117765237</v>
      </c>
      <c r="I371" s="304">
        <f t="shared" ca="1" si="158"/>
        <v>38.680047566301035</v>
      </c>
      <c r="J371" s="306">
        <f t="shared" ca="1" si="159"/>
        <v>494.45783186393845</v>
      </c>
      <c r="K371" s="307">
        <f t="shared" ca="1" si="160"/>
        <v>1239.7552784011643</v>
      </c>
      <c r="L371" s="304">
        <f t="shared" ca="1" si="145"/>
        <v>1334.7215806358774</v>
      </c>
      <c r="M371" s="306">
        <f t="shared" ca="1" si="161"/>
        <v>-0.96260794644514802</v>
      </c>
      <c r="N371" s="304">
        <f t="shared" ca="1" si="162"/>
        <v>-55.153372657062157</v>
      </c>
      <c r="P371" s="310">
        <f t="shared" ca="1" si="163"/>
        <v>23</v>
      </c>
      <c r="Q371" s="304">
        <f t="shared" ca="1" si="164"/>
        <v>0</v>
      </c>
      <c r="R371" s="306">
        <f t="shared" ca="1" si="165"/>
        <v>0</v>
      </c>
      <c r="S371" s="307">
        <f t="shared" ca="1" si="166"/>
        <v>8.1359999999999992</v>
      </c>
      <c r="T371" s="304">
        <f t="shared" ca="1" si="146"/>
        <v>79.814160000000001</v>
      </c>
      <c r="U371" s="311">
        <f t="shared" ca="1" si="147"/>
        <v>0</v>
      </c>
      <c r="V371" s="306">
        <f t="shared" ca="1" si="148"/>
        <v>1.0819945655084078</v>
      </c>
      <c r="W371" s="304">
        <f t="shared" ca="1" si="149"/>
        <v>5.3472773574174743</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7.3348812580606175</v>
      </c>
      <c r="AH371" s="304">
        <f t="shared" ca="1" si="173"/>
        <v>-0.63220694901064922</v>
      </c>
    </row>
    <row r="372" spans="1:34" x14ac:dyDescent="0.2">
      <c r="A372" s="347">
        <f t="shared" ca="1" si="151"/>
        <v>0.1</v>
      </c>
      <c r="B372" s="304">
        <f t="shared" ca="1" si="152"/>
        <v>18.8</v>
      </c>
      <c r="D372" s="306">
        <f t="shared" ca="1" si="153"/>
        <v>-0.37553294673532867</v>
      </c>
      <c r="E372" s="307">
        <f t="shared" ca="1" si="154"/>
        <v>-9.2706160776773778</v>
      </c>
      <c r="F372" s="304">
        <f t="shared" ca="1" si="155"/>
        <v>9.278218980697428</v>
      </c>
      <c r="G372" s="306">
        <f t="shared" ca="1" si="156"/>
        <v>22.063515347393963</v>
      </c>
      <c r="H372" s="307">
        <f t="shared" ca="1" si="157"/>
        <v>-32.671176725532973</v>
      </c>
      <c r="I372" s="304">
        <f t="shared" ca="1" si="158"/>
        <v>39.423400387532482</v>
      </c>
      <c r="J372" s="306">
        <f t="shared" ca="1" si="159"/>
        <v>496.66606106341152</v>
      </c>
      <c r="K372" s="307">
        <f t="shared" ca="1" si="160"/>
        <v>1236.5345138089995</v>
      </c>
      <c r="L372" s="304">
        <f t="shared" ca="1" si="145"/>
        <v>1332.5519802443366</v>
      </c>
      <c r="M372" s="306">
        <f t="shared" ca="1" si="161"/>
        <v>-0.97682651361675354</v>
      </c>
      <c r="N372" s="304">
        <f t="shared" ca="1" si="162"/>
        <v>-55.968036546718416</v>
      </c>
      <c r="P372" s="310">
        <f t="shared" ca="1" si="163"/>
        <v>23</v>
      </c>
      <c r="Q372" s="304">
        <f t="shared" ca="1" si="164"/>
        <v>0</v>
      </c>
      <c r="R372" s="306">
        <f t="shared" ca="1" si="165"/>
        <v>0</v>
      </c>
      <c r="S372" s="307">
        <f t="shared" ca="1" si="166"/>
        <v>8.1359999999999992</v>
      </c>
      <c r="T372" s="304">
        <f t="shared" ca="1" si="146"/>
        <v>79.814160000000001</v>
      </c>
      <c r="U372" s="311">
        <f t="shared" ca="1" si="147"/>
        <v>0</v>
      </c>
      <c r="V372" s="306">
        <f t="shared" ca="1" si="148"/>
        <v>1.0823444477552535</v>
      </c>
      <c r="W372" s="304">
        <f t="shared" ca="1" si="149"/>
        <v>5.5565763714722456</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7.3936782021540184</v>
      </c>
      <c r="AH372" s="304">
        <f t="shared" ca="1" si="173"/>
        <v>-0.65723664668356374</v>
      </c>
    </row>
    <row r="373" spans="1:34" x14ac:dyDescent="0.2">
      <c r="A373" s="347">
        <f t="shared" ca="1" si="151"/>
        <v>0.1</v>
      </c>
      <c r="B373" s="304">
        <f t="shared" ca="1" si="152"/>
        <v>18.900000000000002</v>
      </c>
      <c r="D373" s="306">
        <f t="shared" ca="1" si="153"/>
        <v>-0.3822231402671995</v>
      </c>
      <c r="E373" s="307">
        <f t="shared" ca="1" si="154"/>
        <v>-9.24401223387855</v>
      </c>
      <c r="F373" s="304">
        <f t="shared" ca="1" si="155"/>
        <v>9.25191097606608</v>
      </c>
      <c r="G373" s="306">
        <f t="shared" ca="1" si="156"/>
        <v>22.025293033367245</v>
      </c>
      <c r="H373" s="307">
        <f t="shared" ca="1" si="157"/>
        <v>-33.595577948920827</v>
      </c>
      <c r="I373" s="304">
        <f t="shared" ca="1" si="158"/>
        <v>40.171835792352219</v>
      </c>
      <c r="J373" s="306">
        <f t="shared" ca="1" si="159"/>
        <v>498.87050148244958</v>
      </c>
      <c r="K373" s="307">
        <f t="shared" ca="1" si="160"/>
        <v>1233.2211760752768</v>
      </c>
      <c r="L373" s="304">
        <f t="shared" ca="1" si="145"/>
        <v>1330.303065609427</v>
      </c>
      <c r="M373" s="306">
        <f t="shared" ca="1" si="161"/>
        <v>-0.99049377428693375</v>
      </c>
      <c r="N373" s="304">
        <f t="shared" ca="1" si="162"/>
        <v>-56.751112900624882</v>
      </c>
      <c r="P373" s="310">
        <f t="shared" ca="1" si="163"/>
        <v>23</v>
      </c>
      <c r="Q373" s="304">
        <f t="shared" ca="1" si="164"/>
        <v>0</v>
      </c>
      <c r="R373" s="306">
        <f t="shared" ca="1" si="165"/>
        <v>0</v>
      </c>
      <c r="S373" s="307">
        <f t="shared" ca="1" si="166"/>
        <v>8.1359999999999992</v>
      </c>
      <c r="T373" s="304">
        <f t="shared" ca="1" si="146"/>
        <v>79.814160000000001</v>
      </c>
      <c r="U373" s="311">
        <f t="shared" ca="1" si="147"/>
        <v>0</v>
      </c>
      <c r="V373" s="306">
        <f t="shared" ca="1" si="148"/>
        <v>1.0827044972908395</v>
      </c>
      <c r="W373" s="304">
        <f t="shared" ca="1" si="149"/>
        <v>5.7714764906334244</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7.446835339892802</v>
      </c>
      <c r="AH373" s="304">
        <f t="shared" ca="1" si="173"/>
        <v>-0.68296169757525149</v>
      </c>
    </row>
    <row r="374" spans="1:34" x14ac:dyDescent="0.2">
      <c r="A374" s="347">
        <f t="shared" ca="1" si="151"/>
        <v>0.1</v>
      </c>
      <c r="B374" s="304">
        <f t="shared" ca="1" si="152"/>
        <v>19.000000000000004</v>
      </c>
      <c r="D374" s="306">
        <f t="shared" ca="1" si="153"/>
        <v>-0.38893408709673921</v>
      </c>
      <c r="E374" s="307">
        <f t="shared" ca="1" si="154"/>
        <v>-9.2167518002936077</v>
      </c>
      <c r="F374" s="304">
        <f t="shared" ca="1" si="155"/>
        <v>9.2249543886309393</v>
      </c>
      <c r="G374" s="306">
        <f t="shared" ca="1" si="156"/>
        <v>21.986399624657572</v>
      </c>
      <c r="H374" s="307">
        <f t="shared" ca="1" si="157"/>
        <v>-34.517253128950188</v>
      </c>
      <c r="I374" s="304">
        <f t="shared" ca="1" si="158"/>
        <v>40.924840036622797</v>
      </c>
      <c r="J374" s="306">
        <f t="shared" ca="1" si="159"/>
        <v>501.07108611535085</v>
      </c>
      <c r="K374" s="307">
        <f t="shared" ca="1" si="160"/>
        <v>1229.8155345213834</v>
      </c>
      <c r="L374" s="304">
        <f t="shared" ca="1" si="145"/>
        <v>1327.9753319587428</v>
      </c>
      <c r="M374" s="306">
        <f t="shared" ca="1" si="161"/>
        <v>-1.0036367751521105</v>
      </c>
      <c r="N374" s="304">
        <f t="shared" ca="1" si="162"/>
        <v>-57.504151380336303</v>
      </c>
      <c r="P374" s="310">
        <f t="shared" ca="1" si="163"/>
        <v>23</v>
      </c>
      <c r="Q374" s="304">
        <f t="shared" ca="1" si="164"/>
        <v>0</v>
      </c>
      <c r="R374" s="306">
        <f t="shared" ca="1" si="165"/>
        <v>0</v>
      </c>
      <c r="S374" s="307">
        <f t="shared" ca="1" si="166"/>
        <v>8.1359999999999992</v>
      </c>
      <c r="T374" s="304">
        <f t="shared" ca="1" si="146"/>
        <v>79.814160000000001</v>
      </c>
      <c r="U374" s="311">
        <f t="shared" ca="1" si="147"/>
        <v>0</v>
      </c>
      <c r="V374" s="306">
        <f t="shared" ca="1" si="148"/>
        <v>1.0830746943053779</v>
      </c>
      <c r="W374" s="304">
        <f t="shared" ca="1" si="149"/>
        <v>5.9919202238673552</v>
      </c>
      <c r="Y374" s="314" t="str">
        <f t="shared" ca="1" si="167"/>
        <v/>
      </c>
      <c r="Z374" s="315" t="str">
        <f t="shared" ca="1" si="168"/>
        <v/>
      </c>
      <c r="AA374" s="316" t="str">
        <f t="shared" ca="1" si="169"/>
        <v/>
      </c>
      <c r="AC374" s="310">
        <f t="shared" ca="1" si="170"/>
        <v>19.000000000000004</v>
      </c>
      <c r="AD374" s="323">
        <f t="shared" ca="1" si="171"/>
        <v>501.07108611535085</v>
      </c>
      <c r="AE374" s="324" t="e">
        <f t="shared" ca="1" si="150"/>
        <v>#N/A</v>
      </c>
      <c r="AG374" s="306">
        <f t="shared" ca="1" si="172"/>
        <v>7.494696479889706</v>
      </c>
      <c r="AH374" s="304">
        <f t="shared" ca="1" si="173"/>
        <v>-0.70937518321453108</v>
      </c>
    </row>
    <row r="375" spans="1:34" x14ac:dyDescent="0.2">
      <c r="A375" s="347">
        <f t="shared" ca="1" si="151"/>
        <v>0.1</v>
      </c>
      <c r="B375" s="304">
        <f t="shared" ca="1" si="152"/>
        <v>19.100000000000005</v>
      </c>
      <c r="D375" s="306">
        <f t="shared" ca="1" si="153"/>
        <v>-0.39566005727182618</v>
      </c>
      <c r="E375" s="307">
        <f t="shared" ca="1" si="154"/>
        <v>-9.1888388011218431</v>
      </c>
      <c r="F375" s="304">
        <f t="shared" ca="1" si="155"/>
        <v>9.1973531732734202</v>
      </c>
      <c r="G375" s="306">
        <f t="shared" ca="1" si="156"/>
        <v>21.946833618930391</v>
      </c>
      <c r="H375" s="307">
        <f t="shared" ca="1" si="157"/>
        <v>-35.436137009062371</v>
      </c>
      <c r="I375" s="304">
        <f t="shared" ca="1" si="158"/>
        <v>41.681930281862584</v>
      </c>
      <c r="J375" s="306">
        <f t="shared" ca="1" si="159"/>
        <v>503.26774777753025</v>
      </c>
      <c r="K375" s="307">
        <f t="shared" ca="1" si="160"/>
        <v>1226.3178650144828</v>
      </c>
      <c r="L375" s="304">
        <f t="shared" ca="1" si="145"/>
        <v>1325.5692860076183</v>
      </c>
      <c r="M375" s="306">
        <f t="shared" ca="1" si="161"/>
        <v>-1.0162812234253873</v>
      </c>
      <c r="N375" s="304">
        <f t="shared" ca="1" si="162"/>
        <v>-58.228624900666546</v>
      </c>
      <c r="P375" s="310">
        <f t="shared" ca="1" si="163"/>
        <v>23</v>
      </c>
      <c r="Q375" s="304">
        <f t="shared" ca="1" si="164"/>
        <v>0</v>
      </c>
      <c r="R375" s="306">
        <f t="shared" ca="1" si="165"/>
        <v>0</v>
      </c>
      <c r="S375" s="307">
        <f t="shared" ca="1" si="166"/>
        <v>8.1359999999999992</v>
      </c>
      <c r="T375" s="304">
        <f t="shared" ca="1" si="146"/>
        <v>79.814160000000001</v>
      </c>
      <c r="U375" s="311">
        <f t="shared" ca="1" si="147"/>
        <v>0</v>
      </c>
      <c r="V375" s="306">
        <f t="shared" ca="1" si="148"/>
        <v>1.083455018510888</v>
      </c>
      <c r="W375" s="304">
        <f t="shared" ca="1" si="149"/>
        <v>6.2178488978261726</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7.5375819294272457</v>
      </c>
      <c r="AH375" s="304">
        <f t="shared" ca="1" si="173"/>
        <v>-0.73647003734849503</v>
      </c>
    </row>
    <row r="376" spans="1:34" x14ac:dyDescent="0.2">
      <c r="A376" s="347">
        <f t="shared" ca="1" si="151"/>
        <v>0.1</v>
      </c>
      <c r="B376" s="304">
        <f t="shared" ca="1" si="152"/>
        <v>19.200000000000006</v>
      </c>
      <c r="D376" s="306">
        <f t="shared" ca="1" si="153"/>
        <v>-0.40239564547568435</v>
      </c>
      <c r="E376" s="307">
        <f t="shared" ca="1" si="154"/>
        <v>-9.1602776996210089</v>
      </c>
      <c r="F376" s="304">
        <f t="shared" ca="1" si="155"/>
        <v>9.1691117230444821</v>
      </c>
      <c r="G376" s="306">
        <f t="shared" ca="1" si="156"/>
        <v>21.906594054382822</v>
      </c>
      <c r="H376" s="307">
        <f t="shared" ca="1" si="157"/>
        <v>-36.35216477902447</v>
      </c>
      <c r="I376" s="304">
        <f t="shared" ca="1" si="158"/>
        <v>42.442652452278097</v>
      </c>
      <c r="J376" s="306">
        <f t="shared" ca="1" si="159"/>
        <v>505.46041916119589</v>
      </c>
      <c r="K376" s="307">
        <f t="shared" ca="1" si="160"/>
        <v>1222.7284499250784</v>
      </c>
      <c r="L376" s="304">
        <f t="shared" ca="1" si="145"/>
        <v>1323.0854460671831</v>
      </c>
      <c r="M376" s="306">
        <f t="shared" ca="1" si="161"/>
        <v>-1.0284515227451729</v>
      </c>
      <c r="N376" s="304">
        <f t="shared" ca="1" si="162"/>
        <v>-58.925931687101198</v>
      </c>
      <c r="P376" s="310">
        <f t="shared" ca="1" si="163"/>
        <v>23</v>
      </c>
      <c r="Q376" s="304">
        <f t="shared" ca="1" si="164"/>
        <v>0</v>
      </c>
      <c r="R376" s="306">
        <f t="shared" ca="1" si="165"/>
        <v>0</v>
      </c>
      <c r="S376" s="307">
        <f t="shared" ca="1" si="166"/>
        <v>8.1359999999999992</v>
      </c>
      <c r="T376" s="304">
        <f t="shared" ca="1" si="146"/>
        <v>79.814160000000001</v>
      </c>
      <c r="U376" s="311">
        <f t="shared" ca="1" si="147"/>
        <v>0</v>
      </c>
      <c r="V376" s="306">
        <f t="shared" ca="1" si="148"/>
        <v>1.0838454491426612</v>
      </c>
      <c r="W376" s="304">
        <f t="shared" ca="1" si="149"/>
        <v>6.4492026782487439</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7.5757898731958937</v>
      </c>
      <c r="AH376" s="304">
        <f t="shared" ca="1" si="173"/>
        <v>-0.76423904840538015</v>
      </c>
    </row>
    <row r="377" spans="1:34" x14ac:dyDescent="0.2">
      <c r="A377" s="347">
        <f t="shared" ca="1" si="151"/>
        <v>0.1</v>
      </c>
      <c r="B377" s="304">
        <f t="shared" ca="1" si="152"/>
        <v>19.300000000000008</v>
      </c>
      <c r="D377" s="306">
        <f t="shared" ca="1" si="153"/>
        <v>-0.40913574949657766</v>
      </c>
      <c r="E377" s="307">
        <f t="shared" ca="1" si="154"/>
        <v>-9.1310733651352969</v>
      </c>
      <c r="F377" s="304">
        <f t="shared" ca="1" si="155"/>
        <v>9.1402348362063091</v>
      </c>
      <c r="G377" s="306">
        <f t="shared" ca="1" si="156"/>
        <v>21.865680479433163</v>
      </c>
      <c r="H377" s="307">
        <f t="shared" ca="1" si="157"/>
        <v>-37.265272115537996</v>
      </c>
      <c r="I377" s="304">
        <f t="shared" ca="1" si="158"/>
        <v>43.206579229022033</v>
      </c>
      <c r="J377" s="306">
        <f t="shared" ca="1" si="159"/>
        <v>507.64903288788668</v>
      </c>
      <c r="K377" s="307">
        <f t="shared" ca="1" si="160"/>
        <v>1219.0475780803504</v>
      </c>
      <c r="L377" s="304">
        <f t="shared" ca="1" si="145"/>
        <v>1320.5243421518494</v>
      </c>
      <c r="M377" s="306">
        <f t="shared" ca="1" si="161"/>
        <v>-1.0401708156333922</v>
      </c>
      <c r="N377" s="304">
        <f t="shared" ca="1" si="162"/>
        <v>-59.597397708473842</v>
      </c>
      <c r="P377" s="310">
        <f t="shared" ca="1" si="163"/>
        <v>23</v>
      </c>
      <c r="Q377" s="304">
        <f t="shared" ca="1" si="164"/>
        <v>0</v>
      </c>
      <c r="R377" s="306">
        <f t="shared" ca="1" si="165"/>
        <v>0</v>
      </c>
      <c r="S377" s="307">
        <f t="shared" ca="1" si="166"/>
        <v>8.1359999999999992</v>
      </c>
      <c r="T377" s="304">
        <f t="shared" ca="1" si="146"/>
        <v>79.814160000000001</v>
      </c>
      <c r="U377" s="311">
        <f t="shared" ca="1" si="147"/>
        <v>0</v>
      </c>
      <c r="V377" s="306">
        <f t="shared" ca="1" si="148"/>
        <v>1.0842459649611167</v>
      </c>
      <c r="W377" s="304">
        <f t="shared" ca="1" si="149"/>
        <v>6.6859205926143366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7.6095977546301352</v>
      </c>
      <c r="AH377" s="304">
        <f t="shared" ca="1" si="173"/>
        <v>-0.79267486212496863</v>
      </c>
    </row>
    <row r="378" spans="1:34" x14ac:dyDescent="0.2">
      <c r="A378" s="347">
        <f t="shared" ca="1" si="151"/>
        <v>0.1</v>
      </c>
      <c r="B378" s="304">
        <f t="shared" ca="1" si="152"/>
        <v>19.400000000000009</v>
      </c>
      <c r="D378" s="306">
        <f t="shared" ca="1" si="153"/>
        <v>-0.41587555010979532</v>
      </c>
      <c r="E378" s="307">
        <f t="shared" ca="1" si="154"/>
        <v>-9.1012310432955559</v>
      </c>
      <c r="F378" s="304">
        <f t="shared" ca="1" si="155"/>
        <v>9.1107276864488611</v>
      </c>
      <c r="G378" s="306">
        <f t="shared" ca="1" si="156"/>
        <v>21.824092924422182</v>
      </c>
      <c r="H378" s="307">
        <f t="shared" ca="1" si="157"/>
        <v>-38.175395219867553</v>
      </c>
      <c r="I378" s="304">
        <f t="shared" ca="1" si="158"/>
        <v>43.973308178563286</v>
      </c>
      <c r="J378" s="306">
        <f t="shared" ca="1" si="159"/>
        <v>509.83352155807944</v>
      </c>
      <c r="K378" s="307">
        <f t="shared" ca="1" si="160"/>
        <v>1215.2755447135801</v>
      </c>
      <c r="L378" s="304">
        <f t="shared" ca="1" si="145"/>
        <v>1317.8865160867233</v>
      </c>
      <c r="M378" s="306">
        <f t="shared" ca="1" si="161"/>
        <v>-1.0514610305338048</v>
      </c>
      <c r="N378" s="304">
        <f t="shared" ca="1" si="162"/>
        <v>-60.244279372063197</v>
      </c>
      <c r="P378" s="310">
        <f t="shared" ca="1" si="163"/>
        <v>23</v>
      </c>
      <c r="Q378" s="304">
        <f t="shared" ca="1" si="164"/>
        <v>0</v>
      </c>
      <c r="R378" s="306">
        <f t="shared" ca="1" si="165"/>
        <v>0</v>
      </c>
      <c r="S378" s="307">
        <f t="shared" ca="1" si="166"/>
        <v>8.1359999999999992</v>
      </c>
      <c r="T378" s="304">
        <f t="shared" ca="1" si="146"/>
        <v>79.814160000000001</v>
      </c>
      <c r="U378" s="311">
        <f t="shared" ca="1" si="147"/>
        <v>0</v>
      </c>
      <c r="V378" s="306">
        <f t="shared" ca="1" si="148"/>
        <v>1.0846565442540206</v>
      </c>
      <c r="W378" s="304">
        <f t="shared" ca="1" si="149"/>
        <v>6.9279405539480852</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7.6392636354598151</v>
      </c>
      <c r="AH378" s="304">
        <f t="shared" ca="1" si="173"/>
        <v>-0.82176998434296178</v>
      </c>
    </row>
    <row r="379" spans="1:34" x14ac:dyDescent="0.2">
      <c r="A379" s="347">
        <f t="shared" ca="1" si="151"/>
        <v>0.1</v>
      </c>
      <c r="B379" s="304">
        <f t="shared" ca="1" si="152"/>
        <v>19.500000000000011</v>
      </c>
      <c r="D379" s="306">
        <f t="shared" ca="1" si="153"/>
        <v>-0.42261049233424358</v>
      </c>
      <c r="E379" s="307">
        <f t="shared" ca="1" si="154"/>
        <v>-9.0707563290353939</v>
      </c>
      <c r="F379" s="304">
        <f t="shared" ca="1" si="155"/>
        <v>9.0805957959247721</v>
      </c>
      <c r="G379" s="306">
        <f t="shared" ca="1" si="156"/>
        <v>21.781831875188757</v>
      </c>
      <c r="H379" s="307">
        <f t="shared" ca="1" si="157"/>
        <v>-39.082470852771095</v>
      </c>
      <c r="I379" s="304">
        <f t="shared" ca="1" si="158"/>
        <v>44.742460010561459</v>
      </c>
      <c r="J379" s="306">
        <f t="shared" ca="1" si="159"/>
        <v>512.01381779806002</v>
      </c>
      <c r="K379" s="307">
        <f t="shared" ca="1" si="160"/>
        <v>1211.4126514099482</v>
      </c>
      <c r="L379" s="304">
        <f t="shared" ca="1" si="145"/>
        <v>1315.1725216154061</v>
      </c>
      <c r="M379" s="306">
        <f t="shared" ca="1" si="161"/>
        <v>-1.0623429318390525</v>
      </c>
      <c r="N379" s="304">
        <f t="shared" ca="1" si="162"/>
        <v>-60.867766389931795</v>
      </c>
      <c r="P379" s="310">
        <f t="shared" ca="1" si="163"/>
        <v>23</v>
      </c>
      <c r="Q379" s="304">
        <f t="shared" ca="1" si="164"/>
        <v>0</v>
      </c>
      <c r="R379" s="306">
        <f t="shared" ca="1" si="165"/>
        <v>0</v>
      </c>
      <c r="S379" s="307">
        <f t="shared" ca="1" si="166"/>
        <v>8.1359999999999992</v>
      </c>
      <c r="T379" s="304">
        <f t="shared" ca="1" si="146"/>
        <v>79.814160000000001</v>
      </c>
      <c r="U379" s="311">
        <f t="shared" ca="1" si="147"/>
        <v>0</v>
      </c>
      <c r="V379" s="306">
        <f t="shared" ca="1" si="148"/>
        <v>1.0850771648390385</v>
      </c>
      <c r="W379" s="304">
        <f t="shared" ca="1" si="149"/>
        <v>7.175199385685417</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7.6650275157786698</v>
      </c>
      <c r="AH379" s="304">
        <f t="shared" ca="1" si="173"/>
        <v>-0.85151678391692298</v>
      </c>
    </row>
    <row r="380" spans="1:34" x14ac:dyDescent="0.2">
      <c r="A380" s="347">
        <f t="shared" ca="1" si="151"/>
        <v>0.1</v>
      </c>
      <c r="B380" s="304">
        <f t="shared" ca="1" si="152"/>
        <v>19.600000000000012</v>
      </c>
      <c r="D380" s="306">
        <f t="shared" ca="1" si="153"/>
        <v>-0.42933626801177349</v>
      </c>
      <c r="E380" s="307">
        <f t="shared" ca="1" si="154"/>
        <v>-9.0396551421039639</v>
      </c>
      <c r="F380" s="304">
        <f t="shared" ca="1" si="155"/>
        <v>9.0498450107831641</v>
      </c>
      <c r="G380" s="306">
        <f t="shared" ca="1" si="156"/>
        <v>21.738898248387581</v>
      </c>
      <c r="H380" s="307">
        <f t="shared" ca="1" si="157"/>
        <v>-39.986436366981494</v>
      </c>
      <c r="I380" s="304">
        <f t="shared" ca="1" si="158"/>
        <v>45.513676959617406</v>
      </c>
      <c r="J380" s="306">
        <f t="shared" ca="1" si="159"/>
        <v>514.18985430423879</v>
      </c>
      <c r="K380" s="307">
        <f t="shared" ca="1" si="160"/>
        <v>1207.4592060489606</v>
      </c>
      <c r="L380" s="304">
        <f t="shared" ca="1" si="145"/>
        <v>1312.3829245086208</v>
      </c>
      <c r="M380" s="306">
        <f t="shared" ca="1" si="161"/>
        <v>-1.0728361716326507</v>
      </c>
      <c r="N380" s="304">
        <f t="shared" ca="1" si="162"/>
        <v>-61.468984743523698</v>
      </c>
      <c r="P380" s="310">
        <f t="shared" ca="1" si="163"/>
        <v>23</v>
      </c>
      <c r="Q380" s="304">
        <f t="shared" ca="1" si="164"/>
        <v>0</v>
      </c>
      <c r="R380" s="306">
        <f t="shared" ca="1" si="165"/>
        <v>0</v>
      </c>
      <c r="S380" s="307">
        <f t="shared" ca="1" si="166"/>
        <v>8.1359999999999992</v>
      </c>
      <c r="T380" s="304">
        <f t="shared" ca="1" si="146"/>
        <v>79.814160000000001</v>
      </c>
      <c r="U380" s="311">
        <f t="shared" ca="1" si="147"/>
        <v>0</v>
      </c>
      <c r="V380" s="306">
        <f t="shared" ca="1" si="148"/>
        <v>1.0855078040665915</v>
      </c>
      <c r="W380" s="304">
        <f t="shared" ca="1" si="149"/>
        <v>7.4276328475098561</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7.6871126022449356</v>
      </c>
      <c r="AH380" s="304">
        <f t="shared" ca="1" si="173"/>
        <v>-0.88190749578237682</v>
      </c>
    </row>
    <row r="381" spans="1:34" x14ac:dyDescent="0.2">
      <c r="A381" s="347">
        <f t="shared" ca="1" si="151"/>
        <v>0.1</v>
      </c>
      <c r="B381" s="304">
        <f t="shared" ca="1" si="152"/>
        <v>19.700000000000014</v>
      </c>
      <c r="D381" s="306">
        <f t="shared" ca="1" si="153"/>
        <v>-0.43604879964784921</v>
      </c>
      <c r="E381" s="307">
        <f t="shared" ca="1" si="154"/>
        <v>-9.0079337047906449</v>
      </c>
      <c r="F381" s="304">
        <f t="shared" ca="1" si="155"/>
        <v>9.0184814789174812</v>
      </c>
      <c r="G381" s="306">
        <f t="shared" ca="1" si="156"/>
        <v>21.695293368422796</v>
      </c>
      <c r="H381" s="307">
        <f t="shared" ca="1" si="157"/>
        <v>-40.887229737460558</v>
      </c>
      <c r="I381" s="304">
        <f t="shared" ca="1" si="158"/>
        <v>46.286621284619699</v>
      </c>
      <c r="J381" s="306">
        <f t="shared" ca="1" si="159"/>
        <v>516.36156388507936</v>
      </c>
      <c r="K381" s="307">
        <f t="shared" ca="1" si="160"/>
        <v>1203.4155227437384</v>
      </c>
      <c r="L381" s="304">
        <f t="shared" ca="1" si="145"/>
        <v>1309.5183026740901</v>
      </c>
      <c r="M381" s="306">
        <f t="shared" ca="1" si="161"/>
        <v>-1.0829593421370405</v>
      </c>
      <c r="N381" s="304">
        <f t="shared" ca="1" si="162"/>
        <v>-62.048999688716556</v>
      </c>
      <c r="P381" s="310">
        <f t="shared" ca="1" si="163"/>
        <v>23</v>
      </c>
      <c r="Q381" s="304">
        <f t="shared" ca="1" si="164"/>
        <v>0</v>
      </c>
      <c r="R381" s="306">
        <f t="shared" ca="1" si="165"/>
        <v>0</v>
      </c>
      <c r="S381" s="307">
        <f t="shared" ca="1" si="166"/>
        <v>8.1359999999999992</v>
      </c>
      <c r="T381" s="304">
        <f t="shared" ca="1" si="146"/>
        <v>79.814160000000001</v>
      </c>
      <c r="U381" s="311">
        <f t="shared" ca="1" si="147"/>
        <v>0</v>
      </c>
      <c r="V381" s="306">
        <f t="shared" ca="1" si="148"/>
        <v>1.0859484388229999</v>
      </c>
      <c r="W381" s="304">
        <f t="shared" ca="1" si="149"/>
        <v>7.6851756620852267</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7.7057265162052282</v>
      </c>
      <c r="AH381" s="304">
        <f t="shared" ca="1" si="173"/>
        <v>-0.91293422412854686</v>
      </c>
    </row>
    <row r="382" spans="1:34" x14ac:dyDescent="0.2">
      <c r="A382" s="347">
        <f t="shared" ca="1" si="151"/>
        <v>0.1</v>
      </c>
      <c r="B382" s="304">
        <f t="shared" ca="1" si="152"/>
        <v>19.800000000000015</v>
      </c>
      <c r="D382" s="306">
        <f t="shared" ca="1" si="153"/>
        <v>-0.44274422544627706</v>
      </c>
      <c r="E382" s="307">
        <f t="shared" ca="1" si="154"/>
        <v>-8.9755985216081928</v>
      </c>
      <c r="F382" s="304">
        <f t="shared" ca="1" si="155"/>
        <v>8.9865116296737302</v>
      </c>
      <c r="G382" s="306">
        <f t="shared" ca="1" si="156"/>
        <v>21.651018945878167</v>
      </c>
      <c r="H382" s="307">
        <f t="shared" ca="1" si="157"/>
        <v>-41.784789589621376</v>
      </c>
      <c r="I382" s="304">
        <f t="shared" ca="1" si="158"/>
        <v>47.060973879040226</v>
      </c>
      <c r="J382" s="306">
        <f t="shared" ca="1" si="159"/>
        <v>518.52887950079446</v>
      </c>
      <c r="K382" s="307">
        <f t="shared" ca="1" si="160"/>
        <v>1199.2819217773842</v>
      </c>
      <c r="L382" s="304">
        <f t="shared" ca="1" si="145"/>
        <v>1306.5792462680574</v>
      </c>
      <c r="M382" s="306">
        <f t="shared" ca="1" si="161"/>
        <v>-1.0927300280783407</v>
      </c>
      <c r="N382" s="304">
        <f t="shared" ca="1" si="162"/>
        <v>-62.608818756100867</v>
      </c>
      <c r="P382" s="310">
        <f t="shared" ca="1" si="163"/>
        <v>23</v>
      </c>
      <c r="Q382" s="304">
        <f t="shared" ca="1" si="164"/>
        <v>0</v>
      </c>
      <c r="R382" s="306">
        <f t="shared" ca="1" si="165"/>
        <v>0</v>
      </c>
      <c r="S382" s="307">
        <f t="shared" ca="1" si="166"/>
        <v>8.1359999999999992</v>
      </c>
      <c r="T382" s="304">
        <f t="shared" ca="1" si="146"/>
        <v>79.814160000000001</v>
      </c>
      <c r="U382" s="311">
        <f t="shared" ca="1" si="147"/>
        <v>0</v>
      </c>
      <c r="V382" s="306">
        <f t="shared" ca="1" si="148"/>
        <v>1.0863990455338857</v>
      </c>
      <c r="W382" s="304">
        <f t="shared" ca="1" si="149"/>
        <v>7.9477615426087516</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7.7210624367764282</v>
      </c>
      <c r="AH382" s="304">
        <f t="shared" ca="1" si="173"/>
        <v>-0.94458894568402496</v>
      </c>
    </row>
    <row r="383" spans="1:34" x14ac:dyDescent="0.2">
      <c r="A383" s="347">
        <f t="shared" ca="1" si="151"/>
        <v>0.1</v>
      </c>
      <c r="B383" s="304">
        <f t="shared" ca="1" si="152"/>
        <v>19.900000000000016</v>
      </c>
      <c r="D383" s="306">
        <f t="shared" ca="1" si="153"/>
        <v>-0.44941888546758663</v>
      </c>
      <c r="E383" s="307">
        <f t="shared" ca="1" si="154"/>
        <v>-8.9426563607095133</v>
      </c>
      <c r="F383" s="304">
        <f t="shared" ca="1" si="155"/>
        <v>8.9539421552941274</v>
      </c>
      <c r="G383" s="306">
        <f t="shared" ca="1" si="156"/>
        <v>21.606077057331408</v>
      </c>
      <c r="H383" s="307">
        <f t="shared" ca="1" si="157"/>
        <v>-42.679055225692323</v>
      </c>
      <c r="I383" s="304">
        <f t="shared" ca="1" si="158"/>
        <v>47.836432985382991</v>
      </c>
      <c r="J383" s="306">
        <f t="shared" ca="1" si="159"/>
        <v>520.69173430095498</v>
      </c>
      <c r="K383" s="307">
        <f t="shared" ca="1" si="160"/>
        <v>1195.0587295366186</v>
      </c>
      <c r="L383" s="304">
        <f t="shared" ca="1" si="145"/>
        <v>1303.5663578088431</v>
      </c>
      <c r="M383" s="306">
        <f t="shared" ca="1" si="161"/>
        <v>-1.1021648583592265</v>
      </c>
      <c r="N383" s="304">
        <f t="shared" ca="1" si="162"/>
        <v>-63.149394711617852</v>
      </c>
      <c r="P383" s="310">
        <f t="shared" ca="1" si="163"/>
        <v>23</v>
      </c>
      <c r="Q383" s="304">
        <f t="shared" ca="1" si="164"/>
        <v>0</v>
      </c>
      <c r="R383" s="306">
        <f t="shared" ca="1" si="165"/>
        <v>0</v>
      </c>
      <c r="S383" s="307">
        <f t="shared" ca="1" si="166"/>
        <v>8.1359999999999992</v>
      </c>
      <c r="T383" s="304">
        <f t="shared" ca="1" si="146"/>
        <v>79.814160000000001</v>
      </c>
      <c r="U383" s="311">
        <f t="shared" ca="1" si="147"/>
        <v>0</v>
      </c>
      <c r="V383" s="306">
        <f t="shared" ca="1" si="148"/>
        <v>1.0868596001678203</v>
      </c>
      <c r="W383" s="304">
        <f t="shared" ca="1" si="149"/>
        <v>8.2153232211169467</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7.7333001764064715</v>
      </c>
      <c r="AH383" s="304">
        <f t="shared" ca="1" si="173"/>
        <v>-0.9768635131033373</v>
      </c>
    </row>
    <row r="384" spans="1:34" x14ac:dyDescent="0.2">
      <c r="A384" s="347">
        <f t="shared" ca="1" si="151"/>
        <v>0.1</v>
      </c>
      <c r="B384" s="304">
        <f t="shared" ca="1" si="152"/>
        <v>20.000000000000018</v>
      </c>
      <c r="D384" s="306">
        <f t="shared" ca="1" si="153"/>
        <v>-0.4560693088396765</v>
      </c>
      <c r="E384" s="307">
        <f t="shared" ca="1" si="154"/>
        <v>-8.9091142368388851</v>
      </c>
      <c r="F384" s="304">
        <f t="shared" ca="1" si="155"/>
        <v>8.9207799938968808</v>
      </c>
      <c r="G384" s="306">
        <f t="shared" ca="1" si="156"/>
        <v>21.560470126447441</v>
      </c>
      <c r="H384" s="307">
        <f t="shared" ca="1" si="157"/>
        <v>-43.569966649376212</v>
      </c>
      <c r="I384" s="304">
        <f t="shared" ca="1" si="158"/>
        <v>48.612713007002476</v>
      </c>
      <c r="J384" s="306">
        <f t="shared" ca="1" si="159"/>
        <v>522.85006166014387</v>
      </c>
      <c r="K384" s="307">
        <f t="shared" ca="1" si="160"/>
        <v>1190.7462784428651</v>
      </c>
      <c r="L384" s="304">
        <f t="shared" ca="1" si="145"/>
        <v>1300.4802522928019</v>
      </c>
      <c r="M384" s="306">
        <f t="shared" ca="1" si="161"/>
        <v>-1.1112795565793472</v>
      </c>
      <c r="N384" s="304">
        <f t="shared" ca="1" si="162"/>
        <v>-63.671628451166171</v>
      </c>
      <c r="P384" s="310">
        <f t="shared" ca="1" si="163"/>
        <v>23</v>
      </c>
      <c r="Q384" s="304">
        <f t="shared" ca="1" si="164"/>
        <v>0</v>
      </c>
      <c r="R384" s="306">
        <f t="shared" ca="1" si="165"/>
        <v>0</v>
      </c>
      <c r="S384" s="307">
        <f t="shared" ca="1" si="166"/>
        <v>8.1359999999999992</v>
      </c>
      <c r="T384" s="304">
        <f t="shared" ca="1" si="146"/>
        <v>79.814160000000001</v>
      </c>
      <c r="U384" s="311">
        <f t="shared" ca="1" si="147"/>
        <v>0</v>
      </c>
      <c r="V384" s="306">
        <f t="shared" ca="1" si="148"/>
        <v>1.0873300782401993</v>
      </c>
      <c r="W384" s="304">
        <f t="shared" ca="1" si="149"/>
        <v>8.4877924774804665</v>
      </c>
      <c r="Y384" s="314" t="str">
        <f t="shared" ca="1" si="167"/>
        <v/>
      </c>
      <c r="Z384" s="315" t="str">
        <f t="shared" ca="1" si="168"/>
        <v/>
      </c>
      <c r="AA384" s="316" t="str">
        <f t="shared" ca="1" si="169"/>
        <v/>
      </c>
      <c r="AC384" s="310">
        <f t="shared" ca="1" si="170"/>
        <v>20.000000000000018</v>
      </c>
      <c r="AD384" s="323">
        <f t="shared" ca="1" si="171"/>
        <v>522.85006166014387</v>
      </c>
      <c r="AE384" s="324" t="e">
        <f t="shared" ca="1" si="150"/>
        <v>#N/A</v>
      </c>
      <c r="AG384" s="306">
        <f t="shared" ca="1" si="172"/>
        <v>7.7426071883108074</v>
      </c>
      <c r="AH384" s="304">
        <f t="shared" ca="1" si="173"/>
        <v>-1.0097496584460359</v>
      </c>
    </row>
    <row r="385" spans="1:34" x14ac:dyDescent="0.2">
      <c r="A385" s="347">
        <f t="shared" ca="1" si="151"/>
        <v>0.1</v>
      </c>
      <c r="B385" s="304">
        <f t="shared" ca="1" si="152"/>
        <v>20.100000000000019</v>
      </c>
      <c r="D385" s="306">
        <f t="shared" ca="1" si="153"/>
        <v>-0.46269220194988747</v>
      </c>
      <c r="E385" s="307">
        <f t="shared" ca="1" si="154"/>
        <v>-8.8749793956415566</v>
      </c>
      <c r="F385" s="304">
        <f t="shared" ca="1" si="155"/>
        <v>8.8870323138158671</v>
      </c>
      <c r="G385" s="306">
        <f t="shared" ca="1" si="156"/>
        <v>21.514200906252452</v>
      </c>
      <c r="H385" s="307">
        <f t="shared" ca="1" si="157"/>
        <v>-44.457464588940368</v>
      </c>
      <c r="I385" s="304">
        <f t="shared" ca="1" si="158"/>
        <v>49.389543410639874</v>
      </c>
      <c r="J385" s="306">
        <f t="shared" ca="1" si="159"/>
        <v>525.00379521177888</v>
      </c>
      <c r="K385" s="307">
        <f t="shared" ca="1" si="160"/>
        <v>1186.3449068809493</v>
      </c>
      <c r="L385" s="304">
        <f t="shared" ca="1" si="145"/>
        <v>1297.3215573130433</v>
      </c>
      <c r="M385" s="306">
        <f t="shared" ca="1" si="161"/>
        <v>-1.120088990063081</v>
      </c>
      <c r="N385" s="304">
        <f t="shared" ca="1" si="162"/>
        <v>-64.176371809685349</v>
      </c>
      <c r="P385" s="310">
        <f t="shared" ca="1" si="163"/>
        <v>23</v>
      </c>
      <c r="Q385" s="304">
        <f t="shared" ca="1" si="164"/>
        <v>0</v>
      </c>
      <c r="R385" s="306">
        <f t="shared" ca="1" si="165"/>
        <v>0</v>
      </c>
      <c r="S385" s="307">
        <f t="shared" ca="1" si="166"/>
        <v>8.1359999999999992</v>
      </c>
      <c r="T385" s="304">
        <f t="shared" ca="1" si="146"/>
        <v>79.814160000000001</v>
      </c>
      <c r="U385" s="311">
        <f t="shared" ca="1" si="147"/>
        <v>0</v>
      </c>
      <c r="V385" s="306">
        <f t="shared" ca="1" si="148"/>
        <v>1.0878104548173229</v>
      </c>
      <c r="W385" s="304">
        <f t="shared" ca="1" si="149"/>
        <v>8.765100169028182</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7.7491395065702218</v>
      </c>
      <c r="AH385" s="304">
        <f t="shared" ca="1" si="173"/>
        <v>-1.0432389967404705</v>
      </c>
    </row>
    <row r="386" spans="1:34" x14ac:dyDescent="0.2">
      <c r="A386" s="347">
        <f t="shared" ca="1" si="151"/>
        <v>0.1</v>
      </c>
      <c r="B386" s="304">
        <f t="shared" ca="1" si="152"/>
        <v>20.200000000000021</v>
      </c>
      <c r="D386" s="306">
        <f t="shared" ca="1" si="153"/>
        <v>-0.46928443754937638</v>
      </c>
      <c r="E386" s="307">
        <f t="shared" ca="1" si="154"/>
        <v>-8.8402592991762514</v>
      </c>
      <c r="F386" s="304">
        <f t="shared" ca="1" si="155"/>
        <v>8.8527064991446665</v>
      </c>
      <c r="G386" s="306">
        <f t="shared" ca="1" si="156"/>
        <v>21.467272462497515</v>
      </c>
      <c r="H386" s="307">
        <f t="shared" ca="1" si="157"/>
        <v>-45.341490518857995</v>
      </c>
      <c r="I386" s="304">
        <f t="shared" ca="1" si="158"/>
        <v>50.166667713241566</v>
      </c>
      <c r="J386" s="306">
        <f t="shared" ca="1" si="159"/>
        <v>527.15286888021637</v>
      </c>
      <c r="K386" s="307">
        <f t="shared" ca="1" si="160"/>
        <v>1181.8549591255594</v>
      </c>
      <c r="L386" s="304">
        <f t="shared" ca="1" si="145"/>
        <v>1294.090913181265</v>
      </c>
      <c r="M386" s="306">
        <f t="shared" ca="1" si="161"/>
        <v>-1.1286072171517263</v>
      </c>
      <c r="N386" s="304">
        <f t="shared" ca="1" si="162"/>
        <v>-64.664430270798732</v>
      </c>
      <c r="P386" s="310">
        <f t="shared" ca="1" si="163"/>
        <v>23</v>
      </c>
      <c r="Q386" s="304">
        <f t="shared" ca="1" si="164"/>
        <v>0</v>
      </c>
      <c r="R386" s="306">
        <f t="shared" ca="1" si="165"/>
        <v>0</v>
      </c>
      <c r="S386" s="307">
        <f t="shared" ca="1" si="166"/>
        <v>8.1359999999999992</v>
      </c>
      <c r="T386" s="304">
        <f t="shared" ca="1" si="146"/>
        <v>79.814160000000001</v>
      </c>
      <c r="U386" s="311">
        <f t="shared" ca="1" si="147"/>
        <v>0</v>
      </c>
      <c r="V386" s="306">
        <f t="shared" ca="1" si="148"/>
        <v>1.0883007045206794</v>
      </c>
      <c r="W386" s="304">
        <f t="shared" ca="1" si="149"/>
        <v>9.0471762607444468</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7.7530426206789489</v>
      </c>
      <c r="AH386" s="304">
        <f t="shared" ca="1" si="173"/>
        <v>-1.0773230296248995</v>
      </c>
    </row>
    <row r="387" spans="1:34" x14ac:dyDescent="0.2">
      <c r="A387" s="347">
        <f t="shared" ca="1" si="151"/>
        <v>0.1</v>
      </c>
      <c r="B387" s="304">
        <f t="shared" ca="1" si="152"/>
        <v>20.300000000000022</v>
      </c>
      <c r="D387" s="306">
        <f t="shared" ca="1" si="153"/>
        <v>-0.47584304470317401</v>
      </c>
      <c r="E387" s="307">
        <f t="shared" ca="1" si="154"/>
        <v>-8.8049616124933934</v>
      </c>
      <c r="F387" s="304">
        <f t="shared" ca="1" si="155"/>
        <v>8.8178101363476102</v>
      </c>
      <c r="G387" s="306">
        <f t="shared" ca="1" si="156"/>
        <v>21.419688158027199</v>
      </c>
      <c r="H387" s="307">
        <f t="shared" ca="1" si="157"/>
        <v>-46.221986680107335</v>
      </c>
      <c r="I387" s="304">
        <f t="shared" ca="1" si="158"/>
        <v>50.943842546898154</v>
      </c>
      <c r="J387" s="306">
        <f t="shared" ca="1" si="159"/>
        <v>529.29721691124257</v>
      </c>
      <c r="K387" s="307">
        <f t="shared" ca="1" si="160"/>
        <v>1177.2767852656111</v>
      </c>
      <c r="L387" s="304">
        <f t="shared" ca="1" si="145"/>
        <v>1290.7889730530389</v>
      </c>
      <c r="M387" s="306">
        <f t="shared" ca="1" si="161"/>
        <v>-1.1368475325953373</v>
      </c>
      <c r="N387" s="304">
        <f t="shared" ca="1" si="162"/>
        <v>-65.136565567574124</v>
      </c>
      <c r="P387" s="310">
        <f t="shared" ca="1" si="163"/>
        <v>23</v>
      </c>
      <c r="Q387" s="304">
        <f t="shared" ca="1" si="164"/>
        <v>0</v>
      </c>
      <c r="R387" s="306">
        <f t="shared" ca="1" si="165"/>
        <v>0</v>
      </c>
      <c r="S387" s="307">
        <f t="shared" ca="1" si="166"/>
        <v>8.1359999999999992</v>
      </c>
      <c r="T387" s="304">
        <f t="shared" ca="1" si="146"/>
        <v>79.814160000000001</v>
      </c>
      <c r="U387" s="311">
        <f t="shared" ca="1" si="147"/>
        <v>0</v>
      </c>
      <c r="V387" s="306">
        <f t="shared" ca="1" si="148"/>
        <v>1.0888008015314059</v>
      </c>
      <c r="W387" s="304">
        <f t="shared" ca="1" si="149"/>
        <v>9.3339498559865124</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7.7544522870325983</v>
      </c>
      <c r="AH387" s="304">
        <f t="shared" ca="1" si="173"/>
        <v>-1.111993149059052</v>
      </c>
    </row>
    <row r="388" spans="1:34" x14ac:dyDescent="0.2">
      <c r="A388" s="347">
        <f t="shared" ca="1" si="151"/>
        <v>0.1</v>
      </c>
      <c r="B388" s="304">
        <f t="shared" ca="1" si="152"/>
        <v>20.400000000000023</v>
      </c>
      <c r="D388" s="306">
        <f t="shared" ca="1" si="153"/>
        <v>-0.48236519952233764</v>
      </c>
      <c r="E388" s="307">
        <f t="shared" ca="1" si="154"/>
        <v>-8.7690941911582758</v>
      </c>
      <c r="F388" s="304">
        <f t="shared" ca="1" si="155"/>
        <v>8.7823510018169983</v>
      </c>
      <c r="G388" s="306">
        <f t="shared" ca="1" si="156"/>
        <v>21.371451638074966</v>
      </c>
      <c r="H388" s="307">
        <f t="shared" ca="1" si="157"/>
        <v>-47.098896099223161</v>
      </c>
      <c r="I388" s="304">
        <f t="shared" ca="1" si="158"/>
        <v>51.720836796053447</v>
      </c>
      <c r="J388" s="306">
        <f t="shared" ca="1" si="159"/>
        <v>531.43677390104767</v>
      </c>
      <c r="K388" s="307">
        <f t="shared" ca="1" si="160"/>
        <v>1172.6107411266446</v>
      </c>
      <c r="L388" s="304">
        <f t="shared" ref="L388:L451" ca="1" si="174">SQRT(pos_x^2+pos_z^2)</f>
        <v>1287.4164030568866</v>
      </c>
      <c r="M388" s="306">
        <f t="shared" ca="1" si="161"/>
        <v>-1.1448225109416192</v>
      </c>
      <c r="N388" s="304">
        <f t="shared" ca="1" si="162"/>
        <v>-65.593498168524292</v>
      </c>
      <c r="P388" s="310">
        <f t="shared" ca="1" si="163"/>
        <v>23</v>
      </c>
      <c r="Q388" s="304">
        <f t="shared" ca="1" si="164"/>
        <v>0</v>
      </c>
      <c r="R388" s="306">
        <f t="shared" ca="1" si="165"/>
        <v>0</v>
      </c>
      <c r="S388" s="307">
        <f t="shared" ca="1" si="166"/>
        <v>8.1359999999999992</v>
      </c>
      <c r="T388" s="304">
        <f t="shared" ref="T388:T451" ca="1" si="175">m*g</f>
        <v>79.814160000000001</v>
      </c>
      <c r="U388" s="311">
        <f t="shared" ref="U388:U451" ca="1" si="176">IF(pos_xz&lt;L_rampe,Poids*COS(Beta),0)</f>
        <v>0</v>
      </c>
      <c r="V388" s="306">
        <f t="shared" ref="V388:V451" ca="1" si="177">Rho_moyen*(20000-Alt_rampe-pos_z)/(20000+Alt_rampe+pos_z)</f>
        <v>1.089310719594923</v>
      </c>
      <c r="W388" s="304">
        <f t="shared" ref="W388:W451" ca="1" si="178">1/2*Rho*Sref*Cx*vit_xz^2</f>
        <v>9.6253492276721229</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7.7534952803108022</v>
      </c>
      <c r="AH388" s="304">
        <f t="shared" ca="1" si="173"/>
        <v>-1.1472406410996205</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-0.4888482166180031</v>
      </c>
      <c r="E389" s="307">
        <f t="shared" ref="E389:E452" ca="1" si="183">IF(AND(L388&lt;L_rampe,Poussee&lt;Poids*SIN(M388)),0,(-W388+Poussee)/m*SIN(M388)+U388/m*COS(M388)-Poids/m)</f>
        <v>-8.7326650696126613</v>
      </c>
      <c r="F389" s="304">
        <f t="shared" ref="F389:F452" ca="1" si="184">SQRT(acc_x^2+acc_z^2)</f>
        <v>8.7463370502698847</v>
      </c>
      <c r="G389" s="306">
        <f t="shared" ref="G389:G452" ca="1" si="185">G388+acc_x*pas</f>
        <v>21.322566816413165</v>
      </c>
      <c r="H389" s="307">
        <f t="shared" ref="H389:H452" ca="1" si="186">H388+acc_z*pas</f>
        <v>-47.972162606184426</v>
      </c>
      <c r="I389" s="304">
        <f t="shared" ref="I389:I452" ca="1" si="187">SQRT(vit_x^2+vit_z^2)</f>
        <v>52.497430801464972</v>
      </c>
      <c r="J389" s="306">
        <f t="shared" ref="J389:J452" ca="1" si="188">J388+0.5*(vit_x+G388)*pas*(K388&gt;=0)</f>
        <v>533.57147482377206</v>
      </c>
      <c r="K389" s="307">
        <f t="shared" ref="K389:K452" ca="1" si="189">K388+0.5*(vit_z+H388)*pas</f>
        <v>1167.8571881913742</v>
      </c>
      <c r="L389" s="304">
        <f t="shared" ca="1" si="174"/>
        <v>1283.973882427473</v>
      </c>
      <c r="M389" s="306">
        <f t="shared" ref="M389:M452" ca="1" si="190">IF(AND(L388&gt;L_rampe,G389&gt;0),ATAN2(G389,H389),$M$4)</f>
        <v>-1.1525440478684155</v>
      </c>
      <c r="N389" s="304">
        <f t="shared" ref="N389:N452" ca="1" si="191">DEGREES(Beta)</f>
        <v>-66.03590964578413</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8.1359999999999992</v>
      </c>
      <c r="T389" s="304">
        <f t="shared" ca="1" si="175"/>
        <v>79.814160000000001</v>
      </c>
      <c r="U389" s="311">
        <f t="shared" ca="1" si="176"/>
        <v>0</v>
      </c>
      <c r="V389" s="306">
        <f t="shared" ca="1" si="177"/>
        <v>1.0898304320257304</v>
      </c>
      <c r="W389" s="304">
        <f t="shared" ca="1" si="178"/>
        <v>9.9213018498897245</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7.7502900879936707</v>
      </c>
      <c r="AH389" s="304">
        <f t="shared" ref="AH389:AH452" ca="1" si="202">IF(AND(L388&lt;L_rampe,Poussee&lt;Poids*SIN(M388)), g*SIN(M388), (-W388+Poussee)/m)</f>
        <v>-1.1830566897335453</v>
      </c>
    </row>
    <row r="390" spans="1:34" x14ac:dyDescent="0.2">
      <c r="A390" s="347">
        <f t="shared" ca="1" si="180"/>
        <v>0.1</v>
      </c>
      <c r="B390" s="304">
        <f t="shared" ca="1" si="181"/>
        <v>20.600000000000026</v>
      </c>
      <c r="D390" s="306">
        <f t="shared" ca="1" si="182"/>
        <v>-0.49528954122067997</v>
      </c>
      <c r="E390" s="307">
        <f t="shared" ca="1" si="183"/>
        <v>-8.6956824502811987</v>
      </c>
      <c r="F390" s="304">
        <f t="shared" ca="1" si="184"/>
        <v>8.7097764038906895</v>
      </c>
      <c r="G390" s="306">
        <f t="shared" ca="1" si="185"/>
        <v>21.273037862291098</v>
      </c>
      <c r="H390" s="307">
        <f t="shared" ca="1" si="186"/>
        <v>-48.841730851212546</v>
      </c>
      <c r="I390" s="304">
        <f t="shared" ca="1" si="187"/>
        <v>53.27341562573924</v>
      </c>
      <c r="J390" s="306">
        <f t="shared" ca="1" si="188"/>
        <v>535.70125505770727</v>
      </c>
      <c r="K390" s="307">
        <f t="shared" ca="1" si="189"/>
        <v>1163.0164935185044</v>
      </c>
      <c r="L390" s="304">
        <f t="shared" ca="1" si="174"/>
        <v>1280.4621036432434</v>
      </c>
      <c r="M390" s="306">
        <f t="shared" ca="1" si="190"/>
        <v>-1.1600233994447053</v>
      </c>
      <c r="N390" s="304">
        <f t="shared" ca="1" si="191"/>
        <v>-66.464444924600059</v>
      </c>
      <c r="P390" s="310">
        <f t="shared" ca="1" si="192"/>
        <v>23</v>
      </c>
      <c r="Q390" s="304">
        <f t="shared" ca="1" si="193"/>
        <v>0</v>
      </c>
      <c r="R390" s="306">
        <f t="shared" ca="1" si="194"/>
        <v>0</v>
      </c>
      <c r="S390" s="307">
        <f t="shared" ca="1" si="195"/>
        <v>8.1359999999999992</v>
      </c>
      <c r="T390" s="304">
        <f t="shared" ca="1" si="175"/>
        <v>79.814160000000001</v>
      </c>
      <c r="U390" s="311">
        <f t="shared" ca="1" si="176"/>
        <v>0</v>
      </c>
      <c r="V390" s="306">
        <f t="shared" ca="1" si="177"/>
        <v>1.0903599117123495</v>
      </c>
      <c r="W390" s="304">
        <f t="shared" ca="1" si="178"/>
        <v>10.221734429886123</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7.7449475513978729</v>
      </c>
      <c r="AH390" s="304">
        <f t="shared" ca="1" si="202"/>
        <v>-1.2194323807632406</v>
      </c>
    </row>
    <row r="391" spans="1:34" x14ac:dyDescent="0.2">
      <c r="A391" s="347">
        <f t="shared" ca="1" si="180"/>
        <v>0.1</v>
      </c>
      <c r="B391" s="304">
        <f t="shared" ca="1" si="181"/>
        <v>20.700000000000028</v>
      </c>
      <c r="D391" s="306">
        <f t="shared" ca="1" si="182"/>
        <v>-0.50168674191175888</v>
      </c>
      <c r="E391" s="307">
        <f t="shared" ca="1" si="183"/>
        <v>-8.6581546933402187</v>
      </c>
      <c r="F391" s="304">
        <f t="shared" ca="1" si="184"/>
        <v>8.6726773421371615</v>
      </c>
      <c r="G391" s="306">
        <f t="shared" ca="1" si="185"/>
        <v>21.222869188099921</v>
      </c>
      <c r="H391" s="307">
        <f t="shared" ca="1" si="186"/>
        <v>-49.70754632054657</v>
      </c>
      <c r="I391" s="304">
        <f t="shared" ca="1" si="187"/>
        <v>54.048592375606638</v>
      </c>
      <c r="J391" s="306">
        <f t="shared" ca="1" si="188"/>
        <v>537.8260504102268</v>
      </c>
      <c r="K391" s="307">
        <f t="shared" ca="1" si="189"/>
        <v>1158.0890296599164</v>
      </c>
      <c r="L391" s="304">
        <f t="shared" ca="1" si="174"/>
        <v>1276.8817725688273</v>
      </c>
      <c r="M391" s="306">
        <f t="shared" ca="1" si="190"/>
        <v>-1.1672712193346269</v>
      </c>
      <c r="N391" s="304">
        <f t="shared" ca="1" si="191"/>
        <v>-66.87971441496353</v>
      </c>
      <c r="P391" s="310">
        <f t="shared" ca="1" si="192"/>
        <v>23</v>
      </c>
      <c r="Q391" s="304">
        <f t="shared" ca="1" si="193"/>
        <v>0</v>
      </c>
      <c r="R391" s="306">
        <f t="shared" ca="1" si="194"/>
        <v>0</v>
      </c>
      <c r="S391" s="307">
        <f t="shared" ca="1" si="195"/>
        <v>8.1359999999999992</v>
      </c>
      <c r="T391" s="304">
        <f t="shared" ca="1" si="175"/>
        <v>79.814160000000001</v>
      </c>
      <c r="U391" s="311">
        <f t="shared" ca="1" si="176"/>
        <v>0</v>
      </c>
      <c r="V391" s="306">
        <f t="shared" ca="1" si="177"/>
        <v>1.0908991311224101</v>
      </c>
      <c r="W391" s="304">
        <f t="shared" ca="1" si="178"/>
        <v>10.526572940388489</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7.7375714566615477</v>
      </c>
      <c r="AH391" s="304">
        <f t="shared" ca="1" si="202"/>
        <v>-1.2563587057382157</v>
      </c>
    </row>
    <row r="392" spans="1:34" x14ac:dyDescent="0.2">
      <c r="A392" s="347">
        <f t="shared" ca="1" si="180"/>
        <v>0.1</v>
      </c>
      <c r="B392" s="304">
        <f t="shared" ca="1" si="181"/>
        <v>20.800000000000029</v>
      </c>
      <c r="D392" s="306">
        <f t="shared" ca="1" si="182"/>
        <v>-0.508037503917803</v>
      </c>
      <c r="E392" s="307">
        <f t="shared" ca="1" si="183"/>
        <v>-8.6200903070764312</v>
      </c>
      <c r="F392" s="304">
        <f t="shared" ca="1" si="184"/>
        <v>8.6350482921371139</v>
      </c>
      <c r="G392" s="306">
        <f t="shared" ca="1" si="185"/>
        <v>21.172065437708142</v>
      </c>
      <c r="H392" s="307">
        <f t="shared" ca="1" si="186"/>
        <v>-50.569555351254209</v>
      </c>
      <c r="I392" s="304">
        <f t="shared" ca="1" si="187"/>
        <v>54.822771576436729</v>
      </c>
      <c r="J392" s="306">
        <f t="shared" ca="1" si="188"/>
        <v>539.94579714151723</v>
      </c>
      <c r="K392" s="307">
        <f t="shared" ca="1" si="189"/>
        <v>1153.0751745763264</v>
      </c>
      <c r="L392" s="304">
        <f t="shared" ca="1" si="174"/>
        <v>1273.2336086025275</v>
      </c>
      <c r="M392" s="306">
        <f t="shared" ca="1" si="190"/>
        <v>-1.1742975939815357</v>
      </c>
      <c r="N392" s="304">
        <f t="shared" ca="1" si="191"/>
        <v>-67.282296027509133</v>
      </c>
      <c r="P392" s="310">
        <f t="shared" ca="1" si="192"/>
        <v>23</v>
      </c>
      <c r="Q392" s="304">
        <f t="shared" ca="1" si="193"/>
        <v>0</v>
      </c>
      <c r="R392" s="306">
        <f t="shared" ca="1" si="194"/>
        <v>0</v>
      </c>
      <c r="S392" s="307">
        <f t="shared" ca="1" si="195"/>
        <v>8.1359999999999992</v>
      </c>
      <c r="T392" s="304">
        <f t="shared" ca="1" si="175"/>
        <v>79.814160000000001</v>
      </c>
      <c r="U392" s="311">
        <f t="shared" ca="1" si="176"/>
        <v>0</v>
      </c>
      <c r="V392" s="306">
        <f t="shared" ca="1" si="177"/>
        <v>1.0914480623078682</v>
      </c>
      <c r="W392" s="304">
        <f t="shared" ca="1" si="178"/>
        <v>10.835742652219501</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7.7282590790748902</v>
      </c>
      <c r="AH392" s="304">
        <f t="shared" ca="1" si="202"/>
        <v>-1.2938265659277888</v>
      </c>
    </row>
    <row r="393" spans="1:34" x14ac:dyDescent="0.2">
      <c r="A393" s="347">
        <f t="shared" ca="1" si="180"/>
        <v>0.1</v>
      </c>
      <c r="B393" s="304">
        <f t="shared" ca="1" si="181"/>
        <v>20.900000000000031</v>
      </c>
      <c r="D393" s="306">
        <f t="shared" ca="1" si="182"/>
        <v>-0.51433962292170166</v>
      </c>
      <c r="E393" s="307">
        <f t="shared" ca="1" si="183"/>
        <v>-8.5814979387718271</v>
      </c>
      <c r="F393" s="304">
        <f t="shared" ca="1" si="184"/>
        <v>8.5968978196121615</v>
      </c>
      <c r="G393" s="306">
        <f t="shared" ca="1" si="185"/>
        <v>21.120631475415973</v>
      </c>
      <c r="H393" s="307">
        <f t="shared" ca="1" si="186"/>
        <v>-51.427705145131391</v>
      </c>
      <c r="I393" s="304">
        <f t="shared" ca="1" si="187"/>
        <v>55.595772594819707</v>
      </c>
      <c r="J393" s="306">
        <f t="shared" ca="1" si="188"/>
        <v>542.06043198717339</v>
      </c>
      <c r="K393" s="307">
        <f t="shared" ca="1" si="189"/>
        <v>1147.975311551507</v>
      </c>
      <c r="L393" s="304">
        <f t="shared" ca="1" si="174"/>
        <v>1269.5183448292114</v>
      </c>
      <c r="M393" s="306">
        <f t="shared" ca="1" si="190"/>
        <v>-1.1811120758258278</v>
      </c>
      <c r="N393" s="304">
        <f t="shared" ca="1" si="191"/>
        <v>-67.672737076755595</v>
      </c>
      <c r="P393" s="310">
        <f t="shared" ca="1" si="192"/>
        <v>23</v>
      </c>
      <c r="Q393" s="304">
        <f t="shared" ca="1" si="193"/>
        <v>0</v>
      </c>
      <c r="R393" s="306">
        <f t="shared" ca="1" si="194"/>
        <v>0</v>
      </c>
      <c r="S393" s="307">
        <f t="shared" ca="1" si="195"/>
        <v>8.1359999999999992</v>
      </c>
      <c r="T393" s="304">
        <f t="shared" ca="1" si="175"/>
        <v>79.814160000000001</v>
      </c>
      <c r="U393" s="311">
        <f t="shared" ca="1" si="176"/>
        <v>0</v>
      </c>
      <c r="V393" s="306">
        <f t="shared" ca="1" si="177"/>
        <v>1.092006676910346</v>
      </c>
      <c r="W393" s="304">
        <f t="shared" ca="1" si="178"/>
        <v>11.149168167166149</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7.71710168406611</v>
      </c>
      <c r="AH393" s="304">
        <f t="shared" ca="1" si="202"/>
        <v>-1.3318267763298306</v>
      </c>
    </row>
    <row r="394" spans="1:34" x14ac:dyDescent="0.2">
      <c r="A394" s="347">
        <f t="shared" ca="1" si="180"/>
        <v>0.1</v>
      </c>
      <c r="B394" s="304">
        <f t="shared" ca="1" si="181"/>
        <v>21.000000000000032</v>
      </c>
      <c r="D394" s="306">
        <f t="shared" ca="1" si="182"/>
        <v>-0.52059099934815589</v>
      </c>
      <c r="E394" s="307">
        <f t="shared" ca="1" si="183"/>
        <v>-8.5423863660587376</v>
      </c>
      <c r="F394" s="304">
        <f t="shared" ca="1" si="184"/>
        <v>8.5582346202723674</v>
      </c>
      <c r="G394" s="306">
        <f t="shared" ca="1" si="185"/>
        <v>21.068572375481157</v>
      </c>
      <c r="H394" s="307">
        <f t="shared" ca="1" si="186"/>
        <v>-52.281943781737262</v>
      </c>
      <c r="I394" s="304">
        <f t="shared" ca="1" si="187"/>
        <v>56.367423105350689</v>
      </c>
      <c r="J394" s="306">
        <f t="shared" ca="1" si="188"/>
        <v>544.1698921797182</v>
      </c>
      <c r="K394" s="307">
        <f t="shared" ca="1" si="189"/>
        <v>1142.7898291051636</v>
      </c>
      <c r="L394" s="304">
        <f t="shared" ca="1" si="174"/>
        <v>1265.736728178927</v>
      </c>
      <c r="M394" s="306">
        <f t="shared" ca="1" si="190"/>
        <v>-1.1877237146223358</v>
      </c>
      <c r="N394" s="304">
        <f t="shared" ca="1" si="191"/>
        <v>-68.051556075460468</v>
      </c>
      <c r="P394" s="310">
        <f t="shared" ca="1" si="192"/>
        <v>23</v>
      </c>
      <c r="Q394" s="304">
        <f t="shared" ca="1" si="193"/>
        <v>0</v>
      </c>
      <c r="R394" s="306">
        <f t="shared" ca="1" si="194"/>
        <v>0</v>
      </c>
      <c r="S394" s="307">
        <f t="shared" ca="1" si="195"/>
        <v>8.1359999999999992</v>
      </c>
      <c r="T394" s="304">
        <f t="shared" ca="1" si="175"/>
        <v>79.814160000000001</v>
      </c>
      <c r="U394" s="311">
        <f t="shared" ca="1" si="176"/>
        <v>0</v>
      </c>
      <c r="V394" s="306">
        <f t="shared" ca="1" si="177"/>
        <v>1.0925749461665935</v>
      </c>
      <c r="W394" s="304">
        <f t="shared" ca="1" si="178"/>
        <v>11.466773451064235</v>
      </c>
      <c r="Y394" s="314" t="str">
        <f t="shared" ca="1" si="196"/>
        <v/>
      </c>
      <c r="Z394" s="315" t="str">
        <f t="shared" ca="1" si="197"/>
        <v/>
      </c>
      <c r="AA394" s="316" t="str">
        <f t="shared" ca="1" si="198"/>
        <v/>
      </c>
      <c r="AC394" s="310">
        <f t="shared" ca="1" si="199"/>
        <v>21.000000000000032</v>
      </c>
      <c r="AD394" s="323">
        <f t="shared" ca="1" si="200"/>
        <v>544.1698921797182</v>
      </c>
      <c r="AE394" s="324" t="e">
        <f t="shared" ca="1" si="179"/>
        <v>#N/A</v>
      </c>
      <c r="AG394" s="306">
        <f t="shared" ca="1" si="201"/>
        <v>7.7041849880276381</v>
      </c>
      <c r="AH394" s="304">
        <f t="shared" ca="1" si="202"/>
        <v>-1.370350069710687</v>
      </c>
    </row>
    <row r="395" spans="1:34" x14ac:dyDescent="0.2">
      <c r="A395" s="347">
        <f t="shared" ca="1" si="180"/>
        <v>0.1</v>
      </c>
      <c r="B395" s="304">
        <f t="shared" ca="1" si="181"/>
        <v>21.100000000000033</v>
      </c>
      <c r="D395" s="306">
        <f t="shared" ca="1" si="182"/>
        <v>-0.52678963308419757</v>
      </c>
      <c r="E395" s="307">
        <f t="shared" ca="1" si="183"/>
        <v>-8.5027644886958775</v>
      </c>
      <c r="F395" s="304">
        <f t="shared" ca="1" si="184"/>
        <v>8.5190675116325174</v>
      </c>
      <c r="G395" s="306">
        <f t="shared" ca="1" si="185"/>
        <v>21.015893412172737</v>
      </c>
      <c r="H395" s="307">
        <f t="shared" ca="1" si="186"/>
        <v>-53.132220230606848</v>
      </c>
      <c r="I395" s="304">
        <f t="shared" ca="1" si="187"/>
        <v>57.13755859804926</v>
      </c>
      <c r="J395" s="306">
        <f t="shared" ca="1" si="188"/>
        <v>546.27411546910093</v>
      </c>
      <c r="K395" s="307">
        <f t="shared" ca="1" si="189"/>
        <v>1137.5191209045463</v>
      </c>
      <c r="L395" s="304">
        <f t="shared" ca="1" si="174"/>
        <v>1261.8895195915532</v>
      </c>
      <c r="M395" s="306">
        <f t="shared" ca="1" si="190"/>
        <v>-1.1941410869314886</v>
      </c>
      <c r="N395" s="304">
        <f t="shared" ca="1" si="191"/>
        <v>-68.419244424339041</v>
      </c>
      <c r="P395" s="310">
        <f t="shared" ca="1" si="192"/>
        <v>23</v>
      </c>
      <c r="Q395" s="304">
        <f t="shared" ca="1" si="193"/>
        <v>0</v>
      </c>
      <c r="R395" s="306">
        <f t="shared" ca="1" si="194"/>
        <v>0</v>
      </c>
      <c r="S395" s="307">
        <f t="shared" ca="1" si="195"/>
        <v>8.1359999999999992</v>
      </c>
      <c r="T395" s="304">
        <f t="shared" ca="1" si="175"/>
        <v>79.814160000000001</v>
      </c>
      <c r="U395" s="311">
        <f t="shared" ca="1" si="176"/>
        <v>0</v>
      </c>
      <c r="V395" s="306">
        <f t="shared" ca="1" si="177"/>
        <v>1.0931528409140534</v>
      </c>
      <c r="W395" s="304">
        <f t="shared" ca="1" si="178"/>
        <v>11.78848186706216</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7.689589582017236</v>
      </c>
      <c r="AH395" s="304">
        <f t="shared" ca="1" si="202"/>
        <v>-1.4093871006716121</v>
      </c>
    </row>
    <row r="396" spans="1:34" x14ac:dyDescent="0.2">
      <c r="A396" s="347">
        <f t="shared" ca="1" si="180"/>
        <v>0.1</v>
      </c>
      <c r="B396" s="304">
        <f t="shared" ca="1" si="181"/>
        <v>21.200000000000035</v>
      </c>
      <c r="D396" s="306">
        <f t="shared" ca="1" si="182"/>
        <v>-0.53293361859850386</v>
      </c>
      <c r="E396" s="307">
        <f t="shared" ca="1" si="183"/>
        <v>-8.4626413207221116</v>
      </c>
      <c r="F396" s="304">
        <f t="shared" ca="1" si="184"/>
        <v>8.4794054252067568</v>
      </c>
      <c r="G396" s="306">
        <f t="shared" ca="1" si="185"/>
        <v>20.962600050312886</v>
      </c>
      <c r="H396" s="307">
        <f t="shared" ca="1" si="186"/>
        <v>-53.978484362679062</v>
      </c>
      <c r="I396" s="304">
        <f t="shared" ca="1" si="187"/>
        <v>57.90602192312442</v>
      </c>
      <c r="J396" s="306">
        <f t="shared" ca="1" si="188"/>
        <v>548.37304014222525</v>
      </c>
      <c r="K396" s="307">
        <f t="shared" ca="1" si="189"/>
        <v>1132.1635856748819</v>
      </c>
      <c r="L396" s="304">
        <f t="shared" ca="1" si="174"/>
        <v>1257.9774941878063</v>
      </c>
      <c r="M396" s="306">
        <f t="shared" ca="1" si="190"/>
        <v>-1.2003723238638497</v>
      </c>
      <c r="N396" s="304">
        <f t="shared" ca="1" si="191"/>
        <v>-68.776268001709383</v>
      </c>
      <c r="P396" s="310">
        <f t="shared" ca="1" si="192"/>
        <v>23</v>
      </c>
      <c r="Q396" s="304">
        <f t="shared" ca="1" si="193"/>
        <v>0</v>
      </c>
      <c r="R396" s="306">
        <f t="shared" ca="1" si="194"/>
        <v>0</v>
      </c>
      <c r="S396" s="307">
        <f t="shared" ca="1" si="195"/>
        <v>8.1359999999999992</v>
      </c>
      <c r="T396" s="304">
        <f t="shared" ca="1" si="175"/>
        <v>79.814160000000001</v>
      </c>
      <c r="U396" s="311">
        <f t="shared" ca="1" si="176"/>
        <v>0</v>
      </c>
      <c r="V396" s="306">
        <f t="shared" ca="1" si="177"/>
        <v>1.0937403315965351</v>
      </c>
      <c r="W396" s="304">
        <f t="shared" ca="1" si="178"/>
        <v>12.114216209028791</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7.6733913212032112</v>
      </c>
      <c r="AH396" s="304">
        <f t="shared" ca="1" si="202"/>
        <v>-1.448928449737237</v>
      </c>
    </row>
    <row r="397" spans="1:34" x14ac:dyDescent="0.2">
      <c r="A397" s="347">
        <f t="shared" ca="1" si="180"/>
        <v>0.1</v>
      </c>
      <c r="B397" s="304">
        <f t="shared" ca="1" si="181"/>
        <v>21.300000000000036</v>
      </c>
      <c r="D397" s="306">
        <f t="shared" ca="1" si="182"/>
        <v>-0.53902114042614335</v>
      </c>
      <c r="E397" s="307">
        <f t="shared" ca="1" si="183"/>
        <v>-8.4220259829499682</v>
      </c>
      <c r="F397" s="304">
        <f t="shared" ca="1" si="184"/>
        <v>8.4392573990435125</v>
      </c>
      <c r="G397" s="306">
        <f t="shared" ca="1" si="185"/>
        <v>20.908697936270272</v>
      </c>
      <c r="H397" s="307">
        <f t="shared" ca="1" si="186"/>
        <v>-54.820686960974058</v>
      </c>
      <c r="I397" s="304">
        <f t="shared" ca="1" si="187"/>
        <v>58.672662870056477</v>
      </c>
      <c r="J397" s="306">
        <f t="shared" ca="1" si="188"/>
        <v>550.46660504155443</v>
      </c>
      <c r="K397" s="307">
        <f t="shared" ca="1" si="189"/>
        <v>1126.7236271086992</v>
      </c>
      <c r="L397" s="304">
        <f t="shared" ca="1" si="174"/>
        <v>1254.0014414469219</v>
      </c>
      <c r="M397" s="306">
        <f t="shared" ca="1" si="190"/>
        <v>-1.2064251371607653</v>
      </c>
      <c r="N397" s="304">
        <f t="shared" ca="1" si="191"/>
        <v>-69.123068657803302</v>
      </c>
      <c r="P397" s="310">
        <f t="shared" ca="1" si="192"/>
        <v>23</v>
      </c>
      <c r="Q397" s="304">
        <f t="shared" ca="1" si="193"/>
        <v>0</v>
      </c>
      <c r="R397" s="306">
        <f t="shared" ca="1" si="194"/>
        <v>0</v>
      </c>
      <c r="S397" s="307">
        <f t="shared" ca="1" si="195"/>
        <v>8.1359999999999992</v>
      </c>
      <c r="T397" s="304">
        <f t="shared" ca="1" si="175"/>
        <v>79.814160000000001</v>
      </c>
      <c r="U397" s="311">
        <f t="shared" ca="1" si="176"/>
        <v>0</v>
      </c>
      <c r="V397" s="306">
        <f t="shared" ca="1" si="177"/>
        <v>1.0943373882699816</v>
      </c>
      <c r="W397" s="304">
        <f t="shared" ca="1" si="178"/>
        <v>12.443898735071549</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7.6556616827496509</v>
      </c>
      <c r="AH397" s="304">
        <f t="shared" ca="1" si="202"/>
        <v>-1.4889646274617494</v>
      </c>
    </row>
    <row r="398" spans="1:34" x14ac:dyDescent="0.2">
      <c r="A398" s="347">
        <f t="shared" ca="1" si="180"/>
        <v>0.1</v>
      </c>
      <c r="B398" s="304">
        <f t="shared" ca="1" si="181"/>
        <v>21.400000000000038</v>
      </c>
      <c r="D398" s="306">
        <f t="shared" ca="1" si="182"/>
        <v>-0.54505046898807652</v>
      </c>
      <c r="E398" s="307">
        <f t="shared" ca="1" si="183"/>
        <v>-8.3809276957655694</v>
      </c>
      <c r="F398" s="304">
        <f t="shared" ca="1" si="184"/>
        <v>8.3986325705673366</v>
      </c>
      <c r="G398" s="306">
        <f t="shared" ca="1" si="185"/>
        <v>20.854192889371465</v>
      </c>
      <c r="H398" s="307">
        <f t="shared" ca="1" si="186"/>
        <v>-55.658779730550613</v>
      </c>
      <c r="I398" s="304">
        <f t="shared" ca="1" si="187"/>
        <v>59.437337778210285</v>
      </c>
      <c r="J398" s="306">
        <f t="shared" ca="1" si="188"/>
        <v>552.55474958283651</v>
      </c>
      <c r="K398" s="307">
        <f t="shared" ca="1" si="189"/>
        <v>1121.1996537741229</v>
      </c>
      <c r="L398" s="304">
        <f t="shared" ca="1" si="174"/>
        <v>1249.9621653913227</v>
      </c>
      <c r="M398" s="306">
        <f t="shared" ca="1" si="190"/>
        <v>-1.2123068436951285</v>
      </c>
      <c r="N398" s="304">
        <f t="shared" ca="1" si="191"/>
        <v>-69.46006561855684</v>
      </c>
      <c r="P398" s="310">
        <f t="shared" ca="1" si="192"/>
        <v>23</v>
      </c>
      <c r="Q398" s="304">
        <f t="shared" ca="1" si="193"/>
        <v>0</v>
      </c>
      <c r="R398" s="306">
        <f t="shared" ca="1" si="194"/>
        <v>0</v>
      </c>
      <c r="S398" s="307">
        <f t="shared" ca="1" si="195"/>
        <v>8.1359999999999992</v>
      </c>
      <c r="T398" s="304">
        <f t="shared" ca="1" si="175"/>
        <v>79.814160000000001</v>
      </c>
      <c r="U398" s="311">
        <f t="shared" ca="1" si="176"/>
        <v>0</v>
      </c>
      <c r="V398" s="306">
        <f t="shared" ca="1" si="177"/>
        <v>1.0949439806083294</v>
      </c>
      <c r="W398" s="304">
        <f t="shared" ca="1" si="178"/>
        <v>12.777451201131958</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7.6364680946616907</v>
      </c>
      <c r="AH398" s="304">
        <f t="shared" ca="1" si="202"/>
        <v>-1.5294860785486173</v>
      </c>
    </row>
    <row r="399" spans="1:34" x14ac:dyDescent="0.2">
      <c r="A399" s="347">
        <f t="shared" ca="1" si="180"/>
        <v>0.1</v>
      </c>
      <c r="B399" s="304">
        <f t="shared" ca="1" si="181"/>
        <v>21.500000000000039</v>
      </c>
      <c r="D399" s="306">
        <f t="shared" ca="1" si="182"/>
        <v>-0.55101995671725301</v>
      </c>
      <c r="E399" s="307">
        <f t="shared" ca="1" si="183"/>
        <v>-8.3393557722056997</v>
      </c>
      <c r="F399" s="304">
        <f t="shared" ca="1" si="184"/>
        <v>8.3575401696983302</v>
      </c>
      <c r="G399" s="306">
        <f t="shared" ca="1" si="185"/>
        <v>20.799090893699738</v>
      </c>
      <c r="H399" s="307">
        <f t="shared" ca="1" si="186"/>
        <v>-56.492715307771185</v>
      </c>
      <c r="I399" s="304">
        <f t="shared" ca="1" si="187"/>
        <v>60.199909176420427</v>
      </c>
      <c r="J399" s="306">
        <f t="shared" ca="1" si="188"/>
        <v>554.63741377199005</v>
      </c>
      <c r="K399" s="307">
        <f t="shared" ca="1" si="189"/>
        <v>1115.5920790222069</v>
      </c>
      <c r="L399" s="304">
        <f t="shared" ca="1" si="174"/>
        <v>1245.8604847786014</v>
      </c>
      <c r="M399" s="306">
        <f t="shared" ca="1" si="190"/>
        <v>-1.2180243884761772</v>
      </c>
      <c r="N399" s="304">
        <f t="shared" ca="1" si="191"/>
        <v>-69.78765680368798</v>
      </c>
      <c r="P399" s="310">
        <f t="shared" ca="1" si="192"/>
        <v>23</v>
      </c>
      <c r="Q399" s="304">
        <f t="shared" ca="1" si="193"/>
        <v>0</v>
      </c>
      <c r="R399" s="306">
        <f t="shared" ca="1" si="194"/>
        <v>0</v>
      </c>
      <c r="S399" s="307">
        <f t="shared" ca="1" si="195"/>
        <v>8.1359999999999992</v>
      </c>
      <c r="T399" s="304">
        <f t="shared" ca="1" si="175"/>
        <v>79.814160000000001</v>
      </c>
      <c r="U399" s="311">
        <f t="shared" ca="1" si="176"/>
        <v>0</v>
      </c>
      <c r="V399" s="306">
        <f t="shared" ca="1" si="177"/>
        <v>1.0955600779094528</v>
      </c>
      <c r="W399" s="304">
        <f t="shared" ca="1" si="178"/>
        <v>13.114794894626943</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7.6158742379367794</v>
      </c>
      <c r="AH399" s="304">
        <f t="shared" ca="1" si="202"/>
        <v>-1.5704831859798376</v>
      </c>
    </row>
    <row r="400" spans="1:34" x14ac:dyDescent="0.2">
      <c r="A400" s="347">
        <f t="shared" ca="1" si="180"/>
        <v>0.1</v>
      </c>
      <c r="B400" s="304">
        <f t="shared" ca="1" si="181"/>
        <v>21.600000000000041</v>
      </c>
      <c r="D400" s="306">
        <f t="shared" ca="1" si="182"/>
        <v>-0.55692803446544781</v>
      </c>
      <c r="E400" s="307">
        <f t="shared" ca="1" si="183"/>
        <v>-8.2973196112863086</v>
      </c>
      <c r="F400" s="304">
        <f t="shared" ca="1" si="184"/>
        <v>8.3159895122234211</v>
      </c>
      <c r="G400" s="306">
        <f t="shared" ca="1" si="185"/>
        <v>20.743398090253194</v>
      </c>
      <c r="H400" s="307">
        <f t="shared" ca="1" si="186"/>
        <v>-57.322447268899815</v>
      </c>
      <c r="I400" s="304">
        <f t="shared" ca="1" si="187"/>
        <v>60.960245449198446</v>
      </c>
      <c r="J400" s="306">
        <f t="shared" ca="1" si="188"/>
        <v>556.71453822118769</v>
      </c>
      <c r="K400" s="307">
        <f t="shared" ca="1" si="189"/>
        <v>1109.9013208933734</v>
      </c>
      <c r="L400" s="304">
        <f t="shared" ca="1" si="174"/>
        <v>1241.6972333011317</v>
      </c>
      <c r="M400" s="306">
        <f t="shared" ca="1" si="190"/>
        <v>-1.2235843662410468</v>
      </c>
      <c r="N400" s="304">
        <f t="shared" ca="1" si="191"/>
        <v>-70.106220063801587</v>
      </c>
      <c r="P400" s="310">
        <f t="shared" ca="1" si="192"/>
        <v>23</v>
      </c>
      <c r="Q400" s="304">
        <f t="shared" ca="1" si="193"/>
        <v>0</v>
      </c>
      <c r="R400" s="306">
        <f t="shared" ca="1" si="194"/>
        <v>0</v>
      </c>
      <c r="S400" s="307">
        <f t="shared" ca="1" si="195"/>
        <v>8.1359999999999992</v>
      </c>
      <c r="T400" s="304">
        <f t="shared" ca="1" si="175"/>
        <v>79.814160000000001</v>
      </c>
      <c r="U400" s="311">
        <f t="shared" ca="1" si="176"/>
        <v>0</v>
      </c>
      <c r="V400" s="306">
        <f t="shared" ca="1" si="177"/>
        <v>1.0961856491011923</v>
      </c>
      <c r="W400" s="304">
        <f t="shared" ca="1" si="178"/>
        <v>13.455850668105327</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7.5939403241981918</v>
      </c>
      <c r="AH400" s="304">
        <f t="shared" ca="1" si="202"/>
        <v>-1.6119462751508045</v>
      </c>
    </row>
    <row r="401" spans="1:34" x14ac:dyDescent="0.2">
      <c r="A401" s="347">
        <f t="shared" ca="1" si="180"/>
        <v>0.1</v>
      </c>
      <c r="B401" s="304">
        <f t="shared" ca="1" si="181"/>
        <v>21.700000000000042</v>
      </c>
      <c r="D401" s="306">
        <f t="shared" ca="1" si="182"/>
        <v>-0.56277320816715781</v>
      </c>
      <c r="E401" s="307">
        <f t="shared" ca="1" si="183"/>
        <v>-8.25482869155997</v>
      </c>
      <c r="F401" s="304">
        <f t="shared" ca="1" si="184"/>
        <v>8.2739899933969241</v>
      </c>
      <c r="G401" s="306">
        <f t="shared" ca="1" si="185"/>
        <v>20.687120769436479</v>
      </c>
      <c r="H401" s="307">
        <f t="shared" ca="1" si="186"/>
        <v>-58.147930138055813</v>
      </c>
      <c r="I401" s="304">
        <f t="shared" ca="1" si="187"/>
        <v>61.718220527405599</v>
      </c>
      <c r="J401" s="306">
        <f t="shared" ca="1" si="188"/>
        <v>558.78606416417222</v>
      </c>
      <c r="K401" s="307">
        <f t="shared" ca="1" si="189"/>
        <v>1104.1278020230257</v>
      </c>
      <c r="L401" s="304">
        <f t="shared" ca="1" si="174"/>
        <v>1237.4732597936345</v>
      </c>
      <c r="M401" s="306">
        <f t="shared" ca="1" si="190"/>
        <v>-1.2289930417138424</v>
      </c>
      <c r="N401" s="304">
        <f t="shared" ca="1" si="191"/>
        <v>-70.416114341148699</v>
      </c>
      <c r="P401" s="310">
        <f t="shared" ca="1" si="192"/>
        <v>23</v>
      </c>
      <c r="Q401" s="304">
        <f t="shared" ca="1" si="193"/>
        <v>0</v>
      </c>
      <c r="R401" s="306">
        <f t="shared" ca="1" si="194"/>
        <v>0</v>
      </c>
      <c r="S401" s="307">
        <f t="shared" ca="1" si="195"/>
        <v>8.1359999999999992</v>
      </c>
      <c r="T401" s="304">
        <f t="shared" ca="1" si="175"/>
        <v>79.814160000000001</v>
      </c>
      <c r="U401" s="311">
        <f t="shared" ca="1" si="176"/>
        <v>0</v>
      </c>
      <c r="V401" s="306">
        <f t="shared" ca="1" si="177"/>
        <v>1.096820662747451</v>
      </c>
      <c r="W401" s="304">
        <f t="shared" ca="1" si="178"/>
        <v>13.800538972889676</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7.5707233508239717</v>
      </c>
      <c r="AH401" s="304">
        <f t="shared" ca="1" si="202"/>
        <v>-1.6538656180070463</v>
      </c>
    </row>
    <row r="402" spans="1:34" x14ac:dyDescent="0.2">
      <c r="A402" s="347">
        <f t="shared" ca="1" si="180"/>
        <v>0.1</v>
      </c>
      <c r="B402" s="304">
        <f t="shared" ca="1" si="181"/>
        <v>21.800000000000043</v>
      </c>
      <c r="D402" s="306">
        <f t="shared" ca="1" si="182"/>
        <v>-0.56855405573883322</v>
      </c>
      <c r="E402" s="307">
        <f t="shared" ca="1" si="183"/>
        <v>-8.2118925648825059</v>
      </c>
      <c r="F402" s="304">
        <f t="shared" ca="1" si="184"/>
        <v>8.2315510817506112</v>
      </c>
      <c r="G402" s="306">
        <f t="shared" ca="1" si="185"/>
        <v>20.630265363862595</v>
      </c>
      <c r="H402" s="307">
        <f t="shared" ca="1" si="186"/>
        <v>-58.969119394544066</v>
      </c>
      <c r="I402" s="304">
        <f t="shared" ca="1" si="187"/>
        <v>62.473713601413053</v>
      </c>
      <c r="J402" s="306">
        <f t="shared" ca="1" si="188"/>
        <v>560.85193347083714</v>
      </c>
      <c r="K402" s="307">
        <f t="shared" ca="1" si="189"/>
        <v>1098.2719495463957</v>
      </c>
      <c r="L402" s="304">
        <f t="shared" ca="1" si="174"/>
        <v>1233.1894284490186</v>
      </c>
      <c r="M402" s="306">
        <f t="shared" ca="1" si="190"/>
        <v>-1.2342563686104215</v>
      </c>
      <c r="N402" s="304">
        <f t="shared" ca="1" si="191"/>
        <v>-70.717680758520373</v>
      </c>
      <c r="P402" s="310">
        <f t="shared" ca="1" si="192"/>
        <v>23</v>
      </c>
      <c r="Q402" s="304">
        <f t="shared" ca="1" si="193"/>
        <v>0</v>
      </c>
      <c r="R402" s="306">
        <f t="shared" ca="1" si="194"/>
        <v>0</v>
      </c>
      <c r="S402" s="307">
        <f t="shared" ca="1" si="195"/>
        <v>8.1359999999999992</v>
      </c>
      <c r="T402" s="304">
        <f t="shared" ca="1" si="175"/>
        <v>79.814160000000001</v>
      </c>
      <c r="U402" s="311">
        <f t="shared" ca="1" si="176"/>
        <v>0</v>
      </c>
      <c r="V402" s="306">
        <f t="shared" ca="1" si="177"/>
        <v>1.0974650870543678</v>
      </c>
      <c r="W402" s="304">
        <f t="shared" ca="1" si="178"/>
        <v>14.148779892674913</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7.546277335429262</v>
      </c>
      <c r="AH402" s="304">
        <f t="shared" ca="1" si="202"/>
        <v>-1.6962314371791638</v>
      </c>
    </row>
    <row r="403" spans="1:34" x14ac:dyDescent="0.2">
      <c r="A403" s="347">
        <f t="shared" ca="1" si="180"/>
        <v>0.1</v>
      </c>
      <c r="B403" s="304">
        <f t="shared" ca="1" si="181"/>
        <v>21.900000000000045</v>
      </c>
      <c r="D403" s="306">
        <f t="shared" ca="1" si="182"/>
        <v>-0.57426922419358151</v>
      </c>
      <c r="E403" s="307">
        <f t="shared" ca="1" si="183"/>
        <v>-8.1685208503714986</v>
      </c>
      <c r="F403" s="304">
        <f t="shared" ca="1" si="184"/>
        <v>8.1886823130959119</v>
      </c>
      <c r="G403" s="306">
        <f t="shared" ca="1" si="185"/>
        <v>20.572838441443238</v>
      </c>
      <c r="H403" s="307">
        <f t="shared" ca="1" si="186"/>
        <v>-59.785971479581214</v>
      </c>
      <c r="I403" s="304">
        <f t="shared" ca="1" si="187"/>
        <v>63.22660885493562</v>
      </c>
      <c r="J403" s="306">
        <f t="shared" ca="1" si="188"/>
        <v>562.91208866110242</v>
      </c>
      <c r="K403" s="307">
        <f t="shared" ca="1" si="189"/>
        <v>1092.3341950026895</v>
      </c>
      <c r="L403" s="304">
        <f t="shared" ca="1" si="174"/>
        <v>1228.8466190428237</v>
      </c>
      <c r="M403" s="306">
        <f t="shared" ca="1" si="190"/>
        <v>-1.2393800074641346</v>
      </c>
      <c r="N403" s="304">
        <f t="shared" ca="1" si="191"/>
        <v>-71.011243640587381</v>
      </c>
      <c r="P403" s="310">
        <f t="shared" ca="1" si="192"/>
        <v>23</v>
      </c>
      <c r="Q403" s="304">
        <f t="shared" ca="1" si="193"/>
        <v>0</v>
      </c>
      <c r="R403" s="306">
        <f t="shared" ca="1" si="194"/>
        <v>0</v>
      </c>
      <c r="S403" s="307">
        <f t="shared" ca="1" si="195"/>
        <v>8.1359999999999992</v>
      </c>
      <c r="T403" s="304">
        <f t="shared" ca="1" si="175"/>
        <v>79.814160000000001</v>
      </c>
      <c r="U403" s="311">
        <f t="shared" ca="1" si="176"/>
        <v>0</v>
      </c>
      <c r="V403" s="306">
        <f t="shared" ca="1" si="177"/>
        <v>1.0981188898765577</v>
      </c>
      <c r="W403" s="304">
        <f t="shared" ca="1" si="178"/>
        <v>14.500493177055738</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7.5206535314132417</v>
      </c>
      <c r="AH403" s="304">
        <f t="shared" ca="1" si="202"/>
        <v>-1.7390339101124526</v>
      </c>
    </row>
    <row r="404" spans="1:34" x14ac:dyDescent="0.2">
      <c r="A404" s="347">
        <f t="shared" ca="1" si="180"/>
        <v>0.1</v>
      </c>
      <c r="B404" s="304">
        <f t="shared" ca="1" si="181"/>
        <v>22.000000000000046</v>
      </c>
      <c r="D404" s="306">
        <f t="shared" ca="1" si="182"/>
        <v>-0.57991742695312731</v>
      </c>
      <c r="E404" s="307">
        <f t="shared" ca="1" si="183"/>
        <v>-8.1247232285415496</v>
      </c>
      <c r="F404" s="304">
        <f t="shared" ca="1" si="184"/>
        <v>8.145393284703113</v>
      </c>
      <c r="G404" s="306">
        <f t="shared" ca="1" si="185"/>
        <v>20.514846698747924</v>
      </c>
      <c r="H404" s="307">
        <f t="shared" ca="1" si="186"/>
        <v>-60.598443802435369</v>
      </c>
      <c r="I404" s="304">
        <f t="shared" ca="1" si="187"/>
        <v>63.976795217876038</v>
      </c>
      <c r="J404" s="306">
        <f t="shared" ca="1" si="188"/>
        <v>564.966472918112</v>
      </c>
      <c r="K404" s="307">
        <f t="shared" ca="1" si="189"/>
        <v>1086.3149742385888</v>
      </c>
      <c r="L404" s="304">
        <f t="shared" ca="1" si="174"/>
        <v>1224.4457271665892</v>
      </c>
      <c r="M404" s="306">
        <f t="shared" ca="1" si="190"/>
        <v>-1.2443693423445159</v>
      </c>
      <c r="N404" s="304">
        <f t="shared" ca="1" si="191"/>
        <v>-71.297111471810638</v>
      </c>
      <c r="P404" s="310">
        <f t="shared" ca="1" si="192"/>
        <v>23</v>
      </c>
      <c r="Q404" s="304">
        <f t="shared" ca="1" si="193"/>
        <v>0</v>
      </c>
      <c r="R404" s="306">
        <f t="shared" ca="1" si="194"/>
        <v>0</v>
      </c>
      <c r="S404" s="307">
        <f t="shared" ca="1" si="195"/>
        <v>8.1359999999999992</v>
      </c>
      <c r="T404" s="304">
        <f t="shared" ca="1" si="175"/>
        <v>79.814160000000001</v>
      </c>
      <c r="U404" s="311">
        <f t="shared" ca="1" si="176"/>
        <v>0</v>
      </c>
      <c r="V404" s="306">
        <f t="shared" ca="1" si="177"/>
        <v>1.0987820387234044</v>
      </c>
      <c r="W404" s="304">
        <f t="shared" ca="1" si="178"/>
        <v>14.855598274955748</v>
      </c>
      <c r="Y404" s="314" t="str">
        <f t="shared" ca="1" si="196"/>
        <v/>
      </c>
      <c r="Z404" s="315" t="str">
        <f t="shared" ca="1" si="197"/>
        <v/>
      </c>
      <c r="AA404" s="316" t="str">
        <f t="shared" ca="1" si="198"/>
        <v/>
      </c>
      <c r="AC404" s="310">
        <f t="shared" ca="1" si="199"/>
        <v>22.000000000000046</v>
      </c>
      <c r="AD404" s="323">
        <f t="shared" ca="1" si="200"/>
        <v>564.966472918112</v>
      </c>
      <c r="AE404" s="324" t="e">
        <f t="shared" ca="1" si="179"/>
        <v>#N/A</v>
      </c>
      <c r="AG404" s="306">
        <f t="shared" ca="1" si="201"/>
        <v>7.493900626144443</v>
      </c>
      <c r="AH404" s="304">
        <f t="shared" ca="1" si="202"/>
        <v>-1.7822631731877752</v>
      </c>
    </row>
    <row r="405" spans="1:34" x14ac:dyDescent="0.2">
      <c r="A405" s="347">
        <f t="shared" ca="1" si="180"/>
        <v>0.1</v>
      </c>
      <c r="B405" s="304">
        <f t="shared" ca="1" si="181"/>
        <v>22.100000000000048</v>
      </c>
      <c r="D405" s="306">
        <f t="shared" ca="1" si="182"/>
        <v>-0.58549744134037962</v>
      </c>
      <c r="E405" s="307">
        <f t="shared" ca="1" si="183"/>
        <v>-8.0805094356030391</v>
      </c>
      <c r="F405" s="304">
        <f t="shared" ca="1" si="184"/>
        <v>8.1016936496442451</v>
      </c>
      <c r="G405" s="306">
        <f t="shared" ca="1" si="185"/>
        <v>20.456296954613887</v>
      </c>
      <c r="H405" s="307">
        <f t="shared" ca="1" si="186"/>
        <v>-61.406494745995673</v>
      </c>
      <c r="I405" s="304">
        <f t="shared" ca="1" si="187"/>
        <v>64.724166136655171</v>
      </c>
      <c r="J405" s="306">
        <f t="shared" ca="1" si="188"/>
        <v>567.01503010078011</v>
      </c>
      <c r="K405" s="307">
        <f t="shared" ca="1" si="189"/>
        <v>1080.2147273111673</v>
      </c>
      <c r="L405" s="304">
        <f t="shared" ca="1" si="174"/>
        <v>1219.9876644704764</v>
      </c>
      <c r="M405" s="306">
        <f t="shared" ca="1" si="190"/>
        <v>-1.2492294965375337</v>
      </c>
      <c r="N405" s="304">
        <f t="shared" ca="1" si="191"/>
        <v>-71.575577794853373</v>
      </c>
      <c r="P405" s="310">
        <f t="shared" ca="1" si="192"/>
        <v>23</v>
      </c>
      <c r="Q405" s="304">
        <f t="shared" ca="1" si="193"/>
        <v>0</v>
      </c>
      <c r="R405" s="306">
        <f t="shared" ca="1" si="194"/>
        <v>0</v>
      </c>
      <c r="S405" s="307">
        <f t="shared" ca="1" si="195"/>
        <v>8.1359999999999992</v>
      </c>
      <c r="T405" s="304">
        <f t="shared" ca="1" si="175"/>
        <v>79.814160000000001</v>
      </c>
      <c r="U405" s="311">
        <f t="shared" ca="1" si="176"/>
        <v>0</v>
      </c>
      <c r="V405" s="306">
        <f t="shared" ca="1" si="177"/>
        <v>1.0994545007654235</v>
      </c>
      <c r="W405" s="304">
        <f t="shared" ca="1" si="178"/>
        <v>15.214014367932274</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7.466064923229677</v>
      </c>
      <c r="AH405" s="304">
        <f t="shared" ca="1" si="202"/>
        <v>-1.8259093258303527</v>
      </c>
    </row>
    <row r="406" spans="1:34" x14ac:dyDescent="0.2">
      <c r="A406" s="347">
        <f t="shared" ca="1" si="180"/>
        <v>0.1</v>
      </c>
      <c r="B406" s="304">
        <f t="shared" ca="1" si="181"/>
        <v>22.200000000000049</v>
      </c>
      <c r="D406" s="306">
        <f t="shared" ca="1" si="182"/>
        <v>-0.59100810623736888</v>
      </c>
      <c r="E406" s="307">
        <f t="shared" ca="1" si="183"/>
        <v>-8.0358892579128156</v>
      </c>
      <c r="F406" s="304">
        <f t="shared" ca="1" si="184"/>
        <v>8.0575931112880639</v>
      </c>
      <c r="G406" s="306">
        <f t="shared" ca="1" si="185"/>
        <v>20.397196143990151</v>
      </c>
      <c r="H406" s="307">
        <f t="shared" ca="1" si="186"/>
        <v>-62.210083671786954</v>
      </c>
      <c r="I406" s="304">
        <f t="shared" ca="1" si="187"/>
        <v>65.468619360630626</v>
      </c>
      <c r="J406" s="306">
        <f t="shared" ca="1" si="188"/>
        <v>569.05770475571035</v>
      </c>
      <c r="K406" s="307">
        <f t="shared" ca="1" si="189"/>
        <v>1074.0338983902782</v>
      </c>
      <c r="L406" s="304">
        <f t="shared" ca="1" si="174"/>
        <v>1215.4733589154703</v>
      </c>
      <c r="M406" s="306">
        <f t="shared" ca="1" si="190"/>
        <v>-1.2539653472525254</v>
      </c>
      <c r="N406" s="304">
        <f t="shared" ca="1" si="191"/>
        <v>-71.846922053226407</v>
      </c>
      <c r="P406" s="310">
        <f t="shared" ca="1" si="192"/>
        <v>23</v>
      </c>
      <c r="Q406" s="304">
        <f t="shared" ca="1" si="193"/>
        <v>0</v>
      </c>
      <c r="R406" s="306">
        <f t="shared" ca="1" si="194"/>
        <v>0</v>
      </c>
      <c r="S406" s="307">
        <f t="shared" ca="1" si="195"/>
        <v>8.1359999999999992</v>
      </c>
      <c r="T406" s="304">
        <f t="shared" ca="1" si="175"/>
        <v>79.814160000000001</v>
      </c>
      <c r="U406" s="311">
        <f t="shared" ca="1" si="176"/>
        <v>0</v>
      </c>
      <c r="V406" s="306">
        <f t="shared" ca="1" si="177"/>
        <v>1.100136242840666</v>
      </c>
      <c r="W406" s="304">
        <f t="shared" ca="1" si="178"/>
        <v>15.575660403331216</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7.4371905101924423</v>
      </c>
      <c r="AH406" s="304">
        <f t="shared" ca="1" si="202"/>
        <v>-1.8699624346032786</v>
      </c>
    </row>
    <row r="407" spans="1:34" x14ac:dyDescent="0.2">
      <c r="A407" s="347">
        <f t="shared" ca="1" si="180"/>
        <v>0.1</v>
      </c>
      <c r="B407" s="304">
        <f t="shared" ca="1" si="181"/>
        <v>22.30000000000005</v>
      </c>
      <c r="D407" s="306">
        <f t="shared" ca="1" si="182"/>
        <v>-0.59644831989459679</v>
      </c>
      <c r="E407" s="307">
        <f t="shared" ca="1" si="183"/>
        <v>-7.990872526566732</v>
      </c>
      <c r="F407" s="304">
        <f t="shared" ca="1" si="184"/>
        <v>8.0131014179370066</v>
      </c>
      <c r="G407" s="306">
        <f t="shared" ca="1" si="185"/>
        <v>20.337551312000691</v>
      </c>
      <c r="H407" s="307">
        <f t="shared" ca="1" si="186"/>
        <v>-63.00917092444363</v>
      </c>
      <c r="I407" s="304">
        <f t="shared" ca="1" si="187"/>
        <v>66.21005674332271</v>
      </c>
      <c r="J407" s="306">
        <f t="shared" ca="1" si="188"/>
        <v>571.09444212850985</v>
      </c>
      <c r="K407" s="307">
        <f t="shared" ca="1" si="189"/>
        <v>1067.7729356604666</v>
      </c>
      <c r="L407" s="304">
        <f t="shared" ca="1" si="174"/>
        <v>1210.9037550354878</v>
      </c>
      <c r="M407" s="306">
        <f t="shared" ca="1" si="190"/>
        <v>-1.2585815394174533</v>
      </c>
      <c r="N407" s="304">
        <f t="shared" ca="1" si="191"/>
        <v>-72.111410381698136</v>
      </c>
      <c r="P407" s="310">
        <f t="shared" ca="1" si="192"/>
        <v>23</v>
      </c>
      <c r="Q407" s="304">
        <f t="shared" ca="1" si="193"/>
        <v>0</v>
      </c>
      <c r="R407" s="306">
        <f t="shared" ca="1" si="194"/>
        <v>0</v>
      </c>
      <c r="S407" s="307">
        <f t="shared" ca="1" si="195"/>
        <v>8.1359999999999992</v>
      </c>
      <c r="T407" s="304">
        <f t="shared" ca="1" si="175"/>
        <v>79.814160000000001</v>
      </c>
      <c r="U407" s="311">
        <f t="shared" ca="1" si="176"/>
        <v>0</v>
      </c>
      <c r="V407" s="306">
        <f t="shared" ca="1" si="177"/>
        <v>1.1008272314611822</v>
      </c>
      <c r="W407" s="304">
        <f t="shared" ca="1" si="178"/>
        <v>15.94045512726762</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7.4073194127762232</v>
      </c>
      <c r="AH407" s="304">
        <f t="shared" ca="1" si="202"/>
        <v>-1.914412537282598</v>
      </c>
    </row>
    <row r="408" spans="1:34" x14ac:dyDescent="0.2">
      <c r="A408" s="347">
        <f t="shared" ca="1" si="180"/>
        <v>0.1</v>
      </c>
      <c r="B408" s="304">
        <f t="shared" ca="1" si="181"/>
        <v>22.400000000000052</v>
      </c>
      <c r="D408" s="306">
        <f t="shared" ca="1" si="182"/>
        <v>-0.60181703787906071</v>
      </c>
      <c r="E408" s="307">
        <f t="shared" ca="1" si="183"/>
        <v>-7.9454691121251928</v>
      </c>
      <c r="F408" s="304">
        <f t="shared" ca="1" si="184"/>
        <v>7.9682283575972539</v>
      </c>
      <c r="G408" s="306">
        <f t="shared" ca="1" si="185"/>
        <v>20.277369608212787</v>
      </c>
      <c r="H408" s="307">
        <f t="shared" ca="1" si="186"/>
        <v>-63.803717835656151</v>
      </c>
      <c r="I408" s="304">
        <f t="shared" ca="1" si="187"/>
        <v>66.948384057272804</v>
      </c>
      <c r="J408" s="306">
        <f t="shared" ca="1" si="188"/>
        <v>573.12518817452053</v>
      </c>
      <c r="K408" s="307">
        <f t="shared" ca="1" si="189"/>
        <v>1061.4322912224616</v>
      </c>
      <c r="L408" s="304">
        <f t="shared" ca="1" si="174"/>
        <v>1206.2798142097231</v>
      </c>
      <c r="M408" s="306">
        <f t="shared" ca="1" si="190"/>
        <v>-1.2630824986206624</v>
      </c>
      <c r="N408" s="304">
        <f t="shared" ca="1" si="191"/>
        <v>-72.369296347802575</v>
      </c>
      <c r="P408" s="310">
        <f t="shared" ca="1" si="192"/>
        <v>23</v>
      </c>
      <c r="Q408" s="304">
        <f t="shared" ca="1" si="193"/>
        <v>0</v>
      </c>
      <c r="R408" s="306">
        <f t="shared" ca="1" si="194"/>
        <v>0</v>
      </c>
      <c r="S408" s="307">
        <f t="shared" ca="1" si="195"/>
        <v>8.1359999999999992</v>
      </c>
      <c r="T408" s="304">
        <f t="shared" ca="1" si="175"/>
        <v>79.814160000000001</v>
      </c>
      <c r="U408" s="311">
        <f t="shared" ca="1" si="176"/>
        <v>0</v>
      </c>
      <c r="V408" s="306">
        <f t="shared" ca="1" si="177"/>
        <v>1.1015274328195235</v>
      </c>
      <c r="W408" s="304">
        <f t="shared" ca="1" si="178"/>
        <v>16.308317117407732</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7.3764917369858169</v>
      </c>
      <c r="AH408" s="304">
        <f t="shared" ca="1" si="202"/>
        <v>-1.9592496469109664</v>
      </c>
    </row>
    <row r="409" spans="1:34" x14ac:dyDescent="0.2">
      <c r="A409" s="347">
        <f t="shared" ca="1" si="180"/>
        <v>0.1</v>
      </c>
      <c r="B409" s="304">
        <f t="shared" ca="1" si="181"/>
        <v>22.500000000000053</v>
      </c>
      <c r="D409" s="306">
        <f t="shared" ca="1" si="182"/>
        <v>-0.60711327114927149</v>
      </c>
      <c r="E409" s="307">
        <f t="shared" ca="1" si="183"/>
        <v>-7.8996889194641229</v>
      </c>
      <c r="F409" s="304">
        <f t="shared" ca="1" si="184"/>
        <v>7.9229837528742806</v>
      </c>
      <c r="G409" s="306">
        <f t="shared" ca="1" si="185"/>
        <v>20.21665828109786</v>
      </c>
      <c r="H409" s="307">
        <f t="shared" ca="1" si="186"/>
        <v>-64.593686727602559</v>
      </c>
      <c r="I409" s="304">
        <f t="shared" ca="1" si="187"/>
        <v>67.683510821457403</v>
      </c>
      <c r="J409" s="306">
        <f t="shared" ca="1" si="188"/>
        <v>575.14988956898605</v>
      </c>
      <c r="K409" s="307">
        <f t="shared" ca="1" si="189"/>
        <v>1055.0124209942987</v>
      </c>
      <c r="L409" s="304">
        <f t="shared" ca="1" si="174"/>
        <v>1201.602514945549</v>
      </c>
      <c r="M409" s="306">
        <f t="shared" ca="1" si="190"/>
        <v>-1.2674724432539461</v>
      </c>
      <c r="N409" s="304">
        <f t="shared" ca="1" si="191"/>
        <v>-72.620821647585842</v>
      </c>
      <c r="P409" s="310">
        <f t="shared" ca="1" si="192"/>
        <v>23</v>
      </c>
      <c r="Q409" s="304">
        <f t="shared" ca="1" si="193"/>
        <v>0</v>
      </c>
      <c r="R409" s="306">
        <f t="shared" ca="1" si="194"/>
        <v>0</v>
      </c>
      <c r="S409" s="307">
        <f t="shared" ca="1" si="195"/>
        <v>8.1359999999999992</v>
      </c>
      <c r="T409" s="304">
        <f t="shared" ca="1" si="175"/>
        <v>79.814160000000001</v>
      </c>
      <c r="U409" s="311">
        <f t="shared" ca="1" si="176"/>
        <v>0</v>
      </c>
      <c r="V409" s="306">
        <f t="shared" ca="1" si="177"/>
        <v>1.1022368127952895</v>
      </c>
      <c r="W409" s="304">
        <f t="shared" ca="1" si="178"/>
        <v>16.679164815529759</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7.3447457998859136</v>
      </c>
      <c r="AH409" s="304">
        <f t="shared" ca="1" si="202"/>
        <v>-2.0044637558269094</v>
      </c>
    </row>
    <row r="410" spans="1:34" x14ac:dyDescent="0.2">
      <c r="A410" s="347">
        <f t="shared" ca="1" si="180"/>
        <v>0.1</v>
      </c>
      <c r="B410" s="304">
        <f t="shared" ca="1" si="181"/>
        <v>22.600000000000055</v>
      </c>
      <c r="D410" s="306">
        <f t="shared" ca="1" si="182"/>
        <v>-0.61233608424659747</v>
      </c>
      <c r="E410" s="307">
        <f t="shared" ca="1" si="183"/>
        <v>-7.8535418827446479</v>
      </c>
      <c r="F410" s="304">
        <f t="shared" ca="1" si="184"/>
        <v>7.8773774559871645</v>
      </c>
      <c r="G410" s="306">
        <f t="shared" ca="1" si="185"/>
        <v>20.155424672673199</v>
      </c>
      <c r="H410" s="307">
        <f t="shared" ca="1" si="186"/>
        <v>-65.379040915877027</v>
      </c>
      <c r="I410" s="304">
        <f t="shared" ca="1" si="187"/>
        <v>68.415350140269879</v>
      </c>
      <c r="J410" s="306">
        <f t="shared" ca="1" si="188"/>
        <v>577.16849371667456</v>
      </c>
      <c r="K410" s="307">
        <f t="shared" ca="1" si="189"/>
        <v>1048.5137846121247</v>
      </c>
      <c r="L410" s="304">
        <f t="shared" ca="1" si="174"/>
        <v>1196.8728531723059</v>
      </c>
      <c r="M410" s="306">
        <f t="shared" ca="1" si="190"/>
        <v>-1.2717553959084411</v>
      </c>
      <c r="N410" s="304">
        <f t="shared" ca="1" si="191"/>
        <v>-72.866216758542762</v>
      </c>
      <c r="P410" s="310">
        <f t="shared" ca="1" si="192"/>
        <v>23</v>
      </c>
      <c r="Q410" s="304">
        <f t="shared" ca="1" si="193"/>
        <v>0</v>
      </c>
      <c r="R410" s="306">
        <f t="shared" ca="1" si="194"/>
        <v>0</v>
      </c>
      <c r="S410" s="307">
        <f t="shared" ca="1" si="195"/>
        <v>8.1359999999999992</v>
      </c>
      <c r="T410" s="304">
        <f t="shared" ca="1" si="175"/>
        <v>79.814160000000001</v>
      </c>
      <c r="U410" s="311">
        <f t="shared" ca="1" si="176"/>
        <v>0</v>
      </c>
      <c r="V410" s="306">
        <f t="shared" ca="1" si="177"/>
        <v>1.102955336961714</v>
      </c>
      <c r="W410" s="304">
        <f t="shared" ca="1" si="178"/>
        <v>17.052916559840799</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7.3121182500895863</v>
      </c>
      <c r="AH410" s="304">
        <f t="shared" ca="1" si="202"/>
        <v>-2.0500448396668829</v>
      </c>
    </row>
    <row r="411" spans="1:34" x14ac:dyDescent="0.2">
      <c r="A411" s="347">
        <f t="shared" ca="1" si="180"/>
        <v>0.1</v>
      </c>
      <c r="B411" s="304">
        <f t="shared" ca="1" si="181"/>
        <v>22.700000000000056</v>
      </c>
      <c r="D411" s="306">
        <f t="shared" ca="1" si="182"/>
        <v>-0.61748459359317442</v>
      </c>
      <c r="E411" s="307">
        <f t="shared" ca="1" si="183"/>
        <v>-7.8070379604957463</v>
      </c>
      <c r="F411" s="304">
        <f t="shared" ca="1" si="184"/>
        <v>7.8314193438958757</v>
      </c>
      <c r="G411" s="306">
        <f t="shared" ca="1" si="185"/>
        <v>20.093676213313881</v>
      </c>
      <c r="H411" s="307">
        <f t="shared" ca="1" si="186"/>
        <v>-66.159744711926606</v>
      </c>
      <c r="I411" s="304">
        <f t="shared" ca="1" si="187"/>
        <v>69.143818553163499</v>
      </c>
      <c r="J411" s="306">
        <f t="shared" ca="1" si="188"/>
        <v>579.18094876097393</v>
      </c>
      <c r="K411" s="307">
        <f t="shared" ca="1" si="189"/>
        <v>1041.9368453307345</v>
      </c>
      <c r="L411" s="304">
        <f t="shared" ca="1" si="174"/>
        <v>1192.0918425462969</v>
      </c>
      <c r="M411" s="306">
        <f t="shared" ca="1" si="190"/>
        <v>-1.2759351940717156</v>
      </c>
      <c r="N411" s="304">
        <f t="shared" ca="1" si="191"/>
        <v>-73.105701552514915</v>
      </c>
      <c r="P411" s="310">
        <f t="shared" ca="1" si="192"/>
        <v>23</v>
      </c>
      <c r="Q411" s="304">
        <f t="shared" ca="1" si="193"/>
        <v>0</v>
      </c>
      <c r="R411" s="306">
        <f t="shared" ca="1" si="194"/>
        <v>0</v>
      </c>
      <c r="S411" s="307">
        <f t="shared" ca="1" si="195"/>
        <v>8.1359999999999992</v>
      </c>
      <c r="T411" s="304">
        <f t="shared" ca="1" si="175"/>
        <v>79.814160000000001</v>
      </c>
      <c r="U411" s="311">
        <f t="shared" ca="1" si="176"/>
        <v>0</v>
      </c>
      <c r="V411" s="306">
        <f t="shared" ca="1" si="177"/>
        <v>1.1036829705922835</v>
      </c>
      <c r="W411" s="304">
        <f t="shared" ca="1" si="178"/>
        <v>17.429490617028222</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7.2786441787899747</v>
      </c>
      <c r="AH411" s="304">
        <f t="shared" ca="1" si="202"/>
        <v>-2.0959828613373648</v>
      </c>
    </row>
    <row r="412" spans="1:34" x14ac:dyDescent="0.2">
      <c r="A412" s="347">
        <f t="shared" ca="1" si="180"/>
        <v>0.1</v>
      </c>
      <c r="B412" s="304">
        <f t="shared" ca="1" si="181"/>
        <v>22.800000000000058</v>
      </c>
      <c r="D412" s="306">
        <f t="shared" ca="1" si="182"/>
        <v>-0.62255796588744683</v>
      </c>
      <c r="E412" s="307">
        <f t="shared" ca="1" si="183"/>
        <v>-7.7601871308049244</v>
      </c>
      <c r="F412" s="304">
        <f t="shared" ca="1" si="184"/>
        <v>7.7851193135365806</v>
      </c>
      <c r="G412" s="306">
        <f t="shared" ca="1" si="185"/>
        <v>20.031420416725137</v>
      </c>
      <c r="H412" s="307">
        <f t="shared" ca="1" si="186"/>
        <v>-66.935763425007096</v>
      </c>
      <c r="I412" s="304">
        <f t="shared" ca="1" si="187"/>
        <v>69.868835894124572</v>
      </c>
      <c r="J412" s="306">
        <f t="shared" ca="1" si="188"/>
        <v>581.18720359247584</v>
      </c>
      <c r="K412" s="307">
        <f t="shared" ca="1" si="189"/>
        <v>1035.2820699238878</v>
      </c>
      <c r="L412" s="304">
        <f t="shared" ca="1" si="174"/>
        <v>1187.2605147673073</v>
      </c>
      <c r="M412" s="306">
        <f t="shared" ca="1" si="190"/>
        <v>-1.2800155001713998</v>
      </c>
      <c r="N412" s="304">
        <f t="shared" ca="1" si="191"/>
        <v>-73.339485871148312</v>
      </c>
      <c r="P412" s="310">
        <f t="shared" ca="1" si="192"/>
        <v>23</v>
      </c>
      <c r="Q412" s="304">
        <f t="shared" ca="1" si="193"/>
        <v>0</v>
      </c>
      <c r="R412" s="306">
        <f t="shared" ca="1" si="194"/>
        <v>0</v>
      </c>
      <c r="S412" s="307">
        <f t="shared" ca="1" si="195"/>
        <v>8.1359999999999992</v>
      </c>
      <c r="T412" s="304">
        <f t="shared" ca="1" si="175"/>
        <v>79.814160000000001</v>
      </c>
      <c r="U412" s="311">
        <f t="shared" ca="1" si="176"/>
        <v>0</v>
      </c>
      <c r="V412" s="306">
        <f t="shared" ca="1" si="177"/>
        <v>1.1044196786673894</v>
      </c>
      <c r="W412" s="304">
        <f t="shared" ca="1" si="178"/>
        <v>17.80880521402467</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7.2443572221157408</v>
      </c>
      <c r="AH412" s="304">
        <f t="shared" ca="1" si="202"/>
        <v>-2.1422677749543046</v>
      </c>
    </row>
    <row r="413" spans="1:34" x14ac:dyDescent="0.2">
      <c r="A413" s="347">
        <f t="shared" ca="1" si="180"/>
        <v>0.1</v>
      </c>
      <c r="B413" s="304">
        <f t="shared" ca="1" si="181"/>
        <v>22.900000000000059</v>
      </c>
      <c r="D413" s="306">
        <f t="shared" ca="1" si="182"/>
        <v>-0.62755541658916736</v>
      </c>
      <c r="E413" s="307">
        <f t="shared" ca="1" si="183"/>
        <v>-7.7129993866125606</v>
      </c>
      <c r="F413" s="304">
        <f t="shared" ca="1" si="184"/>
        <v>7.7384872771605782</v>
      </c>
      <c r="G413" s="306">
        <f t="shared" ca="1" si="185"/>
        <v>19.968664875066221</v>
      </c>
      <c r="H413" s="307">
        <f t="shared" ca="1" si="186"/>
        <v>-67.707063363668354</v>
      </c>
      <c r="I413" s="304">
        <f t="shared" ca="1" si="187"/>
        <v>70.590325160212331</v>
      </c>
      <c r="J413" s="306">
        <f t="shared" ca="1" si="188"/>
        <v>583.18720785706546</v>
      </c>
      <c r="K413" s="307">
        <f t="shared" ca="1" si="189"/>
        <v>1028.5499285844539</v>
      </c>
      <c r="L413" s="304">
        <f t="shared" ca="1" si="174"/>
        <v>1182.379919906967</v>
      </c>
      <c r="M413" s="306">
        <f t="shared" ca="1" si="190"/>
        <v>-1.2839998110078088</v>
      </c>
      <c r="N413" s="304">
        <f t="shared" ca="1" si="191"/>
        <v>-73.567770066342788</v>
      </c>
      <c r="P413" s="310">
        <f t="shared" ca="1" si="192"/>
        <v>23</v>
      </c>
      <c r="Q413" s="304">
        <f t="shared" ca="1" si="193"/>
        <v>0</v>
      </c>
      <c r="R413" s="306">
        <f t="shared" ca="1" si="194"/>
        <v>0</v>
      </c>
      <c r="S413" s="307">
        <f t="shared" ca="1" si="195"/>
        <v>8.1359999999999992</v>
      </c>
      <c r="T413" s="304">
        <f t="shared" ca="1" si="175"/>
        <v>79.814160000000001</v>
      </c>
      <c r="U413" s="311">
        <f t="shared" ca="1" si="176"/>
        <v>0</v>
      </c>
      <c r="V413" s="306">
        <f t="shared" ca="1" si="177"/>
        <v>1.1051654258810066</v>
      </c>
      <c r="W413" s="304">
        <f t="shared" ca="1" si="178"/>
        <v>18.190778569466506</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7.2092896555242358</v>
      </c>
      <c r="AH413" s="304">
        <f t="shared" ca="1" si="202"/>
        <v>-2.1888895297473785</v>
      </c>
    </row>
    <row r="414" spans="1:34" x14ac:dyDescent="0.2">
      <c r="A414" s="347">
        <f t="shared" ca="1" si="180"/>
        <v>0.1</v>
      </c>
      <c r="B414" s="304">
        <f t="shared" ca="1" si="181"/>
        <v>23.00000000000006</v>
      </c>
      <c r="D414" s="306">
        <f t="shared" ca="1" si="182"/>
        <v>-0.63247620848639752</v>
      </c>
      <c r="E414" s="307">
        <f t="shared" ca="1" si="183"/>
        <v>-7.6654847311062788</v>
      </c>
      <c r="F414" s="304">
        <f t="shared" ca="1" si="184"/>
        <v>7.6915331577732164</v>
      </c>
      <c r="G414" s="306">
        <f t="shared" ca="1" si="185"/>
        <v>19.905417254217582</v>
      </c>
      <c r="H414" s="307">
        <f t="shared" ca="1" si="186"/>
        <v>-68.473611836778986</v>
      </c>
      <c r="I414" s="304">
        <f t="shared" ca="1" si="187"/>
        <v>71.308212388464639</v>
      </c>
      <c r="J414" s="306">
        <f t="shared" ca="1" si="188"/>
        <v>585.18091196352964</v>
      </c>
      <c r="K414" s="307">
        <f t="shared" ca="1" si="189"/>
        <v>1021.7408948244316</v>
      </c>
      <c r="L414" s="304">
        <f t="shared" ca="1" si="174"/>
        <v>1177.4511267492585</v>
      </c>
      <c r="M414" s="306">
        <f t="shared" ca="1" si="190"/>
        <v>-1.2878914666152914</v>
      </c>
      <c r="N414" s="304">
        <f t="shared" ca="1" si="191"/>
        <v>-73.790745507969959</v>
      </c>
      <c r="P414" s="310">
        <f t="shared" ca="1" si="192"/>
        <v>23</v>
      </c>
      <c r="Q414" s="304">
        <f t="shared" ca="1" si="193"/>
        <v>0</v>
      </c>
      <c r="R414" s="306">
        <f t="shared" ca="1" si="194"/>
        <v>0</v>
      </c>
      <c r="S414" s="307">
        <f t="shared" ca="1" si="195"/>
        <v>8.1359999999999992</v>
      </c>
      <c r="T414" s="304">
        <f t="shared" ca="1" si="175"/>
        <v>79.814160000000001</v>
      </c>
      <c r="U414" s="311">
        <f t="shared" ca="1" si="176"/>
        <v>0</v>
      </c>
      <c r="V414" s="306">
        <f t="shared" ca="1" si="177"/>
        <v>1.1059201766473985</v>
      </c>
      <c r="W414" s="304">
        <f t="shared" ca="1" si="178"/>
        <v>18.575328924825964</v>
      </c>
      <c r="Y414" s="314" t="str">
        <f t="shared" ca="1" si="196"/>
        <v/>
      </c>
      <c r="Z414" s="315" t="str">
        <f t="shared" ca="1" si="197"/>
        <v/>
      </c>
      <c r="AA414" s="316" t="str">
        <f t="shared" ca="1" si="198"/>
        <v/>
      </c>
      <c r="AC414" s="310">
        <f t="shared" ca="1" si="199"/>
        <v>23.00000000000006</v>
      </c>
      <c r="AD414" s="323">
        <f t="shared" ca="1" si="200"/>
        <v>585.18091196352964</v>
      </c>
      <c r="AE414" s="324" t="e">
        <f t="shared" ca="1" si="179"/>
        <v>#N/A</v>
      </c>
      <c r="AG414" s="306">
        <f t="shared" ca="1" si="201"/>
        <v>7.1734724808852928</v>
      </c>
      <c r="AH414" s="304">
        <f t="shared" ca="1" si="202"/>
        <v>-2.235838073926562</v>
      </c>
    </row>
    <row r="415" spans="1:34" x14ac:dyDescent="0.2">
      <c r="A415" s="347">
        <f t="shared" ca="1" si="180"/>
        <v>0.1</v>
      </c>
      <c r="B415" s="304">
        <f t="shared" ca="1" si="181"/>
        <v>23.100000000000062</v>
      </c>
      <c r="D415" s="306">
        <f t="shared" ca="1" si="182"/>
        <v>-0.63731965033765037</v>
      </c>
      <c r="E415" s="307">
        <f t="shared" ca="1" si="183"/>
        <v>-7.6176531732121537</v>
      </c>
      <c r="F415" s="304">
        <f t="shared" ca="1" si="184"/>
        <v>7.6442668846695625</v>
      </c>
      <c r="G415" s="306">
        <f t="shared" ca="1" si="185"/>
        <v>19.841685289183818</v>
      </c>
      <c r="H415" s="307">
        <f t="shared" ca="1" si="186"/>
        <v>-69.235377154100206</v>
      </c>
      <c r="I415" s="304">
        <f t="shared" ca="1" si="187"/>
        <v>72.022426540526354</v>
      </c>
      <c r="J415" s="306">
        <f t="shared" ca="1" si="188"/>
        <v>587.16826709069971</v>
      </c>
      <c r="K415" s="307">
        <f t="shared" ca="1" si="189"/>
        <v>1014.8554453748876</v>
      </c>
      <c r="L415" s="304">
        <f t="shared" ca="1" si="174"/>
        <v>1172.4752231434816</v>
      </c>
      <c r="M415" s="306">
        <f t="shared" ca="1" si="190"/>
        <v>-1.2916936585894345</v>
      </c>
      <c r="N415" s="304">
        <f t="shared" ca="1" si="191"/>
        <v>-74.008595060986877</v>
      </c>
      <c r="P415" s="310">
        <f t="shared" ca="1" si="192"/>
        <v>23</v>
      </c>
      <c r="Q415" s="304">
        <f t="shared" ca="1" si="193"/>
        <v>0</v>
      </c>
      <c r="R415" s="306">
        <f t="shared" ca="1" si="194"/>
        <v>0</v>
      </c>
      <c r="S415" s="307">
        <f t="shared" ca="1" si="195"/>
        <v>8.1359999999999992</v>
      </c>
      <c r="T415" s="304">
        <f t="shared" ca="1" si="175"/>
        <v>79.814160000000001</v>
      </c>
      <c r="U415" s="311">
        <f t="shared" ca="1" si="176"/>
        <v>0</v>
      </c>
      <c r="V415" s="306">
        <f t="shared" ca="1" si="177"/>
        <v>1.1066838951078439</v>
      </c>
      <c r="W415" s="304">
        <f t="shared" ca="1" si="178"/>
        <v>18.962374575198492</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7.1369355068530762</v>
      </c>
      <c r="AH415" s="304">
        <f t="shared" ca="1" si="202"/>
        <v>-2.2831033585085994</v>
      </c>
    </row>
    <row r="416" spans="1:34" x14ac:dyDescent="0.2">
      <c r="A416" s="347">
        <f t="shared" ca="1" si="180"/>
        <v>0.1</v>
      </c>
      <c r="B416" s="304">
        <f t="shared" ca="1" si="181"/>
        <v>23.200000000000063</v>
      </c>
      <c r="D416" s="306">
        <f t="shared" ca="1" si="182"/>
        <v>-0.64208509558293847</v>
      </c>
      <c r="E416" s="307">
        <f t="shared" ca="1" si="183"/>
        <v>-7.5695147231800561</v>
      </c>
      <c r="F416" s="304">
        <f t="shared" ca="1" si="184"/>
        <v>7.5966983890641195</v>
      </c>
      <c r="G416" s="306">
        <f t="shared" ca="1" si="185"/>
        <v>19.777476779625523</v>
      </c>
      <c r="H416" s="307">
        <f t="shared" ca="1" si="186"/>
        <v>-69.992328626418214</v>
      </c>
      <c r="I416" s="304">
        <f t="shared" ca="1" si="187"/>
        <v>72.732899394408506</v>
      </c>
      <c r="J416" s="306">
        <f t="shared" ca="1" si="188"/>
        <v>589.14922519414017</v>
      </c>
      <c r="K416" s="307">
        <f t="shared" ca="1" si="189"/>
        <v>1007.8940600858617</v>
      </c>
      <c r="L416" s="304">
        <f t="shared" ca="1" si="174"/>
        <v>1167.4533163699602</v>
      </c>
      <c r="M416" s="306">
        <f t="shared" ca="1" si="190"/>
        <v>-1.2954094379148196</v>
      </c>
      <c r="N416" s="304">
        <f t="shared" ca="1" si="191"/>
        <v>-74.221493533933412</v>
      </c>
      <c r="P416" s="310">
        <f t="shared" ca="1" si="192"/>
        <v>23</v>
      </c>
      <c r="Q416" s="304">
        <f t="shared" ca="1" si="193"/>
        <v>0</v>
      </c>
      <c r="R416" s="306">
        <f t="shared" ca="1" si="194"/>
        <v>0</v>
      </c>
      <c r="S416" s="307">
        <f t="shared" ca="1" si="195"/>
        <v>8.1359999999999992</v>
      </c>
      <c r="T416" s="304">
        <f t="shared" ca="1" si="175"/>
        <v>79.814160000000001</v>
      </c>
      <c r="U416" s="311">
        <f t="shared" ca="1" si="176"/>
        <v>0</v>
      </c>
      <c r="V416" s="306">
        <f t="shared" ca="1" si="177"/>
        <v>1.1074565451373821</v>
      </c>
      <c r="W416" s="304">
        <f t="shared" ca="1" si="178"/>
        <v>19.35183389972682</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7.099707423072287</v>
      </c>
      <c r="AH416" s="304">
        <f t="shared" ca="1" si="202"/>
        <v>-2.330675341101093</v>
      </c>
    </row>
    <row r="417" spans="1:34" x14ac:dyDescent="0.2">
      <c r="A417" s="347">
        <f t="shared" ca="1" si="180"/>
        <v>0.1</v>
      </c>
      <c r="B417" s="304">
        <f t="shared" ca="1" si="181"/>
        <v>23.300000000000065</v>
      </c>
      <c r="D417" s="306">
        <f t="shared" ca="1" si="182"/>
        <v>-0.64677194111799319</v>
      </c>
      <c r="E417" s="307">
        <f t="shared" ca="1" si="183"/>
        <v>-7.5210793882608655</v>
      </c>
      <c r="F417" s="304">
        <f t="shared" ca="1" si="184"/>
        <v>7.5488375998123036</v>
      </c>
      <c r="G417" s="306">
        <f t="shared" ca="1" si="185"/>
        <v>19.712799585513725</v>
      </c>
      <c r="H417" s="307">
        <f t="shared" ca="1" si="186"/>
        <v>-70.7444365652443</v>
      </c>
      <c r="I417" s="304">
        <f t="shared" ca="1" si="187"/>
        <v>73.439565442835402</v>
      </c>
      <c r="J417" s="306">
        <f t="shared" ca="1" si="188"/>
        <v>591.1237390123971</v>
      </c>
      <c r="K417" s="307">
        <f t="shared" ca="1" si="189"/>
        <v>1000.8572218262786</v>
      </c>
      <c r="L417" s="304">
        <f t="shared" ca="1" si="174"/>
        <v>1162.3865335187832</v>
      </c>
      <c r="M417" s="306">
        <f t="shared" ca="1" si="190"/>
        <v>-1.2990417223257289</v>
      </c>
      <c r="N417" s="304">
        <f t="shared" ca="1" si="191"/>
        <v>-74.429608100669668</v>
      </c>
      <c r="P417" s="310">
        <f t="shared" ca="1" si="192"/>
        <v>23</v>
      </c>
      <c r="Q417" s="304">
        <f t="shared" ca="1" si="193"/>
        <v>0</v>
      </c>
      <c r="R417" s="306">
        <f t="shared" ca="1" si="194"/>
        <v>0</v>
      </c>
      <c r="S417" s="307">
        <f t="shared" ca="1" si="195"/>
        <v>8.1359999999999992</v>
      </c>
      <c r="T417" s="304">
        <f t="shared" ca="1" si="175"/>
        <v>79.814160000000001</v>
      </c>
      <c r="U417" s="311">
        <f t="shared" ca="1" si="176"/>
        <v>0</v>
      </c>
      <c r="V417" s="306">
        <f t="shared" ca="1" si="177"/>
        <v>1.1082380903515738</v>
      </c>
      <c r="W417" s="304">
        <f t="shared" ca="1" si="178"/>
        <v>19.743625391644663</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7.0618158687187789</v>
      </c>
      <c r="AH417" s="304">
        <f t="shared" ca="1" si="202"/>
        <v>-2.3785439896419396</v>
      </c>
    </row>
    <row r="418" spans="1:34" x14ac:dyDescent="0.2">
      <c r="A418" s="347">
        <f t="shared" ca="1" si="180"/>
        <v>0.1</v>
      </c>
      <c r="B418" s="304">
        <f t="shared" ca="1" si="181"/>
        <v>23.400000000000066</v>
      </c>
      <c r="D418" s="306">
        <f t="shared" ca="1" si="182"/>
        <v>-0.6513796261264243</v>
      </c>
      <c r="E418" s="307">
        <f t="shared" ca="1" si="183"/>
        <v>-7.472357168473569</v>
      </c>
      <c r="F418" s="304">
        <f t="shared" ca="1" si="184"/>
        <v>7.5006944392216734</v>
      </c>
      <c r="G418" s="306">
        <f t="shared" ca="1" si="185"/>
        <v>19.647661622901083</v>
      </c>
      <c r="H418" s="307">
        <f t="shared" ca="1" si="186"/>
        <v>-71.491672282091656</v>
      </c>
      <c r="I418" s="304">
        <f t="shared" ca="1" si="187"/>
        <v>74.142361797679555</v>
      </c>
      <c r="J418" s="306">
        <f t="shared" ca="1" si="188"/>
        <v>593.0917620728178</v>
      </c>
      <c r="K418" s="307">
        <f t="shared" ca="1" si="189"/>
        <v>993.7454163839119</v>
      </c>
      <c r="L418" s="304">
        <f t="shared" ca="1" si="174"/>
        <v>1157.2760218818476</v>
      </c>
      <c r="M418" s="306">
        <f t="shared" ca="1" si="190"/>
        <v>-1.3025933032300374</v>
      </c>
      <c r="N418" s="304">
        <f t="shared" ca="1" si="191"/>
        <v>-74.633098697085813</v>
      </c>
      <c r="P418" s="310">
        <f t="shared" ca="1" si="192"/>
        <v>23</v>
      </c>
      <c r="Q418" s="304">
        <f t="shared" ca="1" si="193"/>
        <v>0</v>
      </c>
      <c r="R418" s="306">
        <f t="shared" ca="1" si="194"/>
        <v>0</v>
      </c>
      <c r="S418" s="307">
        <f t="shared" ca="1" si="195"/>
        <v>8.1359999999999992</v>
      </c>
      <c r="T418" s="304">
        <f t="shared" ca="1" si="175"/>
        <v>79.814160000000001</v>
      </c>
      <c r="U418" s="311">
        <f t="shared" ca="1" si="176"/>
        <v>0</v>
      </c>
      <c r="V418" s="306">
        <f t="shared" ca="1" si="177"/>
        <v>1.1090284941132749</v>
      </c>
      <c r="W418" s="304">
        <f t="shared" ca="1" si="178"/>
        <v>20.137667687923038</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7.0232874958321094</v>
      </c>
      <c r="AH418" s="304">
        <f t="shared" ca="1" si="202"/>
        <v>-2.4266992860920187</v>
      </c>
    </row>
    <row r="419" spans="1:34" x14ac:dyDescent="0.2">
      <c r="A419" s="347">
        <f t="shared" ca="1" si="180"/>
        <v>0.1</v>
      </c>
      <c r="B419" s="304">
        <f t="shared" ca="1" si="181"/>
        <v>23.500000000000068</v>
      </c>
      <c r="D419" s="306">
        <f t="shared" ca="1" si="182"/>
        <v>-0.65590763096502624</v>
      </c>
      <c r="E419" s="307">
        <f t="shared" ca="1" si="183"/>
        <v>-7.4233580524606531</v>
      </c>
      <c r="F419" s="304">
        <f t="shared" ca="1" si="184"/>
        <v>7.452278818951326</v>
      </c>
      <c r="G419" s="306">
        <f t="shared" ca="1" si="185"/>
        <v>19.582070859804581</v>
      </c>
      <c r="H419" s="307">
        <f t="shared" ca="1" si="186"/>
        <v>-72.234008087337727</v>
      </c>
      <c r="I419" s="304">
        <f t="shared" ca="1" si="187"/>
        <v>74.841228100025063</v>
      </c>
      <c r="J419" s="306">
        <f t="shared" ca="1" si="188"/>
        <v>595.05324869695312</v>
      </c>
      <c r="K419" s="307">
        <f t="shared" ca="1" si="189"/>
        <v>986.55913236544041</v>
      </c>
      <c r="L419" s="304">
        <f t="shared" ca="1" si="174"/>
        <v>1152.1229493584651</v>
      </c>
      <c r="M419" s="306">
        <f t="shared" ca="1" si="190"/>
        <v>-1.3060668522245051</v>
      </c>
      <c r="N419" s="304">
        <f t="shared" ca="1" si="191"/>
        <v>-74.832118394400723</v>
      </c>
      <c r="P419" s="310">
        <f t="shared" ca="1" si="192"/>
        <v>23</v>
      </c>
      <c r="Q419" s="304">
        <f t="shared" ca="1" si="193"/>
        <v>0</v>
      </c>
      <c r="R419" s="306">
        <f t="shared" ca="1" si="194"/>
        <v>0</v>
      </c>
      <c r="S419" s="307">
        <f t="shared" ca="1" si="195"/>
        <v>8.1359999999999992</v>
      </c>
      <c r="T419" s="304">
        <f t="shared" ca="1" si="175"/>
        <v>79.814160000000001</v>
      </c>
      <c r="U419" s="311">
        <f t="shared" ca="1" si="176"/>
        <v>0</v>
      </c>
      <c r="V419" s="306">
        <f t="shared" ca="1" si="177"/>
        <v>1.1098277195394206</v>
      </c>
      <c r="W419" s="304">
        <f t="shared" ca="1" si="178"/>
        <v>20.533879598503294</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6.9841480278588861</v>
      </c>
      <c r="AH419" s="304">
        <f t="shared" ca="1" si="202"/>
        <v>-2.4751312300790365</v>
      </c>
    </row>
    <row r="420" spans="1:34" x14ac:dyDescent="0.2">
      <c r="A420" s="347">
        <f t="shared" ca="1" si="180"/>
        <v>0.1</v>
      </c>
      <c r="B420" s="304">
        <f t="shared" ca="1" si="181"/>
        <v>23.600000000000069</v>
      </c>
      <c r="D420" s="306">
        <f t="shared" ca="1" si="182"/>
        <v>-0.66035547609784961</v>
      </c>
      <c r="E420" s="307">
        <f t="shared" ca="1" si="183"/>
        <v>-7.3740920134303991</v>
      </c>
      <c r="F420" s="304">
        <f t="shared" ca="1" si="184"/>
        <v>7.4036006359980293</v>
      </c>
      <c r="G420" s="306">
        <f t="shared" ca="1" si="185"/>
        <v>19.516035312194795</v>
      </c>
      <c r="H420" s="307">
        <f t="shared" ca="1" si="186"/>
        <v>-72.971417288680769</v>
      </c>
      <c r="I420" s="304">
        <f t="shared" ca="1" si="187"/>
        <v>75.536106435436636</v>
      </c>
      <c r="J420" s="306">
        <f t="shared" ca="1" si="188"/>
        <v>597.00815400555314</v>
      </c>
      <c r="K420" s="307">
        <f t="shared" ca="1" si="189"/>
        <v>979.29886109663948</v>
      </c>
      <c r="L420" s="304">
        <f t="shared" ca="1" si="174"/>
        <v>1146.9285048747779</v>
      </c>
      <c r="M420" s="306">
        <f t="shared" ca="1" si="190"/>
        <v>-1.309464927227787</v>
      </c>
      <c r="N420" s="304">
        <f t="shared" ca="1" si="191"/>
        <v>-75.026813750557665</v>
      </c>
      <c r="P420" s="310">
        <f t="shared" ca="1" si="192"/>
        <v>23</v>
      </c>
      <c r="Q420" s="304">
        <f t="shared" ca="1" si="193"/>
        <v>0</v>
      </c>
      <c r="R420" s="306">
        <f t="shared" ca="1" si="194"/>
        <v>0</v>
      </c>
      <c r="S420" s="307">
        <f t="shared" ca="1" si="195"/>
        <v>8.1359999999999992</v>
      </c>
      <c r="T420" s="304">
        <f t="shared" ca="1" si="175"/>
        <v>79.814160000000001</v>
      </c>
      <c r="U420" s="311">
        <f t="shared" ca="1" si="176"/>
        <v>0</v>
      </c>
      <c r="V420" s="306">
        <f t="shared" ca="1" si="177"/>
        <v>1.1106357295078189</v>
      </c>
      <c r="W420" s="304">
        <f t="shared" ca="1" si="178"/>
        <v>20.932180135101444</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6.9444223137904668</v>
      </c>
      <c r="AH420" s="304">
        <f t="shared" ca="1" si="202"/>
        <v>-2.5238298424905721</v>
      </c>
    </row>
    <row r="421" spans="1:34" x14ac:dyDescent="0.2">
      <c r="A421" s="347">
        <f t="shared" ca="1" si="180"/>
        <v>0.1</v>
      </c>
      <c r="B421" s="304">
        <f t="shared" ca="1" si="181"/>
        <v>23.70000000000007</v>
      </c>
      <c r="D421" s="306">
        <f t="shared" ca="1" si="182"/>
        <v>-0.66472272107503327</v>
      </c>
      <c r="E421" s="307">
        <f t="shared" ca="1" si="183"/>
        <v>-7.3245690051849683</v>
      </c>
      <c r="F421" s="304">
        <f t="shared" ca="1" si="184"/>
        <v>7.3546697687679838</v>
      </c>
      <c r="G421" s="306">
        <f t="shared" ca="1" si="185"/>
        <v>19.449563040087291</v>
      </c>
      <c r="H421" s="307">
        <f t="shared" ca="1" si="186"/>
        <v>-73.703874189199269</v>
      </c>
      <c r="I421" s="304">
        <f t="shared" ca="1" si="187"/>
        <v>76.226941254045101</v>
      </c>
      <c r="J421" s="306">
        <f t="shared" ca="1" si="188"/>
        <v>598.9564339231672</v>
      </c>
      <c r="K421" s="307">
        <f t="shared" ca="1" si="189"/>
        <v>971.96509652274551</v>
      </c>
      <c r="L421" s="304">
        <f t="shared" ca="1" si="174"/>
        <v>1141.6938988172037</v>
      </c>
      <c r="M421" s="306">
        <f t="shared" ca="1" si="190"/>
        <v>-1.3127899782557122</v>
      </c>
      <c r="N421" s="304">
        <f t="shared" ca="1" si="191"/>
        <v>-75.217325141123425</v>
      </c>
      <c r="P421" s="310">
        <f t="shared" ca="1" si="192"/>
        <v>23</v>
      </c>
      <c r="Q421" s="304">
        <f t="shared" ca="1" si="193"/>
        <v>0</v>
      </c>
      <c r="R421" s="306">
        <f t="shared" ca="1" si="194"/>
        <v>0</v>
      </c>
      <c r="S421" s="307">
        <f t="shared" ca="1" si="195"/>
        <v>8.1359999999999992</v>
      </c>
      <c r="T421" s="304">
        <f t="shared" ca="1" si="175"/>
        <v>79.814160000000001</v>
      </c>
      <c r="U421" s="311">
        <f t="shared" ca="1" si="176"/>
        <v>0</v>
      </c>
      <c r="V421" s="306">
        <f t="shared" ca="1" si="177"/>
        <v>1.1114524866639439</v>
      </c>
      <c r="W421" s="304">
        <f t="shared" ca="1" si="178"/>
        <v>21.332488539569152</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6.9041343782463187</v>
      </c>
      <c r="AH421" s="304">
        <f t="shared" ca="1" si="202"/>
        <v>-2.5727851690144354</v>
      </c>
    </row>
    <row r="422" spans="1:34" x14ac:dyDescent="0.2">
      <c r="A422" s="347">
        <f t="shared" ca="1" si="180"/>
        <v>0.1</v>
      </c>
      <c r="B422" s="304">
        <f t="shared" ca="1" si="181"/>
        <v>23.800000000000072</v>
      </c>
      <c r="D422" s="306">
        <f t="shared" ca="1" si="182"/>
        <v>-0.66900896355271589</v>
      </c>
      <c r="E422" s="307">
        <f t="shared" ca="1" si="183"/>
        <v>-7.2747989582333226</v>
      </c>
      <c r="F422" s="304">
        <f t="shared" ca="1" si="184"/>
        <v>7.3054960732332557</v>
      </c>
      <c r="G422" s="306">
        <f t="shared" ca="1" si="185"/>
        <v>19.38266214373202</v>
      </c>
      <c r="H422" s="307">
        <f t="shared" ca="1" si="186"/>
        <v>-74.431354085022605</v>
      </c>
      <c r="I422" s="304">
        <f t="shared" ca="1" si="187"/>
        <v>76.913679295090759</v>
      </c>
      <c r="J422" s="306">
        <f t="shared" ca="1" si="188"/>
        <v>600.89804518235815</v>
      </c>
      <c r="K422" s="307">
        <f t="shared" ca="1" si="189"/>
        <v>964.55833510903437</v>
      </c>
      <c r="L422" s="304">
        <f t="shared" ca="1" si="174"/>
        <v>1136.4203634801215</v>
      </c>
      <c r="M422" s="306">
        <f t="shared" ca="1" si="190"/>
        <v>-1.3160443528617174</v>
      </c>
      <c r="N422" s="304">
        <f t="shared" ca="1" si="191"/>
        <v>-75.403787071002071</v>
      </c>
      <c r="P422" s="310">
        <f t="shared" ca="1" si="192"/>
        <v>23</v>
      </c>
      <c r="Q422" s="304">
        <f t="shared" ca="1" si="193"/>
        <v>0</v>
      </c>
      <c r="R422" s="306">
        <f t="shared" ca="1" si="194"/>
        <v>0</v>
      </c>
      <c r="S422" s="307">
        <f t="shared" ca="1" si="195"/>
        <v>8.1359999999999992</v>
      </c>
      <c r="T422" s="304">
        <f t="shared" ca="1" si="175"/>
        <v>79.814160000000001</v>
      </c>
      <c r="U422" s="311">
        <f t="shared" ca="1" si="176"/>
        <v>0</v>
      </c>
      <c r="V422" s="306">
        <f t="shared" ca="1" si="177"/>
        <v>1.1122779534277345</v>
      </c>
      <c r="W422" s="304">
        <f t="shared" ca="1" si="178"/>
        <v>21.734724311797134</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6.8633074678249919</v>
      </c>
      <c r="AH422" s="304">
        <f t="shared" ca="1" si="202"/>
        <v>-2.6219872836245273</v>
      </c>
    </row>
    <row r="423" spans="1:34" x14ac:dyDescent="0.2">
      <c r="A423" s="347">
        <f t="shared" ca="1" si="180"/>
        <v>0.1</v>
      </c>
      <c r="B423" s="304">
        <f t="shared" ca="1" si="181"/>
        <v>23.900000000000073</v>
      </c>
      <c r="D423" s="306">
        <f t="shared" ca="1" si="182"/>
        <v>-0.67321383835068482</v>
      </c>
      <c r="E423" s="307">
        <f t="shared" ca="1" si="183"/>
        <v>-7.2247917759882636</v>
      </c>
      <c r="F423" s="304">
        <f t="shared" ca="1" si="184"/>
        <v>7.256089379172125</v>
      </c>
      <c r="G423" s="306">
        <f t="shared" ca="1" si="185"/>
        <v>19.315340759896952</v>
      </c>
      <c r="H423" s="307">
        <f t="shared" ca="1" si="186"/>
        <v>-75.153833262621433</v>
      </c>
      <c r="I423" s="304">
        <f t="shared" ca="1" si="187"/>
        <v>77.596269515594884</v>
      </c>
      <c r="J423" s="306">
        <f t="shared" ca="1" si="188"/>
        <v>602.83294532753962</v>
      </c>
      <c r="K423" s="307">
        <f t="shared" ca="1" si="189"/>
        <v>957.07907574165222</v>
      </c>
      <c r="L423" s="304">
        <f t="shared" ca="1" si="174"/>
        <v>1131.1091535279747</v>
      </c>
      <c r="M423" s="306">
        <f t="shared" ca="1" si="190"/>
        <v>-1.319230301263786</v>
      </c>
      <c r="N423" s="304">
        <f t="shared" ca="1" si="191"/>
        <v>-75.586328468187048</v>
      </c>
      <c r="P423" s="310">
        <f t="shared" ca="1" si="192"/>
        <v>23</v>
      </c>
      <c r="Q423" s="304">
        <f t="shared" ca="1" si="193"/>
        <v>0</v>
      </c>
      <c r="R423" s="306">
        <f t="shared" ca="1" si="194"/>
        <v>0</v>
      </c>
      <c r="S423" s="307">
        <f t="shared" ca="1" si="195"/>
        <v>8.1359999999999992</v>
      </c>
      <c r="T423" s="304">
        <f t="shared" ca="1" si="175"/>
        <v>79.814160000000001</v>
      </c>
      <c r="U423" s="311">
        <f t="shared" ca="1" si="176"/>
        <v>0</v>
      </c>
      <c r="V423" s="306">
        <f t="shared" ca="1" si="177"/>
        <v>1.1131120920003943</v>
      </c>
      <c r="W423" s="304">
        <f t="shared" ca="1" si="178"/>
        <v>22.138807237148072</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6.8219640940177495</v>
      </c>
      <c r="AH423" s="304">
        <f t="shared" ca="1" si="202"/>
        <v>-2.6714262920104641</v>
      </c>
    </row>
    <row r="424" spans="1:34" x14ac:dyDescent="0.2">
      <c r="A424" s="347">
        <f t="shared" ca="1" si="180"/>
        <v>0.1</v>
      </c>
      <c r="B424" s="304">
        <f t="shared" ca="1" si="181"/>
        <v>24.000000000000075</v>
      </c>
      <c r="D424" s="306">
        <f t="shared" ca="1" si="182"/>
        <v>-0.67733701654469047</v>
      </c>
      <c r="E424" s="307">
        <f t="shared" ca="1" si="183"/>
        <v>-7.1745573310469162</v>
      </c>
      <c r="F424" s="304">
        <f t="shared" ca="1" si="184"/>
        <v>7.2064594864927054</v>
      </c>
      <c r="G424" s="306">
        <f t="shared" ca="1" si="185"/>
        <v>19.247607058242483</v>
      </c>
      <c r="H424" s="307">
        <f t="shared" ca="1" si="186"/>
        <v>-75.871288995726118</v>
      </c>
      <c r="I424" s="304">
        <f t="shared" ca="1" si="187"/>
        <v>78.274663022854952</v>
      </c>
      <c r="J424" s="306">
        <f t="shared" ca="1" si="188"/>
        <v>604.76109271844655</v>
      </c>
      <c r="K424" s="307">
        <f t="shared" ca="1" si="189"/>
        <v>949.52781962873485</v>
      </c>
      <c r="L424" s="304">
        <f t="shared" ca="1" si="174"/>
        <v>1125.7615464719465</v>
      </c>
      <c r="M424" s="306">
        <f t="shared" ca="1" si="190"/>
        <v>-1.3223499811777955</v>
      </c>
      <c r="N424" s="304">
        <f t="shared" ca="1" si="191"/>
        <v>-75.765072960691526</v>
      </c>
      <c r="P424" s="310">
        <f t="shared" ca="1" si="192"/>
        <v>23</v>
      </c>
      <c r="Q424" s="304">
        <f t="shared" ca="1" si="193"/>
        <v>0</v>
      </c>
      <c r="R424" s="306">
        <f t="shared" ca="1" si="194"/>
        <v>0</v>
      </c>
      <c r="S424" s="307">
        <f t="shared" ca="1" si="195"/>
        <v>8.1359999999999992</v>
      </c>
      <c r="T424" s="304">
        <f t="shared" ca="1" si="175"/>
        <v>79.814160000000001</v>
      </c>
      <c r="U424" s="311">
        <f t="shared" ca="1" si="176"/>
        <v>0</v>
      </c>
      <c r="V424" s="306">
        <f t="shared" ca="1" si="177"/>
        <v>1.1139548643711805</v>
      </c>
      <c r="W424" s="304">
        <f t="shared" ca="1" si="178"/>
        <v>22.54465741340579</v>
      </c>
      <c r="Y424" s="314" t="str">
        <f t="shared" ca="1" si="196"/>
        <v/>
      </c>
      <c r="Z424" s="315" t="str">
        <f t="shared" ca="1" si="197"/>
        <v/>
      </c>
      <c r="AA424" s="316" t="str">
        <f t="shared" ca="1" si="198"/>
        <v/>
      </c>
      <c r="AC424" s="310">
        <f t="shared" ca="1" si="199"/>
        <v>24.000000000000075</v>
      </c>
      <c r="AD424" s="323">
        <f t="shared" ca="1" si="200"/>
        <v>604.76109271844655</v>
      </c>
      <c r="AE424" s="324" t="e">
        <f t="shared" ca="1" si="179"/>
        <v>#N/A</v>
      </c>
      <c r="AG424" s="306">
        <f t="shared" ca="1" si="201"/>
        <v>6.7801260729554844</v>
      </c>
      <c r="AH424" s="304">
        <f t="shared" ca="1" si="202"/>
        <v>-2.7210923349493701</v>
      </c>
    </row>
    <row r="425" spans="1:34" x14ac:dyDescent="0.2">
      <c r="A425" s="347">
        <f t="shared" ca="1" si="180"/>
        <v>0.1</v>
      </c>
      <c r="B425" s="304">
        <f t="shared" ca="1" si="181"/>
        <v>24.100000000000076</v>
      </c>
      <c r="D425" s="306">
        <f t="shared" ca="1" si="182"/>
        <v>-0.68137820459061615</v>
      </c>
      <c r="E425" s="307">
        <f t="shared" ca="1" si="183"/>
        <v>-7.1241054615542367</v>
      </c>
      <c r="F425" s="304">
        <f t="shared" ca="1" si="184"/>
        <v>7.1566161616393842</v>
      </c>
      <c r="G425" s="306">
        <f t="shared" ca="1" si="185"/>
        <v>19.179469237783422</v>
      </c>
      <c r="H425" s="307">
        <f t="shared" ca="1" si="186"/>
        <v>-76.583699541881543</v>
      </c>
      <c r="I425" s="304">
        <f t="shared" ca="1" si="187"/>
        <v>78.948813010483363</v>
      </c>
      <c r="J425" s="306">
        <f t="shared" ca="1" si="188"/>
        <v>606.6824465332478</v>
      </c>
      <c r="K425" s="307">
        <f t="shared" ca="1" si="189"/>
        <v>941.90507020185441</v>
      </c>
      <c r="L425" s="304">
        <f t="shared" ca="1" si="174"/>
        <v>1120.3788431613332</v>
      </c>
      <c r="M425" s="306">
        <f t="shared" ca="1" si="190"/>
        <v>-1.3254054623758362</v>
      </c>
      <c r="N425" s="304">
        <f t="shared" ca="1" si="191"/>
        <v>-75.940139137720834</v>
      </c>
      <c r="P425" s="310">
        <f t="shared" ca="1" si="192"/>
        <v>23</v>
      </c>
      <c r="Q425" s="304">
        <f t="shared" ca="1" si="193"/>
        <v>0</v>
      </c>
      <c r="R425" s="306">
        <f t="shared" ca="1" si="194"/>
        <v>0</v>
      </c>
      <c r="S425" s="307">
        <f t="shared" ca="1" si="195"/>
        <v>8.1359999999999992</v>
      </c>
      <c r="T425" s="304">
        <f t="shared" ca="1" si="175"/>
        <v>79.814160000000001</v>
      </c>
      <c r="U425" s="311">
        <f t="shared" ca="1" si="176"/>
        <v>0</v>
      </c>
      <c r="V425" s="306">
        <f t="shared" ca="1" si="177"/>
        <v>1.1148062323241972</v>
      </c>
      <c r="W425" s="304">
        <f t="shared" ca="1" si="178"/>
        <v>22.95219527722934</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6.7378145622371957</v>
      </c>
      <c r="AH425" s="304">
        <f t="shared" ca="1" si="202"/>
        <v>-2.7709755916182144</v>
      </c>
    </row>
    <row r="426" spans="1:34" x14ac:dyDescent="0.2">
      <c r="A426" s="347">
        <f t="shared" ca="1" si="180"/>
        <v>0.1</v>
      </c>
      <c r="B426" s="304">
        <f t="shared" ca="1" si="181"/>
        <v>24.200000000000077</v>
      </c>
      <c r="D426" s="306">
        <f t="shared" ca="1" si="182"/>
        <v>-0.68533714347794894</v>
      </c>
      <c r="E426" s="307">
        <f t="shared" ca="1" si="183"/>
        <v>-7.0734459676490822</v>
      </c>
      <c r="F426" s="304">
        <f t="shared" ca="1" si="184"/>
        <v>7.1065691340816191</v>
      </c>
      <c r="G426" s="306">
        <f t="shared" ca="1" si="185"/>
        <v>19.110935523435629</v>
      </c>
      <c r="H426" s="307">
        <f t="shared" ca="1" si="186"/>
        <v>-77.291044138646456</v>
      </c>
      <c r="I426" s="304">
        <f t="shared" ca="1" si="187"/>
        <v>79.618674697730981</v>
      </c>
      <c r="J426" s="306">
        <f t="shared" ca="1" si="188"/>
        <v>608.59696677130876</v>
      </c>
      <c r="K426" s="307">
        <f t="shared" ca="1" si="189"/>
        <v>934.211333017828</v>
      </c>
      <c r="L426" s="304">
        <f t="shared" ca="1" si="174"/>
        <v>1114.9623682897036</v>
      </c>
      <c r="M426" s="306">
        <f t="shared" ca="1" si="190"/>
        <v>-1.3283987309868128</v>
      </c>
      <c r="N426" s="304">
        <f t="shared" ca="1" si="191"/>
        <v>-76.111640796078788</v>
      </c>
      <c r="P426" s="310">
        <f t="shared" ca="1" si="192"/>
        <v>23</v>
      </c>
      <c r="Q426" s="304">
        <f t="shared" ca="1" si="193"/>
        <v>0</v>
      </c>
      <c r="R426" s="306">
        <f t="shared" ca="1" si="194"/>
        <v>0</v>
      </c>
      <c r="S426" s="307">
        <f t="shared" ca="1" si="195"/>
        <v>8.1359999999999992</v>
      </c>
      <c r="T426" s="304">
        <f t="shared" ca="1" si="175"/>
        <v>79.814160000000001</v>
      </c>
      <c r="U426" s="311">
        <f t="shared" ca="1" si="176"/>
        <v>0</v>
      </c>
      <c r="V426" s="306">
        <f t="shared" ca="1" si="177"/>
        <v>1.1156661574451714</v>
      </c>
      <c r="W426" s="304">
        <f t="shared" ca="1" si="178"/>
        <v>23.361341630099961</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6.6950500950677814</v>
      </c>
      <c r="AH426" s="304">
        <f t="shared" ca="1" si="202"/>
        <v>-2.8210662828452975</v>
      </c>
    </row>
    <row r="427" spans="1:34" x14ac:dyDescent="0.2">
      <c r="A427" s="347">
        <f t="shared" ca="1" si="180"/>
        <v>0.1</v>
      </c>
      <c r="B427" s="304">
        <f t="shared" ca="1" si="181"/>
        <v>24.300000000000079</v>
      </c>
      <c r="D427" s="306">
        <f t="shared" ca="1" si="182"/>
        <v>-0.68921360791019648</v>
      </c>
      <c r="E427" s="307">
        <f t="shared" ca="1" si="183"/>
        <v>-7.0225886079926321</v>
      </c>
      <c r="F427" s="304">
        <f t="shared" ca="1" si="184"/>
        <v>7.0563280928848888</v>
      </c>
      <c r="G427" s="306">
        <f t="shared" ca="1" si="185"/>
        <v>19.042014162644609</v>
      </c>
      <c r="H427" s="307">
        <f t="shared" ca="1" si="186"/>
        <v>-77.993302999445717</v>
      </c>
      <c r="I427" s="304">
        <f t="shared" ca="1" si="187"/>
        <v>80.284205271857218</v>
      </c>
      <c r="J427" s="306">
        <f t="shared" ca="1" si="188"/>
        <v>610.50461425561275</v>
      </c>
      <c r="K427" s="307">
        <f t="shared" ca="1" si="189"/>
        <v>926.44711566092337</v>
      </c>
      <c r="L427" s="304">
        <f t="shared" ca="1" si="174"/>
        <v>1109.5134709158961</v>
      </c>
      <c r="M427" s="306">
        <f t="shared" ca="1" si="190"/>
        <v>-1.3313316935554735</v>
      </c>
      <c r="N427" s="304">
        <f t="shared" ca="1" si="191"/>
        <v>-76.279687172732892</v>
      </c>
      <c r="P427" s="310">
        <f t="shared" ca="1" si="192"/>
        <v>23</v>
      </c>
      <c r="Q427" s="304">
        <f t="shared" ca="1" si="193"/>
        <v>0</v>
      </c>
      <c r="R427" s="306">
        <f t="shared" ca="1" si="194"/>
        <v>0</v>
      </c>
      <c r="S427" s="307">
        <f t="shared" ca="1" si="195"/>
        <v>8.1359999999999992</v>
      </c>
      <c r="T427" s="304">
        <f t="shared" ca="1" si="175"/>
        <v>79.814160000000001</v>
      </c>
      <c r="U427" s="311">
        <f t="shared" ca="1" si="176"/>
        <v>0</v>
      </c>
      <c r="V427" s="306">
        <f t="shared" ca="1" si="177"/>
        <v>1.1165346011282256</v>
      </c>
      <c r="W427" s="304">
        <f t="shared" ca="1" si="178"/>
        <v>23.772017663750901</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6.6518526119144425</v>
      </c>
      <c r="AH427" s="304">
        <f t="shared" ca="1" si="202"/>
        <v>-2.8713546742994054</v>
      </c>
    </row>
    <row r="428" spans="1:34" x14ac:dyDescent="0.2">
      <c r="A428" s="347">
        <f t="shared" ca="1" si="180"/>
        <v>0.1</v>
      </c>
      <c r="B428" s="304">
        <f t="shared" ca="1" si="181"/>
        <v>24.40000000000008</v>
      </c>
      <c r="D428" s="306">
        <f t="shared" ca="1" si="182"/>
        <v>-0.69300740551011986</v>
      </c>
      <c r="E428" s="307">
        <f t="shared" ca="1" si="183"/>
        <v>-6.9715430963788387</v>
      </c>
      <c r="F428" s="304">
        <f t="shared" ca="1" si="184"/>
        <v>7.005902683363459</v>
      </c>
      <c r="G428" s="306">
        <f t="shared" ca="1" si="185"/>
        <v>18.972713422093598</v>
      </c>
      <c r="H428" s="307">
        <f t="shared" ca="1" si="186"/>
        <v>-78.690457309083598</v>
      </c>
      <c r="I428" s="304">
        <f t="shared" ca="1" si="187"/>
        <v>80.945363833326482</v>
      </c>
      <c r="J428" s="306">
        <f t="shared" ca="1" si="188"/>
        <v>612.4053506348497</v>
      </c>
      <c r="K428" s="307">
        <f t="shared" ca="1" si="189"/>
        <v>918.61292764549694</v>
      </c>
      <c r="L428" s="304">
        <f t="shared" ca="1" si="174"/>
        <v>1104.0335249998634</v>
      </c>
      <c r="M428" s="306">
        <f t="shared" ca="1" si="190"/>
        <v>-1.3342061808749281</v>
      </c>
      <c r="N428" s="304">
        <f t="shared" ca="1" si="191"/>
        <v>-76.444383164401515</v>
      </c>
      <c r="P428" s="310">
        <f t="shared" ca="1" si="192"/>
        <v>23</v>
      </c>
      <c r="Q428" s="304">
        <f t="shared" ca="1" si="193"/>
        <v>0</v>
      </c>
      <c r="R428" s="306">
        <f t="shared" ca="1" si="194"/>
        <v>0</v>
      </c>
      <c r="S428" s="307">
        <f t="shared" ca="1" si="195"/>
        <v>8.1359999999999992</v>
      </c>
      <c r="T428" s="304">
        <f t="shared" ca="1" si="175"/>
        <v>79.814160000000001</v>
      </c>
      <c r="U428" s="311">
        <f t="shared" ca="1" si="176"/>
        <v>0</v>
      </c>
      <c r="V428" s="306">
        <f t="shared" ca="1" si="177"/>
        <v>1.1174115245826302</v>
      </c>
      <c r="W428" s="304">
        <f t="shared" ca="1" si="178"/>
        <v>24.184144985069477</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6.6082414898737483</v>
      </c>
      <c r="AH428" s="304">
        <f t="shared" ca="1" si="202"/>
        <v>-2.921831079615401</v>
      </c>
    </row>
    <row r="429" spans="1:34" x14ac:dyDescent="0.2">
      <c r="A429" s="347">
        <f t="shared" ca="1" si="180"/>
        <v>0.1</v>
      </c>
      <c r="B429" s="304">
        <f t="shared" ca="1" si="181"/>
        <v>24.500000000000082</v>
      </c>
      <c r="D429" s="306">
        <f t="shared" ca="1" si="182"/>
        <v>-0.69671837604782028</v>
      </c>
      <c r="E429" s="307">
        <f t="shared" ca="1" si="183"/>
        <v>-6.9203190984268161</v>
      </c>
      <c r="F429" s="304">
        <f t="shared" ca="1" si="184"/>
        <v>6.9553025038148881</v>
      </c>
      <c r="G429" s="306">
        <f t="shared" ca="1" si="185"/>
        <v>18.903041584488815</v>
      </c>
      <c r="H429" s="307">
        <f t="shared" ca="1" si="186"/>
        <v>-79.382489218926281</v>
      </c>
      <c r="I429" s="304">
        <f t="shared" ca="1" si="187"/>
        <v>81.602111343627996</v>
      </c>
      <c r="J429" s="306">
        <f t="shared" ca="1" si="188"/>
        <v>614.29913838517882</v>
      </c>
      <c r="K429" s="307">
        <f t="shared" ca="1" si="189"/>
        <v>910.70928031909648</v>
      </c>
      <c r="L429" s="304">
        <f t="shared" ca="1" si="174"/>
        <v>1098.5239299533259</v>
      </c>
      <c r="M429" s="306">
        <f t="shared" ca="1" si="190"/>
        <v>-1.3370239516067057</v>
      </c>
      <c r="N429" s="304">
        <f t="shared" ca="1" si="191"/>
        <v>-76.605829534967867</v>
      </c>
      <c r="P429" s="310">
        <f t="shared" ca="1" si="192"/>
        <v>23</v>
      </c>
      <c r="Q429" s="304">
        <f t="shared" ca="1" si="193"/>
        <v>0</v>
      </c>
      <c r="R429" s="306">
        <f t="shared" ca="1" si="194"/>
        <v>0</v>
      </c>
      <c r="S429" s="307">
        <f t="shared" ca="1" si="195"/>
        <v>8.1359999999999992</v>
      </c>
      <c r="T429" s="304">
        <f t="shared" ca="1" si="175"/>
        <v>79.814160000000001</v>
      </c>
      <c r="U429" s="311">
        <f t="shared" ca="1" si="176"/>
        <v>0</v>
      </c>
      <c r="V429" s="306">
        <f t="shared" ca="1" si="177"/>
        <v>1.1182968888395479</v>
      </c>
      <c r="W429" s="304">
        <f t="shared" ca="1" si="178"/>
        <v>24.597645640462499</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6.5642355699260779</v>
      </c>
      <c r="AH429" s="304">
        <f t="shared" ca="1" si="202"/>
        <v>-2.9724858634549505</v>
      </c>
    </row>
    <row r="430" spans="1:34" x14ac:dyDescent="0.2">
      <c r="A430" s="347">
        <f t="shared" ca="1" si="180"/>
        <v>0.1</v>
      </c>
      <c r="B430" s="304">
        <f t="shared" ca="1" si="181"/>
        <v>24.600000000000083</v>
      </c>
      <c r="D430" s="306">
        <f t="shared" ca="1" si="182"/>
        <v>-0.70034639068990556</v>
      </c>
      <c r="E430" s="307">
        <f t="shared" ca="1" si="183"/>
        <v>-6.8689262283549706</v>
      </c>
      <c r="F430" s="304">
        <f t="shared" ca="1" si="184"/>
        <v>6.9045371023360591</v>
      </c>
      <c r="G430" s="306">
        <f t="shared" ca="1" si="185"/>
        <v>18.833006945419825</v>
      </c>
      <c r="H430" s="307">
        <f t="shared" ca="1" si="186"/>
        <v>-80.069381841761782</v>
      </c>
      <c r="I430" s="304">
        <f t="shared" ca="1" si="187"/>
        <v>82.254410575531338</v>
      </c>
      <c r="J430" s="306">
        <f t="shared" ca="1" si="188"/>
        <v>616.1859408116743</v>
      </c>
      <c r="K430" s="307">
        <f t="shared" ca="1" si="189"/>
        <v>902.73668676606212</v>
      </c>
      <c r="L430" s="304">
        <f t="shared" ca="1" si="174"/>
        <v>1092.9861112051403</v>
      </c>
      <c r="M430" s="306">
        <f t="shared" ca="1" si="190"/>
        <v>-1.3397866957014659</v>
      </c>
      <c r="N430" s="304">
        <f t="shared" ca="1" si="191"/>
        <v>-76.764123111472315</v>
      </c>
      <c r="P430" s="310">
        <f t="shared" ca="1" si="192"/>
        <v>23</v>
      </c>
      <c r="Q430" s="304">
        <f t="shared" ca="1" si="193"/>
        <v>0</v>
      </c>
      <c r="R430" s="306">
        <f t="shared" ca="1" si="194"/>
        <v>0</v>
      </c>
      <c r="S430" s="307">
        <f t="shared" ca="1" si="195"/>
        <v>8.1359999999999992</v>
      </c>
      <c r="T430" s="304">
        <f t="shared" ca="1" si="175"/>
        <v>79.814160000000001</v>
      </c>
      <c r="U430" s="311">
        <f t="shared" ca="1" si="176"/>
        <v>0</v>
      </c>
      <c r="V430" s="306">
        <f t="shared" ca="1" si="177"/>
        <v>1.119190654758756</v>
      </c>
      <c r="W430" s="304">
        <f t="shared" ca="1" si="178"/>
        <v>25.01244213967599</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6.5198531822396895</v>
      </c>
      <c r="AH430" s="304">
        <f t="shared" ca="1" si="202"/>
        <v>-3.0233094445012907</v>
      </c>
    </row>
    <row r="431" spans="1:34" x14ac:dyDescent="0.2">
      <c r="A431" s="347">
        <f t="shared" ca="1" si="180"/>
        <v>0.1</v>
      </c>
      <c r="B431" s="304">
        <f t="shared" ca="1" si="181"/>
        <v>24.700000000000085</v>
      </c>
      <c r="D431" s="306">
        <f t="shared" ca="1" si="182"/>
        <v>-0.70389135126809654</v>
      </c>
      <c r="E431" s="307">
        <f t="shared" ca="1" si="183"/>
        <v>-6.8173740458368162</v>
      </c>
      <c r="F431" s="304">
        <f t="shared" ca="1" si="184"/>
        <v>6.8536159737206948</v>
      </c>
      <c r="G431" s="306">
        <f t="shared" ca="1" si="185"/>
        <v>18.762617810293015</v>
      </c>
      <c r="H431" s="307">
        <f t="shared" ca="1" si="186"/>
        <v>-80.751119246345468</v>
      </c>
      <c r="I431" s="304">
        <f t="shared" ca="1" si="187"/>
        <v>82.902226065604722</v>
      </c>
      <c r="J431" s="306">
        <f t="shared" ca="1" si="188"/>
        <v>618.06572204945996</v>
      </c>
      <c r="K431" s="307">
        <f t="shared" ca="1" si="189"/>
        <v>894.69566171165673</v>
      </c>
      <c r="L431" s="304">
        <f t="shared" ca="1" si="174"/>
        <v>1087.4215207812376</v>
      </c>
      <c r="M431" s="306">
        <f t="shared" ca="1" si="190"/>
        <v>-1.3424960376325989</v>
      </c>
      <c r="N431" s="304">
        <f t="shared" ca="1" si="191"/>
        <v>-76.919356969384054</v>
      </c>
      <c r="P431" s="310">
        <f t="shared" ca="1" si="192"/>
        <v>23</v>
      </c>
      <c r="Q431" s="304">
        <f t="shared" ca="1" si="193"/>
        <v>0</v>
      </c>
      <c r="R431" s="306">
        <f t="shared" ca="1" si="194"/>
        <v>0</v>
      </c>
      <c r="S431" s="307">
        <f t="shared" ca="1" si="195"/>
        <v>8.1359999999999992</v>
      </c>
      <c r="T431" s="304">
        <f t="shared" ca="1" si="175"/>
        <v>79.814160000000001</v>
      </c>
      <c r="U431" s="311">
        <f t="shared" ca="1" si="176"/>
        <v>0</v>
      </c>
      <c r="V431" s="306">
        <f t="shared" ca="1" si="177"/>
        <v>1.1200927830353482</v>
      </c>
      <c r="W431" s="304">
        <f t="shared" ca="1" si="178"/>
        <v>25.42845747906118</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6.4751121696738378</v>
      </c>
      <c r="AH431" s="304">
        <f t="shared" ca="1" si="202"/>
        <v>-3.0742922983869212</v>
      </c>
    </row>
    <row r="432" spans="1:34" x14ac:dyDescent="0.2">
      <c r="A432" s="347">
        <f t="shared" ca="1" si="180"/>
        <v>0.1</v>
      </c>
      <c r="B432" s="304">
        <f t="shared" ca="1" si="181"/>
        <v>24.800000000000086</v>
      </c>
      <c r="D432" s="306">
        <f t="shared" ca="1" si="182"/>
        <v>-0.70735318956580118</v>
      </c>
      <c r="E432" s="307">
        <f t="shared" ca="1" si="183"/>
        <v>-6.7656720529383954</v>
      </c>
      <c r="F432" s="304">
        <f t="shared" ca="1" si="184"/>
        <v>6.8025485564382819</v>
      </c>
      <c r="G432" s="306">
        <f t="shared" ca="1" si="185"/>
        <v>18.691882491336436</v>
      </c>
      <c r="H432" s="307">
        <f t="shared" ca="1" si="186"/>
        <v>-81.427686451639303</v>
      </c>
      <c r="I432" s="304">
        <f t="shared" ca="1" si="187"/>
        <v>83.545524068835746</v>
      </c>
      <c r="J432" s="306">
        <f t="shared" ca="1" si="188"/>
        <v>619.93844706454149</v>
      </c>
      <c r="K432" s="307">
        <f t="shared" ca="1" si="189"/>
        <v>886.58672142675744</v>
      </c>
      <c r="L432" s="304">
        <f t="shared" ca="1" si="174"/>
        <v>1081.8316378989118</v>
      </c>
      <c r="M432" s="306">
        <f t="shared" ca="1" si="190"/>
        <v>-1.3451535394541401</v>
      </c>
      <c r="N432" s="304">
        <f t="shared" ca="1" si="191"/>
        <v>-77.071620607806693</v>
      </c>
      <c r="P432" s="310">
        <f t="shared" ca="1" si="192"/>
        <v>23</v>
      </c>
      <c r="Q432" s="304">
        <f t="shared" ca="1" si="193"/>
        <v>0</v>
      </c>
      <c r="R432" s="306">
        <f t="shared" ca="1" si="194"/>
        <v>0</v>
      </c>
      <c r="S432" s="307">
        <f t="shared" ca="1" si="195"/>
        <v>8.1359999999999992</v>
      </c>
      <c r="T432" s="304">
        <f t="shared" ca="1" si="175"/>
        <v>79.814160000000001</v>
      </c>
      <c r="U432" s="311">
        <f t="shared" ca="1" si="176"/>
        <v>0</v>
      </c>
      <c r="V432" s="306">
        <f t="shared" ca="1" si="177"/>
        <v>1.1210032342064182</v>
      </c>
      <c r="W432" s="304">
        <f t="shared" ca="1" si="178"/>
        <v>25.845615164279415</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6.4300299096183515</v>
      </c>
      <c r="AH432" s="304">
        <f t="shared" ca="1" si="202"/>
        <v>-3.1254249605532425</v>
      </c>
    </row>
    <row r="433" spans="1:34" x14ac:dyDescent="0.2">
      <c r="A433" s="347">
        <f t="shared" ca="1" si="180"/>
        <v>0.1</v>
      </c>
      <c r="B433" s="304">
        <f t="shared" ca="1" si="181"/>
        <v>24.900000000000087</v>
      </c>
      <c r="D433" s="306">
        <f t="shared" ca="1" si="182"/>
        <v>-0.71073186662130361</v>
      </c>
      <c r="E433" s="307">
        <f t="shared" ca="1" si="183"/>
        <v>-6.7138296911372262</v>
      </c>
      <c r="F433" s="304">
        <f t="shared" ca="1" si="184"/>
        <v>6.7513442296943191</v>
      </c>
      <c r="G433" s="306">
        <f t="shared" ca="1" si="185"/>
        <v>18.620809304674307</v>
      </c>
      <c r="H433" s="307">
        <f t="shared" ca="1" si="186"/>
        <v>-82.099069420753025</v>
      </c>
      <c r="I433" s="304">
        <f t="shared" ca="1" si="187"/>
        <v>84.184272515207198</v>
      </c>
      <c r="J433" s="306">
        <f t="shared" ca="1" si="188"/>
        <v>621.80408165434199</v>
      </c>
      <c r="K433" s="307">
        <f t="shared" ca="1" si="189"/>
        <v>878.41038363313783</v>
      </c>
      <c r="L433" s="304">
        <f t="shared" ca="1" si="174"/>
        <v>1076.2179695751768</v>
      </c>
      <c r="M433" s="306">
        <f t="shared" ca="1" si="190"/>
        <v>-1.347760703693669</v>
      </c>
      <c r="N433" s="304">
        <f t="shared" ca="1" si="191"/>
        <v>-77.221000115229131</v>
      </c>
      <c r="P433" s="310">
        <f t="shared" ca="1" si="192"/>
        <v>23</v>
      </c>
      <c r="Q433" s="304">
        <f t="shared" ca="1" si="193"/>
        <v>0</v>
      </c>
      <c r="R433" s="306">
        <f t="shared" ca="1" si="194"/>
        <v>0</v>
      </c>
      <c r="S433" s="307">
        <f t="shared" ca="1" si="195"/>
        <v>8.1359999999999992</v>
      </c>
      <c r="T433" s="304">
        <f t="shared" ca="1" si="175"/>
        <v>79.814160000000001</v>
      </c>
      <c r="U433" s="311">
        <f t="shared" ca="1" si="176"/>
        <v>0</v>
      </c>
      <c r="V433" s="306">
        <f t="shared" ca="1" si="177"/>
        <v>1.1219219686577169</v>
      </c>
      <c r="W433" s="304">
        <f t="shared" ca="1" si="178"/>
        <v>26.263839232439128</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6.3846233342962151</v>
      </c>
      <c r="AH433" s="304">
        <f t="shared" ca="1" si="202"/>
        <v>-3.1766980290412263</v>
      </c>
    </row>
    <row r="434" spans="1:34" x14ac:dyDescent="0.2">
      <c r="A434" s="347">
        <f t="shared" ca="1" si="180"/>
        <v>0.1</v>
      </c>
      <c r="B434" s="304">
        <f t="shared" ca="1" si="181"/>
        <v>25.000000000000089</v>
      </c>
      <c r="D434" s="306">
        <f t="shared" ca="1" si="182"/>
        <v>-0.7140273720463336</v>
      </c>
      <c r="E434" s="307">
        <f t="shared" ca="1" si="183"/>
        <v>-6.6618563384227141</v>
      </c>
      <c r="F434" s="304">
        <f t="shared" ca="1" si="184"/>
        <v>6.7000123105718457</v>
      </c>
      <c r="G434" s="306">
        <f t="shared" ca="1" si="185"/>
        <v>18.549406567469674</v>
      </c>
      <c r="H434" s="307">
        <f t="shared" ca="1" si="186"/>
        <v>-82.765255054595301</v>
      </c>
      <c r="I434" s="304">
        <f t="shared" ca="1" si="187"/>
        <v>84.818440968090769</v>
      </c>
      <c r="J434" s="306">
        <f t="shared" ca="1" si="188"/>
        <v>623.66259244794924</v>
      </c>
      <c r="K434" s="307">
        <f t="shared" ca="1" si="189"/>
        <v>870.16716740937045</v>
      </c>
      <c r="L434" s="304">
        <f t="shared" ca="1" si="174"/>
        <v>1070.582051248826</v>
      </c>
      <c r="M434" s="306">
        <f t="shared" ca="1" si="190"/>
        <v>-1.3503189760901537</v>
      </c>
      <c r="N434" s="304">
        <f t="shared" ca="1" si="191"/>
        <v>-77.367578326392533</v>
      </c>
      <c r="P434" s="310">
        <f t="shared" ca="1" si="192"/>
        <v>23</v>
      </c>
      <c r="Q434" s="304">
        <f t="shared" ca="1" si="193"/>
        <v>0</v>
      </c>
      <c r="R434" s="306">
        <f t="shared" ca="1" si="194"/>
        <v>0</v>
      </c>
      <c r="S434" s="307">
        <f t="shared" ca="1" si="195"/>
        <v>8.1359999999999992</v>
      </c>
      <c r="T434" s="304">
        <f t="shared" ca="1" si="175"/>
        <v>79.814160000000001</v>
      </c>
      <c r="U434" s="311">
        <f t="shared" ca="1" si="176"/>
        <v>0</v>
      </c>
      <c r="V434" s="306">
        <f t="shared" ca="1" si="177"/>
        <v>1.1228489466302827</v>
      </c>
      <c r="W434" s="304">
        <f t="shared" ca="1" si="178"/>
        <v>26.683054273658481</v>
      </c>
      <c r="Y434" s="314" t="str">
        <f t="shared" ca="1" si="196"/>
        <v/>
      </c>
      <c r="Z434" s="315" t="str">
        <f t="shared" ca="1" si="197"/>
        <v/>
      </c>
      <c r="AA434" s="316" t="str">
        <f t="shared" ca="1" si="198"/>
        <v/>
      </c>
      <c r="AC434" s="310">
        <f t="shared" ca="1" si="199"/>
        <v>25.000000000000089</v>
      </c>
      <c r="AD434" s="323">
        <f t="shared" ca="1" si="200"/>
        <v>623.66259244794924</v>
      </c>
      <c r="AE434" s="324" t="e">
        <f t="shared" ca="1" si="179"/>
        <v>#N/A</v>
      </c>
      <c r="AG434" s="306">
        <f t="shared" ca="1" si="201"/>
        <v>6.3389089496456759</v>
      </c>
      <c r="AH434" s="304">
        <f t="shared" ca="1" si="202"/>
        <v>-3.2281021672122825</v>
      </c>
    </row>
    <row r="435" spans="1:34" x14ac:dyDescent="0.2">
      <c r="A435" s="347">
        <f t="shared" ca="1" si="180"/>
        <v>0.1</v>
      </c>
      <c r="B435" s="304">
        <f t="shared" ca="1" si="181"/>
        <v>25.10000000000009</v>
      </c>
      <c r="D435" s="306">
        <f t="shared" ca="1" si="182"/>
        <v>-0.71723972335890562</v>
      </c>
      <c r="E435" s="307">
        <f t="shared" ca="1" si="183"/>
        <v>-6.6097613064780187</v>
      </c>
      <c r="F435" s="304">
        <f t="shared" ca="1" si="184"/>
        <v>6.6485620512542383</v>
      </c>
      <c r="G435" s="306">
        <f t="shared" ca="1" si="185"/>
        <v>18.477682595133782</v>
      </c>
      <c r="H435" s="307">
        <f t="shared" ca="1" si="186"/>
        <v>-83.426231185243097</v>
      </c>
      <c r="I435" s="304">
        <f t="shared" ca="1" si="187"/>
        <v>85.448000584332789</v>
      </c>
      <c r="J435" s="306">
        <f t="shared" ca="1" si="188"/>
        <v>625.51394690607935</v>
      </c>
      <c r="K435" s="307">
        <f t="shared" ca="1" si="189"/>
        <v>861.85759309737853</v>
      </c>
      <c r="L435" s="304">
        <f t="shared" ca="1" si="174"/>
        <v>1064.9254474157467</v>
      </c>
      <c r="M435" s="306">
        <f t="shared" ca="1" si="190"/>
        <v>-1.3528297481860525</v>
      </c>
      <c r="N435" s="304">
        <f t="shared" ca="1" si="191"/>
        <v>-77.511434970806746</v>
      </c>
      <c r="P435" s="310">
        <f t="shared" ca="1" si="192"/>
        <v>23</v>
      </c>
      <c r="Q435" s="304">
        <f t="shared" ca="1" si="193"/>
        <v>0</v>
      </c>
      <c r="R435" s="306">
        <f t="shared" ca="1" si="194"/>
        <v>0</v>
      </c>
      <c r="S435" s="307">
        <f t="shared" ca="1" si="195"/>
        <v>8.1359999999999992</v>
      </c>
      <c r="T435" s="304">
        <f t="shared" ca="1" si="175"/>
        <v>79.814160000000001</v>
      </c>
      <c r="U435" s="311">
        <f t="shared" ca="1" si="176"/>
        <v>0</v>
      </c>
      <c r="V435" s="306">
        <f t="shared" ca="1" si="177"/>
        <v>1.1237841282270458</v>
      </c>
      <c r="W435" s="304">
        <f t="shared" ca="1" si="178"/>
        <v>27.103185452048308</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6.2929028528893411</v>
      </c>
      <c r="AH435" s="304">
        <f t="shared" ca="1" si="202"/>
        <v>-3.2796281063985355</v>
      </c>
    </row>
    <row r="436" spans="1:34" x14ac:dyDescent="0.2">
      <c r="A436" s="347">
        <f t="shared" ca="1" si="180"/>
        <v>0.1</v>
      </c>
      <c r="B436" s="304">
        <f t="shared" ca="1" si="181"/>
        <v>25.200000000000092</v>
      </c>
      <c r="D436" s="306">
        <f t="shared" ca="1" si="182"/>
        <v>-0.72036896532941064</v>
      </c>
      <c r="E436" s="307">
        <f t="shared" ca="1" si="183"/>
        <v>-6.5575538379432459</v>
      </c>
      <c r="F436" s="304">
        <f t="shared" ca="1" si="184"/>
        <v>6.5970026363291652</v>
      </c>
      <c r="G436" s="306">
        <f t="shared" ca="1" si="185"/>
        <v>18.405645698600839</v>
      </c>
      <c r="H436" s="307">
        <f t="shared" ca="1" si="186"/>
        <v>-84.081986569037426</v>
      </c>
      <c r="I436" s="304">
        <f t="shared" ca="1" si="187"/>
        <v>86.072924075914912</v>
      </c>
      <c r="J436" s="306">
        <f t="shared" ca="1" si="188"/>
        <v>627.35811332076605</v>
      </c>
      <c r="K436" s="307">
        <f t="shared" ca="1" si="189"/>
        <v>853.48218220966453</v>
      </c>
      <c r="L436" s="304">
        <f t="shared" ca="1" si="174"/>
        <v>1059.2497522769415</v>
      </c>
      <c r="M436" s="306">
        <f t="shared" ca="1" si="190"/>
        <v>-1.3552943597823739</v>
      </c>
      <c r="N436" s="304">
        <f t="shared" ca="1" si="191"/>
        <v>-77.652646813414961</v>
      </c>
      <c r="P436" s="310">
        <f t="shared" ca="1" si="192"/>
        <v>23</v>
      </c>
      <c r="Q436" s="304">
        <f t="shared" ca="1" si="193"/>
        <v>0</v>
      </c>
      <c r="R436" s="306">
        <f t="shared" ca="1" si="194"/>
        <v>0</v>
      </c>
      <c r="S436" s="307">
        <f t="shared" ca="1" si="195"/>
        <v>8.1359999999999992</v>
      </c>
      <c r="T436" s="304">
        <f t="shared" ca="1" si="175"/>
        <v>79.814160000000001</v>
      </c>
      <c r="U436" s="311">
        <f t="shared" ca="1" si="176"/>
        <v>0</v>
      </c>
      <c r="V436" s="306">
        <f t="shared" ca="1" si="177"/>
        <v>1.1247274734194006</v>
      </c>
      <c r="W436" s="304">
        <f t="shared" ca="1" si="178"/>
        <v>27.524158526110238</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6.2466207488891978</v>
      </c>
      <c r="AH436" s="304">
        <f t="shared" ca="1" si="202"/>
        <v>-3.3312666484818476</v>
      </c>
    </row>
    <row r="437" spans="1:34" x14ac:dyDescent="0.2">
      <c r="A437" s="347">
        <f t="shared" ca="1" si="180"/>
        <v>0.1</v>
      </c>
      <c r="B437" s="304">
        <f t="shared" ca="1" si="181"/>
        <v>25.300000000000093</v>
      </c>
      <c r="D437" s="306">
        <f t="shared" ca="1" si="182"/>
        <v>-0.72341516933903127</v>
      </c>
      <c r="E437" s="307">
        <f t="shared" ca="1" si="183"/>
        <v>-6.5052431037599394</v>
      </c>
      <c r="F437" s="304">
        <f t="shared" ca="1" si="184"/>
        <v>6.5453431801736768</v>
      </c>
      <c r="G437" s="306">
        <f t="shared" ca="1" si="185"/>
        <v>18.333304181666936</v>
      </c>
      <c r="H437" s="307">
        <f t="shared" ca="1" si="186"/>
        <v>-84.732510879413425</v>
      </c>
      <c r="I437" s="304">
        <f t="shared" ca="1" si="187"/>
        <v>86.693185673081828</v>
      </c>
      <c r="J437" s="306">
        <f t="shared" ca="1" si="188"/>
        <v>629.19506081477948</v>
      </c>
      <c r="K437" s="307">
        <f t="shared" ca="1" si="189"/>
        <v>845.04145733724204</v>
      </c>
      <c r="L437" s="304">
        <f t="shared" ca="1" si="174"/>
        <v>1053.5565903986192</v>
      </c>
      <c r="M437" s="306">
        <f t="shared" ca="1" si="190"/>
        <v>-1.3577141012648246</v>
      </c>
      <c r="N437" s="304">
        <f t="shared" ca="1" si="191"/>
        <v>-77.791287787872122</v>
      </c>
      <c r="P437" s="310">
        <f t="shared" ca="1" si="192"/>
        <v>23</v>
      </c>
      <c r="Q437" s="304">
        <f t="shared" ca="1" si="193"/>
        <v>0</v>
      </c>
      <c r="R437" s="306">
        <f t="shared" ca="1" si="194"/>
        <v>0</v>
      </c>
      <c r="S437" s="307">
        <f t="shared" ca="1" si="195"/>
        <v>8.1359999999999992</v>
      </c>
      <c r="T437" s="304">
        <f t="shared" ca="1" si="175"/>
        <v>79.814160000000001</v>
      </c>
      <c r="U437" s="311">
        <f t="shared" ca="1" si="176"/>
        <v>0</v>
      </c>
      <c r="V437" s="306">
        <f t="shared" ca="1" si="177"/>
        <v>1.1256789420537465</v>
      </c>
      <c r="W437" s="304">
        <f t="shared" ca="1" si="178"/>
        <v>27.945899868545574</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6.200077965378993</v>
      </c>
      <c r="AH437" s="304">
        <f t="shared" ca="1" si="202"/>
        <v>-3.3830086684009637</v>
      </c>
    </row>
    <row r="438" spans="1:34" x14ac:dyDescent="0.2">
      <c r="A438" s="347">
        <f t="shared" ca="1" si="180"/>
        <v>0.1</v>
      </c>
      <c r="B438" s="304">
        <f t="shared" ca="1" si="181"/>
        <v>25.400000000000095</v>
      </c>
      <c r="D438" s="306">
        <f t="shared" ca="1" si="182"/>
        <v>-0.72637843274966185</v>
      </c>
      <c r="E438" s="307">
        <f t="shared" ca="1" si="183"/>
        <v>-6.4528382005967568</v>
      </c>
      <c r="F438" s="304">
        <f t="shared" ca="1" si="184"/>
        <v>6.4935927244203304</v>
      </c>
      <c r="G438" s="306">
        <f t="shared" ca="1" si="185"/>
        <v>18.260666338391971</v>
      </c>
      <c r="H438" s="307">
        <f t="shared" ca="1" si="186"/>
        <v>-85.3777946994731</v>
      </c>
      <c r="I438" s="304">
        <f t="shared" ca="1" si="187"/>
        <v>87.308761088836093</v>
      </c>
      <c r="J438" s="306">
        <f t="shared" ca="1" si="188"/>
        <v>631.02475934078245</v>
      </c>
      <c r="K438" s="307">
        <f t="shared" ca="1" si="189"/>
        <v>836.53594205829768</v>
      </c>
      <c r="L438" s="304">
        <f t="shared" ca="1" si="174"/>
        <v>1047.847617383585</v>
      </c>
      <c r="M438" s="306">
        <f t="shared" ca="1" si="190"/>
        <v>-1.3600902158086552</v>
      </c>
      <c r="N438" s="304">
        <f t="shared" ca="1" si="191"/>
        <v>-77.927429122873264</v>
      </c>
      <c r="P438" s="310">
        <f t="shared" ca="1" si="192"/>
        <v>23</v>
      </c>
      <c r="Q438" s="304">
        <f t="shared" ca="1" si="193"/>
        <v>0</v>
      </c>
      <c r="R438" s="306">
        <f t="shared" ca="1" si="194"/>
        <v>0</v>
      </c>
      <c r="S438" s="307">
        <f t="shared" ca="1" si="195"/>
        <v>8.1359999999999992</v>
      </c>
      <c r="T438" s="304">
        <f t="shared" ca="1" si="175"/>
        <v>79.814160000000001</v>
      </c>
      <c r="U438" s="311">
        <f t="shared" ca="1" si="176"/>
        <v>0</v>
      </c>
      <c r="V438" s="306">
        <f t="shared" ca="1" si="177"/>
        <v>1.1266384938579974</v>
      </c>
      <c r="W438" s="304">
        <f t="shared" ca="1" si="178"/>
        <v>28.368336485471307</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6.153289467158114</v>
      </c>
      <c r="AH438" s="304">
        <f t="shared" ca="1" si="202"/>
        <v>-3.434845116586231</v>
      </c>
    </row>
    <row r="439" spans="1:34" x14ac:dyDescent="0.2">
      <c r="A439" s="347">
        <f t="shared" ca="1" si="180"/>
        <v>0.1</v>
      </c>
      <c r="B439" s="304">
        <f t="shared" ca="1" si="181"/>
        <v>25.500000000000096</v>
      </c>
      <c r="D439" s="306">
        <f t="shared" ca="1" si="182"/>
        <v>-0.72925887828456637</v>
      </c>
      <c r="E439" s="307">
        <f t="shared" ca="1" si="183"/>
        <v>-6.4003481483562012</v>
      </c>
      <c r="F439" s="304">
        <f t="shared" ca="1" si="184"/>
        <v>6.4417602355042307</v>
      </c>
      <c r="G439" s="306">
        <f t="shared" ca="1" si="185"/>
        <v>18.187740450563513</v>
      </c>
      <c r="H439" s="307">
        <f t="shared" ca="1" si="186"/>
        <v>-86.017829514308715</v>
      </c>
      <c r="I439" s="304">
        <f t="shared" ca="1" si="187"/>
        <v>87.919627484707547</v>
      </c>
      <c r="J439" s="306">
        <f t="shared" ca="1" si="188"/>
        <v>632.84717968023028</v>
      </c>
      <c r="K439" s="307">
        <f t="shared" ca="1" si="189"/>
        <v>827.96616084760853</v>
      </c>
      <c r="L439" s="304">
        <f t="shared" ca="1" si="174"/>
        <v>1042.1245205530622</v>
      </c>
      <c r="M439" s="306">
        <f t="shared" ca="1" si="190"/>
        <v>-1.3624239014693149</v>
      </c>
      <c r="N439" s="304">
        <f t="shared" ca="1" si="191"/>
        <v>-78.061139461939263</v>
      </c>
      <c r="P439" s="310">
        <f t="shared" ca="1" si="192"/>
        <v>23</v>
      </c>
      <c r="Q439" s="304">
        <f t="shared" ca="1" si="193"/>
        <v>0</v>
      </c>
      <c r="R439" s="306">
        <f t="shared" ca="1" si="194"/>
        <v>0</v>
      </c>
      <c r="S439" s="307">
        <f t="shared" ca="1" si="195"/>
        <v>8.1359999999999992</v>
      </c>
      <c r="T439" s="304">
        <f t="shared" ca="1" si="175"/>
        <v>79.814160000000001</v>
      </c>
      <c r="U439" s="311">
        <f t="shared" ca="1" si="176"/>
        <v>0</v>
      </c>
      <c r="V439" s="306">
        <f t="shared" ca="1" si="177"/>
        <v>1.1276060884480481</v>
      </c>
      <c r="W439" s="304">
        <f t="shared" ca="1" si="178"/>
        <v>28.791396035039622</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6.1062698693248789</v>
      </c>
      <c r="AH439" s="304">
        <f t="shared" ca="1" si="202"/>
        <v>-3.486767021321449</v>
      </c>
    </row>
    <row r="440" spans="1:34" x14ac:dyDescent="0.2">
      <c r="A440" s="347">
        <f t="shared" ca="1" si="180"/>
        <v>0.1</v>
      </c>
      <c r="B440" s="304">
        <f t="shared" ca="1" si="181"/>
        <v>25.600000000000097</v>
      </c>
      <c r="D440" s="306">
        <f t="shared" ca="1" si="182"/>
        <v>-0.73205665341909198</v>
      </c>
      <c r="E440" s="307">
        <f t="shared" ca="1" si="183"/>
        <v>-6.3477818877623218</v>
      </c>
      <c r="F440" s="304">
        <f t="shared" ca="1" si="184"/>
        <v>6.3898546022909279</v>
      </c>
      <c r="G440" s="306">
        <f t="shared" ca="1" si="185"/>
        <v>18.114534785221604</v>
      </c>
      <c r="H440" s="307">
        <f t="shared" ca="1" si="186"/>
        <v>-86.652607703084954</v>
      </c>
      <c r="I440" s="304">
        <f t="shared" ca="1" si="187"/>
        <v>88.525763437711973</v>
      </c>
      <c r="J440" s="306">
        <f t="shared" ca="1" si="188"/>
        <v>634.66229344201952</v>
      </c>
      <c r="K440" s="307">
        <f t="shared" ca="1" si="189"/>
        <v>819.33263898673886</v>
      </c>
      <c r="L440" s="304">
        <f t="shared" ca="1" si="174"/>
        <v>1036.3890196379243</v>
      </c>
      <c r="M440" s="306">
        <f t="shared" ca="1" si="190"/>
        <v>-1.3647163131655746</v>
      </c>
      <c r="N440" s="304">
        <f t="shared" ca="1" si="191"/>
        <v>-78.192484977041374</v>
      </c>
      <c r="P440" s="310">
        <f t="shared" ca="1" si="192"/>
        <v>23</v>
      </c>
      <c r="Q440" s="304">
        <f t="shared" ca="1" si="193"/>
        <v>0</v>
      </c>
      <c r="R440" s="306">
        <f t="shared" ca="1" si="194"/>
        <v>0</v>
      </c>
      <c r="S440" s="307">
        <f t="shared" ca="1" si="195"/>
        <v>8.1359999999999992</v>
      </c>
      <c r="T440" s="304">
        <f t="shared" ca="1" si="175"/>
        <v>79.814160000000001</v>
      </c>
      <c r="U440" s="311">
        <f t="shared" ca="1" si="176"/>
        <v>0</v>
      </c>
      <c r="V440" s="306">
        <f t="shared" ca="1" si="177"/>
        <v>1.128581685334213</v>
      </c>
      <c r="W440" s="304">
        <f t="shared" ca="1" si="178"/>
        <v>29.215006845458863</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6.0590334496210083</v>
      </c>
      <c r="AH440" s="304">
        <f t="shared" ca="1" si="202"/>
        <v>-3.538765491032402</v>
      </c>
    </row>
    <row r="441" spans="1:34" x14ac:dyDescent="0.2">
      <c r="A441" s="347">
        <f t="shared" ca="1" si="180"/>
        <v>0.1</v>
      </c>
      <c r="B441" s="304">
        <f t="shared" ca="1" si="181"/>
        <v>25.700000000000099</v>
      </c>
      <c r="D441" s="306">
        <f t="shared" ca="1" si="182"/>
        <v>-0.73477192978083572</v>
      </c>
      <c r="E441" s="307">
        <f t="shared" ca="1" si="183"/>
        <v>-6.2951482780291279</v>
      </c>
      <c r="F441" s="304">
        <f t="shared" ca="1" si="184"/>
        <v>6.3378846337849151</v>
      </c>
      <c r="G441" s="306">
        <f t="shared" ca="1" si="185"/>
        <v>18.041057592243522</v>
      </c>
      <c r="H441" s="307">
        <f t="shared" ca="1" si="186"/>
        <v>-87.282122530887861</v>
      </c>
      <c r="I441" s="304">
        <f t="shared" ca="1" si="187"/>
        <v>89.127148908419429</v>
      </c>
      <c r="J441" s="306">
        <f t="shared" ca="1" si="188"/>
        <v>636.47007306089279</v>
      </c>
      <c r="K441" s="307">
        <f t="shared" ca="1" si="189"/>
        <v>810.63590247504021</v>
      </c>
      <c r="L441" s="304">
        <f t="shared" ca="1" si="174"/>
        <v>1030.6428674781876</v>
      </c>
      <c r="M441" s="306">
        <f t="shared" ca="1" si="190"/>
        <v>-1.3669685645613483</v>
      </c>
      <c r="N441" s="304">
        <f t="shared" ca="1" si="191"/>
        <v>-78.321529476421645</v>
      </c>
      <c r="P441" s="310">
        <f t="shared" ca="1" si="192"/>
        <v>23</v>
      </c>
      <c r="Q441" s="304">
        <f t="shared" ca="1" si="193"/>
        <v>0</v>
      </c>
      <c r="R441" s="306">
        <f t="shared" ca="1" si="194"/>
        <v>0</v>
      </c>
      <c r="S441" s="307">
        <f t="shared" ca="1" si="195"/>
        <v>8.1359999999999992</v>
      </c>
      <c r="T441" s="304">
        <f t="shared" ca="1" si="175"/>
        <v>79.814160000000001</v>
      </c>
      <c r="U441" s="311">
        <f t="shared" ca="1" si="176"/>
        <v>0</v>
      </c>
      <c r="V441" s="306">
        <f t="shared" ca="1" si="177"/>
        <v>1.1295652439276185</v>
      </c>
      <c r="W441" s="304">
        <f t="shared" ca="1" si="178"/>
        <v>29.639097932413112</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6.0115941599536713</v>
      </c>
      <c r="AH441" s="304">
        <f t="shared" ca="1" si="202"/>
        <v>-3.5908317165018273</v>
      </c>
    </row>
    <row r="442" spans="1:34" x14ac:dyDescent="0.2">
      <c r="A442" s="347">
        <f t="shared" ca="1" si="180"/>
        <v>0.1</v>
      </c>
      <c r="B442" s="304">
        <f t="shared" ca="1" si="181"/>
        <v>25.8000000000001</v>
      </c>
      <c r="D442" s="306">
        <f t="shared" ca="1" si="182"/>
        <v>-0.73740490255868973</v>
      </c>
      <c r="E442" s="307">
        <f t="shared" ca="1" si="183"/>
        <v>-6.2424560946096328</v>
      </c>
      <c r="F442" s="304">
        <f t="shared" ca="1" si="184"/>
        <v>6.2858590569186754</v>
      </c>
      <c r="G442" s="306">
        <f t="shared" ca="1" si="185"/>
        <v>17.967317101987653</v>
      </c>
      <c r="H442" s="307">
        <f t="shared" ca="1" si="186"/>
        <v>-87.906368140348818</v>
      </c>
      <c r="I442" s="304">
        <f t="shared" ca="1" si="187"/>
        <v>89.723765210059653</v>
      </c>
      <c r="J442" s="306">
        <f t="shared" ca="1" si="188"/>
        <v>638.27049179560436</v>
      </c>
      <c r="K442" s="307">
        <f t="shared" ca="1" si="189"/>
        <v>801.87647794147836</v>
      </c>
      <c r="L442" s="304">
        <f t="shared" ca="1" si="174"/>
        <v>1024.8878507294507</v>
      </c>
      <c r="M442" s="306">
        <f t="shared" ca="1" si="190"/>
        <v>-1.3691817298520459</v>
      </c>
      <c r="N442" s="304">
        <f t="shared" ca="1" si="191"/>
        <v>-78.448334506943468</v>
      </c>
      <c r="P442" s="310">
        <f t="shared" ca="1" si="192"/>
        <v>23</v>
      </c>
      <c r="Q442" s="304">
        <f t="shared" ca="1" si="193"/>
        <v>0</v>
      </c>
      <c r="R442" s="306">
        <f t="shared" ca="1" si="194"/>
        <v>0</v>
      </c>
      <c r="S442" s="307">
        <f t="shared" ca="1" si="195"/>
        <v>8.1359999999999992</v>
      </c>
      <c r="T442" s="304">
        <f t="shared" ca="1" si="175"/>
        <v>79.814160000000001</v>
      </c>
      <c r="U442" s="311">
        <f t="shared" ca="1" si="176"/>
        <v>0</v>
      </c>
      <c r="V442" s="306">
        <f t="shared" ca="1" si="177"/>
        <v>1.1305567235465561</v>
      </c>
      <c r="W442" s="304">
        <f t="shared" ca="1" si="178"/>
        <v>30.063599015879472</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5.9639656371564769</v>
      </c>
      <c r="AH442" s="304">
        <f t="shared" ca="1" si="202"/>
        <v>-3.6429569730104614</v>
      </c>
    </row>
    <row r="443" spans="1:34" x14ac:dyDescent="0.2">
      <c r="A443" s="347">
        <f t="shared" ca="1" si="180"/>
        <v>0.1</v>
      </c>
      <c r="B443" s="304">
        <f t="shared" ca="1" si="181"/>
        <v>25.900000000000102</v>
      </c>
      <c r="D443" s="306">
        <f t="shared" ca="1" si="182"/>
        <v>-0.73995578992029765</v>
      </c>
      <c r="E443" s="307">
        <f t="shared" ca="1" si="183"/>
        <v>-6.1897140270251896</v>
      </c>
      <c r="F443" s="304">
        <f t="shared" ca="1" si="184"/>
        <v>6.2337865144219498</v>
      </c>
      <c r="G443" s="306">
        <f t="shared" ca="1" si="185"/>
        <v>17.893321522995624</v>
      </c>
      <c r="H443" s="307">
        <f t="shared" ca="1" si="186"/>
        <v>-88.525339543051331</v>
      </c>
      <c r="I443" s="304">
        <f t="shared" ca="1" si="187"/>
        <v>90.315594978596167</v>
      </c>
      <c r="J443" s="306">
        <f t="shared" ca="1" si="188"/>
        <v>640.06352372685353</v>
      </c>
      <c r="K443" s="307">
        <f t="shared" ca="1" si="189"/>
        <v>793.05489255730834</v>
      </c>
      <c r="L443" s="304">
        <f t="shared" ca="1" si="174"/>
        <v>1019.1257905748045</v>
      </c>
      <c r="M443" s="306">
        <f t="shared" ca="1" si="190"/>
        <v>-1.371356845460926</v>
      </c>
      <c r="N443" s="304">
        <f t="shared" ca="1" si="191"/>
        <v>-78.572959451285328</v>
      </c>
      <c r="P443" s="310">
        <f t="shared" ca="1" si="192"/>
        <v>23</v>
      </c>
      <c r="Q443" s="304">
        <f t="shared" ca="1" si="193"/>
        <v>0</v>
      </c>
      <c r="R443" s="306">
        <f t="shared" ca="1" si="194"/>
        <v>0</v>
      </c>
      <c r="S443" s="307">
        <f t="shared" ca="1" si="195"/>
        <v>8.1359999999999992</v>
      </c>
      <c r="T443" s="304">
        <f t="shared" ca="1" si="175"/>
        <v>79.814160000000001</v>
      </c>
      <c r="U443" s="311">
        <f t="shared" ca="1" si="176"/>
        <v>0</v>
      </c>
      <c r="V443" s="306">
        <f t="shared" ca="1" si="177"/>
        <v>1.1315560834227933</v>
      </c>
      <c r="W443" s="304">
        <f t="shared" ca="1" si="178"/>
        <v>30.488440536341656</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5.9161612130460739</v>
      </c>
      <c r="AH443" s="304">
        <f t="shared" ca="1" si="202"/>
        <v>-3.6951326224040653</v>
      </c>
    </row>
    <row r="444" spans="1:34" x14ac:dyDescent="0.2">
      <c r="A444" s="347">
        <f t="shared" ca="1" si="180"/>
        <v>0.1</v>
      </c>
      <c r="B444" s="304">
        <f t="shared" ca="1" si="181"/>
        <v>26.000000000000103</v>
      </c>
      <c r="D444" s="306">
        <f t="shared" ca="1" si="182"/>
        <v>-0.74242483243744906</v>
      </c>
      <c r="E444" s="307">
        <f t="shared" ca="1" si="183"/>
        <v>-6.1369306767749281</v>
      </c>
      <c r="F444" s="304">
        <f t="shared" ca="1" si="184"/>
        <v>6.1816755627710647</v>
      </c>
      <c r="G444" s="306">
        <f t="shared" ca="1" si="185"/>
        <v>17.81907903975188</v>
      </c>
      <c r="H444" s="307">
        <f t="shared" ca="1" si="186"/>
        <v>-89.139032610728819</v>
      </c>
      <c r="I444" s="304">
        <f t="shared" ca="1" si="187"/>
        <v>90.902622143706623</v>
      </c>
      <c r="J444" s="306">
        <f t="shared" ca="1" si="188"/>
        <v>641.84914375499091</v>
      </c>
      <c r="K444" s="307">
        <f t="shared" ca="1" si="189"/>
        <v>784.17167394961928</v>
      </c>
      <c r="L444" s="304">
        <f t="shared" ca="1" si="174"/>
        <v>1013.3585434405549</v>
      </c>
      <c r="M444" s="306">
        <f t="shared" ca="1" si="190"/>
        <v>-1.3734949116505666</v>
      </c>
      <c r="N444" s="304">
        <f t="shared" ca="1" si="191"/>
        <v>-78.695461620271345</v>
      </c>
      <c r="P444" s="310">
        <f t="shared" ca="1" si="192"/>
        <v>23</v>
      </c>
      <c r="Q444" s="304">
        <f t="shared" ca="1" si="193"/>
        <v>0</v>
      </c>
      <c r="R444" s="306">
        <f t="shared" ca="1" si="194"/>
        <v>0</v>
      </c>
      <c r="S444" s="307">
        <f t="shared" ca="1" si="195"/>
        <v>8.1359999999999992</v>
      </c>
      <c r="T444" s="304">
        <f t="shared" ca="1" si="175"/>
        <v>79.814160000000001</v>
      </c>
      <c r="U444" s="311">
        <f t="shared" ca="1" si="176"/>
        <v>0</v>
      </c>
      <c r="V444" s="306">
        <f t="shared" ca="1" si="177"/>
        <v>1.1325632827078418</v>
      </c>
      <c r="W444" s="304">
        <f t="shared" ca="1" si="178"/>
        <v>30.913553670399537</v>
      </c>
      <c r="Y444" s="314" t="str">
        <f t="shared" ca="1" si="196"/>
        <v/>
      </c>
      <c r="Z444" s="315" t="str">
        <f t="shared" ca="1" si="197"/>
        <v/>
      </c>
      <c r="AA444" s="316" t="str">
        <f t="shared" ca="1" si="198"/>
        <v/>
      </c>
      <c r="AC444" s="310">
        <f t="shared" ca="1" si="199"/>
        <v>26.000000000000103</v>
      </c>
      <c r="AD444" s="323">
        <f t="shared" ca="1" si="200"/>
        <v>641.84914375499091</v>
      </c>
      <c r="AE444" s="324" t="e">
        <f t="shared" ca="1" si="179"/>
        <v>#N/A</v>
      </c>
      <c r="AG444" s="306">
        <f t="shared" ca="1" si="201"/>
        <v>5.8681939238268939</v>
      </c>
      <c r="AH444" s="304">
        <f t="shared" ca="1" si="202"/>
        <v>-3.7473501150862414</v>
      </c>
    </row>
    <row r="445" spans="1:34" x14ac:dyDescent="0.2">
      <c r="A445" s="347">
        <f t="shared" ca="1" si="180"/>
        <v>0.1</v>
      </c>
      <c r="B445" s="304">
        <f t="shared" ca="1" si="181"/>
        <v>26.100000000000104</v>
      </c>
      <c r="D445" s="306">
        <f t="shared" ca="1" si="182"/>
        <v>-0.74481229251903058</v>
      </c>
      <c r="E445" s="307">
        <f t="shared" ca="1" si="183"/>
        <v>-6.084114555324966</v>
      </c>
      <c r="F445" s="304">
        <f t="shared" ca="1" si="184"/>
        <v>6.129534670218006</v>
      </c>
      <c r="G445" s="306">
        <f t="shared" ca="1" si="185"/>
        <v>17.744597810499979</v>
      </c>
      <c r="H445" s="307">
        <f t="shared" ca="1" si="186"/>
        <v>-89.747444066261309</v>
      </c>
      <c r="I445" s="304">
        <f t="shared" ca="1" si="187"/>
        <v>91.484831900611283</v>
      </c>
      <c r="J445" s="306">
        <f t="shared" ca="1" si="188"/>
        <v>643.62732759750349</v>
      </c>
      <c r="K445" s="307">
        <f t="shared" ca="1" si="189"/>
        <v>775.22735011576981</v>
      </c>
      <c r="L445" s="304">
        <f t="shared" ca="1" si="174"/>
        <v>1007.5880017139061</v>
      </c>
      <c r="M445" s="306">
        <f t="shared" ca="1" si="190"/>
        <v>-1.3755968940542531</v>
      </c>
      <c r="N445" s="304">
        <f t="shared" ca="1" si="191"/>
        <v>-78.815896340613349</v>
      </c>
      <c r="P445" s="310">
        <f t="shared" ca="1" si="192"/>
        <v>23</v>
      </c>
      <c r="Q445" s="304">
        <f t="shared" ca="1" si="193"/>
        <v>0</v>
      </c>
      <c r="R445" s="306">
        <f t="shared" ca="1" si="194"/>
        <v>0</v>
      </c>
      <c r="S445" s="307">
        <f t="shared" ca="1" si="195"/>
        <v>8.1359999999999992</v>
      </c>
      <c r="T445" s="304">
        <f t="shared" ca="1" si="175"/>
        <v>79.814160000000001</v>
      </c>
      <c r="U445" s="311">
        <f t="shared" ca="1" si="176"/>
        <v>0</v>
      </c>
      <c r="V445" s="306">
        <f t="shared" ca="1" si="177"/>
        <v>1.1335782804791761</v>
      </c>
      <c r="W445" s="304">
        <f t="shared" ca="1" si="178"/>
        <v>31.338870345774602</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5.8200765188925248</v>
      </c>
      <c r="AH445" s="304">
        <f t="shared" ca="1" si="202"/>
        <v>-3.7996009919370133</v>
      </c>
    </row>
    <row r="446" spans="1:34" x14ac:dyDescent="0.2">
      <c r="A446" s="347">
        <f t="shared" ca="1" si="180"/>
        <v>0.1</v>
      </c>
      <c r="B446" s="304">
        <f t="shared" ca="1" si="181"/>
        <v>26.200000000000106</v>
      </c>
      <c r="D446" s="306">
        <f t="shared" ca="1" si="182"/>
        <v>-0.74711845385117892</v>
      </c>
      <c r="E446" s="307">
        <f t="shared" ca="1" si="183"/>
        <v>-6.0312740821770685</v>
      </c>
      <c r="F446" s="304">
        <f t="shared" ca="1" si="184"/>
        <v>6.0773722148989542</v>
      </c>
      <c r="G446" s="306">
        <f t="shared" ca="1" si="185"/>
        <v>17.669885965114862</v>
      </c>
      <c r="H446" s="307">
        <f t="shared" ca="1" si="186"/>
        <v>-90.350571474479011</v>
      </c>
      <c r="I446" s="304">
        <f t="shared" ca="1" si="187"/>
        <v>92.062210682695991</v>
      </c>
      <c r="J446" s="306">
        <f t="shared" ca="1" si="188"/>
        <v>645.39805178628421</v>
      </c>
      <c r="K446" s="307">
        <f t="shared" ca="1" si="189"/>
        <v>766.22244933873276</v>
      </c>
      <c r="L446" s="304">
        <f t="shared" ca="1" si="174"/>
        <v>1001.8160944605443</v>
      </c>
      <c r="M446" s="306">
        <f t="shared" ca="1" si="190"/>
        <v>-1.3776637251317845</v>
      </c>
      <c r="N446" s="304">
        <f t="shared" ca="1" si="191"/>
        <v>-78.934317038322376</v>
      </c>
      <c r="P446" s="310">
        <f t="shared" ca="1" si="192"/>
        <v>23</v>
      </c>
      <c r="Q446" s="304">
        <f t="shared" ca="1" si="193"/>
        <v>0</v>
      </c>
      <c r="R446" s="306">
        <f t="shared" ca="1" si="194"/>
        <v>0</v>
      </c>
      <c r="S446" s="307">
        <f t="shared" ca="1" si="195"/>
        <v>8.1359999999999992</v>
      </c>
      <c r="T446" s="304">
        <f t="shared" ca="1" si="175"/>
        <v>79.814160000000001</v>
      </c>
      <c r="U446" s="311">
        <f t="shared" ca="1" si="176"/>
        <v>0</v>
      </c>
      <c r="V446" s="306">
        <f t="shared" ca="1" si="177"/>
        <v>1.1346010357464089</v>
      </c>
      <c r="W446" s="304">
        <f t="shared" ca="1" si="178"/>
        <v>31.764323255712018</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5.7718214690686676</v>
      </c>
      <c r="AH446" s="304">
        <f t="shared" ca="1" si="202"/>
        <v>-3.8518768861571542</v>
      </c>
    </row>
    <row r="447" spans="1:34" x14ac:dyDescent="0.2">
      <c r="A447" s="347">
        <f t="shared" ca="1" si="180"/>
        <v>0.1</v>
      </c>
      <c r="B447" s="304">
        <f t="shared" ca="1" si="181"/>
        <v>26.300000000000107</v>
      </c>
      <c r="D447" s="306">
        <f t="shared" ca="1" si="182"/>
        <v>-0.74934362084432282</v>
      </c>
      <c r="E447" s="307">
        <f t="shared" ca="1" si="183"/>
        <v>-5.9784175830163724</v>
      </c>
      <c r="F447" s="304">
        <f t="shared" ca="1" si="184"/>
        <v>6.0251964830218938</v>
      </c>
      <c r="G447" s="306">
        <f t="shared" ca="1" si="185"/>
        <v>17.594951603030431</v>
      </c>
      <c r="H447" s="307">
        <f t="shared" ca="1" si="186"/>
        <v>-90.948413232780652</v>
      </c>
      <c r="I447" s="304">
        <f t="shared" ca="1" si="187"/>
        <v>92.634746134879734</v>
      </c>
      <c r="J447" s="306">
        <f t="shared" ca="1" si="188"/>
        <v>647.16129366469147</v>
      </c>
      <c r="K447" s="307">
        <f t="shared" ca="1" si="189"/>
        <v>757.15750010336978</v>
      </c>
      <c r="L447" s="304">
        <f t="shared" ca="1" si="174"/>
        <v>996.04478813984133</v>
      </c>
      <c r="M447" s="306">
        <f t="shared" ca="1" si="190"/>
        <v>-1.37969630555392</v>
      </c>
      <c r="N447" s="304">
        <f t="shared" ca="1" si="191"/>
        <v>-79.050775318031654</v>
      </c>
      <c r="P447" s="310">
        <f t="shared" ca="1" si="192"/>
        <v>23</v>
      </c>
      <c r="Q447" s="304">
        <f t="shared" ca="1" si="193"/>
        <v>0</v>
      </c>
      <c r="R447" s="306">
        <f t="shared" ca="1" si="194"/>
        <v>0</v>
      </c>
      <c r="S447" s="307">
        <f t="shared" ca="1" si="195"/>
        <v>8.1359999999999992</v>
      </c>
      <c r="T447" s="304">
        <f t="shared" ca="1" si="175"/>
        <v>79.814160000000001</v>
      </c>
      <c r="U447" s="311">
        <f t="shared" ca="1" si="176"/>
        <v>0</v>
      </c>
      <c r="V447" s="306">
        <f t="shared" ca="1" si="177"/>
        <v>1.1356315074574146</v>
      </c>
      <c r="W447" s="304">
        <f t="shared" ca="1" si="178"/>
        <v>32.189845872780118</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5.7234409743392796</v>
      </c>
      <c r="AH447" s="304">
        <f t="shared" ca="1" si="202"/>
        <v>-3.9041695250383506</v>
      </c>
    </row>
    <row r="448" spans="1:34" x14ac:dyDescent="0.2">
      <c r="A448" s="347">
        <f t="shared" ca="1" si="180"/>
        <v>0.1</v>
      </c>
      <c r="B448" s="304">
        <f t="shared" ca="1" si="181"/>
        <v>26.400000000000109</v>
      </c>
      <c r="D448" s="306">
        <f t="shared" ca="1" si="182"/>
        <v>-0.75148811808682847</v>
      </c>
      <c r="E448" s="307">
        <f t="shared" ca="1" si="183"/>
        <v>-5.9255532879377739</v>
      </c>
      <c r="F448" s="304">
        <f t="shared" ca="1" si="184"/>
        <v>5.9730156671329642</v>
      </c>
      <c r="G448" s="306">
        <f t="shared" ca="1" si="185"/>
        <v>17.51980279122175</v>
      </c>
      <c r="H448" s="307">
        <f t="shared" ca="1" si="186"/>
        <v>-91.540968561574431</v>
      </c>
      <c r="I448" s="304">
        <f t="shared" ca="1" si="187"/>
        <v>93.202427087680817</v>
      </c>
      <c r="J448" s="306">
        <f t="shared" ca="1" si="188"/>
        <v>648.91703138440403</v>
      </c>
      <c r="K448" s="307">
        <f t="shared" ca="1" si="189"/>
        <v>748.03303101365202</v>
      </c>
      <c r="L448" s="304">
        <f t="shared" ca="1" si="174"/>
        <v>990.27608731515818</v>
      </c>
      <c r="M448" s="306">
        <f t="shared" ca="1" si="190"/>
        <v>-1.3816955055194236</v>
      </c>
      <c r="N448" s="304">
        <f t="shared" ca="1" si="191"/>
        <v>-79.165321038457705</v>
      </c>
      <c r="P448" s="310">
        <f t="shared" ca="1" si="192"/>
        <v>23</v>
      </c>
      <c r="Q448" s="304">
        <f t="shared" ca="1" si="193"/>
        <v>0</v>
      </c>
      <c r="R448" s="306">
        <f t="shared" ca="1" si="194"/>
        <v>0</v>
      </c>
      <c r="S448" s="307">
        <f t="shared" ca="1" si="195"/>
        <v>8.1359999999999992</v>
      </c>
      <c r="T448" s="304">
        <f t="shared" ca="1" si="175"/>
        <v>79.814160000000001</v>
      </c>
      <c r="U448" s="311">
        <f t="shared" ca="1" si="176"/>
        <v>0</v>
      </c>
      <c r="V448" s="306">
        <f t="shared" ca="1" si="177"/>
        <v>1.1366696545044053</v>
      </c>
      <c r="W448" s="304">
        <f t="shared" ca="1" si="178"/>
        <v>32.615372462068947</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5.6749469710944247</v>
      </c>
      <c r="AH448" s="304">
        <f t="shared" ca="1" si="202"/>
        <v>-3.9564707316593068</v>
      </c>
    </row>
    <row r="449" spans="1:34" x14ac:dyDescent="0.2">
      <c r="A449" s="347">
        <f t="shared" ca="1" si="180"/>
        <v>0.1</v>
      </c>
      <c r="B449" s="304">
        <f t="shared" ca="1" si="181"/>
        <v>26.50000000000011</v>
      </c>
      <c r="D449" s="306">
        <f t="shared" ca="1" si="182"/>
        <v>-0.75355228980502054</v>
      </c>
      <c r="E449" s="307">
        <f t="shared" ca="1" si="183"/>
        <v>-5.872689329750532</v>
      </c>
      <c r="F449" s="304">
        <f t="shared" ca="1" si="184"/>
        <v>5.9208378644610882</v>
      </c>
      <c r="G449" s="306">
        <f t="shared" ca="1" si="185"/>
        <v>17.444447562241248</v>
      </c>
      <c r="H449" s="307">
        <f t="shared" ca="1" si="186"/>
        <v>-92.128237494549481</v>
      </c>
      <c r="I449" s="304">
        <f t="shared" ca="1" si="187"/>
        <v>93.765243531939376</v>
      </c>
      <c r="J449" s="306">
        <f t="shared" ca="1" si="188"/>
        <v>650.66524390207712</v>
      </c>
      <c r="K449" s="307">
        <f t="shared" ca="1" si="189"/>
        <v>738.8495707108458</v>
      </c>
      <c r="L449" s="304">
        <f t="shared" ca="1" si="174"/>
        <v>984.51203535647585</v>
      </c>
      <c r="M449" s="306">
        <f t="shared" ca="1" si="190"/>
        <v>-1.3836621660084278</v>
      </c>
      <c r="N449" s="304">
        <f t="shared" ca="1" si="191"/>
        <v>-79.278002384212797</v>
      </c>
      <c r="P449" s="310">
        <f t="shared" ca="1" si="192"/>
        <v>23</v>
      </c>
      <c r="Q449" s="304">
        <f t="shared" ca="1" si="193"/>
        <v>0</v>
      </c>
      <c r="R449" s="306">
        <f t="shared" ca="1" si="194"/>
        <v>0</v>
      </c>
      <c r="S449" s="307">
        <f t="shared" ca="1" si="195"/>
        <v>8.1359999999999992</v>
      </c>
      <c r="T449" s="304">
        <f t="shared" ca="1" si="175"/>
        <v>79.814160000000001</v>
      </c>
      <c r="U449" s="311">
        <f t="shared" ca="1" si="176"/>
        <v>0</v>
      </c>
      <c r="V449" s="306">
        <f t="shared" ca="1" si="177"/>
        <v>1.1377154357299519</v>
      </c>
      <c r="W449" s="304">
        <f t="shared" ca="1" si="178"/>
        <v>33.040838093789887</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5.6263511389355401</v>
      </c>
      <c r="AH449" s="304">
        <f t="shared" ca="1" si="202"/>
        <v>-4.0087724265079832</v>
      </c>
    </row>
    <row r="450" spans="1:34" x14ac:dyDescent="0.2">
      <c r="A450" s="347">
        <f t="shared" ca="1" si="180"/>
        <v>0.1</v>
      </c>
      <c r="B450" s="304">
        <f t="shared" ca="1" si="181"/>
        <v>26.600000000000112</v>
      </c>
      <c r="D450" s="306">
        <f t="shared" ca="1" si="182"/>
        <v>-0.75553649932935107</v>
      </c>
      <c r="E450" s="307">
        <f t="shared" ca="1" si="183"/>
        <v>-5.819833742360597</v>
      </c>
      <c r="F450" s="304">
        <f t="shared" ca="1" si="184"/>
        <v>5.8686710753404645</v>
      </c>
      <c r="G450" s="306">
        <f t="shared" ca="1" si="185"/>
        <v>17.368893912308312</v>
      </c>
      <c r="H450" s="307">
        <f t="shared" ca="1" si="186"/>
        <v>-92.710220868785541</v>
      </c>
      <c r="I450" s="304">
        <f t="shared" ca="1" si="187"/>
        <v>94.323186594156255</v>
      </c>
      <c r="J450" s="306">
        <f t="shared" ca="1" si="188"/>
        <v>652.40591097580455</v>
      </c>
      <c r="K450" s="307">
        <f t="shared" ca="1" si="189"/>
        <v>729.60764779267902</v>
      </c>
      <c r="L450" s="304">
        <f t="shared" ca="1" si="174"/>
        <v>978.75471513231309</v>
      </c>
      <c r="M450" s="306">
        <f t="shared" ca="1" si="190"/>
        <v>-1.3855970999756035</v>
      </c>
      <c r="N450" s="304">
        <f t="shared" ca="1" si="191"/>
        <v>-79.388865934168464</v>
      </c>
      <c r="P450" s="310">
        <f t="shared" ca="1" si="192"/>
        <v>23</v>
      </c>
      <c r="Q450" s="304">
        <f t="shared" ca="1" si="193"/>
        <v>0</v>
      </c>
      <c r="R450" s="306">
        <f t="shared" ca="1" si="194"/>
        <v>0</v>
      </c>
      <c r="S450" s="307">
        <f t="shared" ca="1" si="195"/>
        <v>8.1359999999999992</v>
      </c>
      <c r="T450" s="304">
        <f t="shared" ca="1" si="175"/>
        <v>79.814160000000001</v>
      </c>
      <c r="U450" s="311">
        <f t="shared" ca="1" si="176"/>
        <v>0</v>
      </c>
      <c r="V450" s="306">
        <f t="shared" ca="1" si="177"/>
        <v>1.1387688099329558</v>
      </c>
      <c r="W450" s="304">
        <f t="shared" ca="1" si="178"/>
        <v>33.466178655278576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5.5776649070711644</v>
      </c>
      <c r="AH450" s="304">
        <f t="shared" ca="1" si="202"/>
        <v>-4.0610666290302229</v>
      </c>
    </row>
    <row r="451" spans="1:34" x14ac:dyDescent="0.2">
      <c r="A451" s="347">
        <f t="shared" ca="1" si="180"/>
        <v>0.1</v>
      </c>
      <c r="B451" s="304">
        <f t="shared" ca="1" si="181"/>
        <v>26.700000000000113</v>
      </c>
      <c r="D451" s="306">
        <f t="shared" ca="1" si="182"/>
        <v>-0.75744112856654522</v>
      </c>
      <c r="E451" s="307">
        <f t="shared" ca="1" si="183"/>
        <v>-5.7669944592301317</v>
      </c>
      <c r="F451" s="304">
        <f t="shared" ca="1" si="184"/>
        <v>5.8165232017103827</v>
      </c>
      <c r="G451" s="306">
        <f t="shared" ca="1" si="185"/>
        <v>17.293149799451658</v>
      </c>
      <c r="H451" s="307">
        <f t="shared" ca="1" si="186"/>
        <v>-93.286920314708553</v>
      </c>
      <c r="I451" s="304">
        <f t="shared" ca="1" si="187"/>
        <v>94.876248512412516</v>
      </c>
      <c r="J451" s="306">
        <f t="shared" ca="1" si="188"/>
        <v>654.13901316139254</v>
      </c>
      <c r="K451" s="307">
        <f t="shared" ca="1" si="189"/>
        <v>720.30779073350436</v>
      </c>
      <c r="L451" s="304">
        <f t="shared" ca="1" si="174"/>
        <v>973.00624968760735</v>
      </c>
      <c r="M451" s="306">
        <f t="shared" ca="1" si="190"/>
        <v>-1.3875010934864178</v>
      </c>
      <c r="N451" s="304">
        <f t="shared" ca="1" si="191"/>
        <v>-79.497956726558414</v>
      </c>
      <c r="P451" s="310">
        <f t="shared" ca="1" si="192"/>
        <v>23</v>
      </c>
      <c r="Q451" s="304">
        <f t="shared" ca="1" si="193"/>
        <v>0</v>
      </c>
      <c r="R451" s="306">
        <f t="shared" ca="1" si="194"/>
        <v>0</v>
      </c>
      <c r="S451" s="307">
        <f t="shared" ca="1" si="195"/>
        <v>8.1359999999999992</v>
      </c>
      <c r="T451" s="304">
        <f t="shared" ca="1" si="175"/>
        <v>79.814160000000001</v>
      </c>
      <c r="U451" s="311">
        <f t="shared" ca="1" si="176"/>
        <v>0</v>
      </c>
      <c r="V451" s="306">
        <f t="shared" ca="1" si="177"/>
        <v>1.139829735874565</v>
      </c>
      <c r="W451" s="304">
        <f t="shared" ca="1" si="178"/>
        <v>33.89133086240443</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5.5288994603338173</v>
      </c>
      <c r="AH451" s="304">
        <f t="shared" ca="1" si="202"/>
        <v>-4.1133454591050365</v>
      </c>
    </row>
    <row r="452" spans="1:34" x14ac:dyDescent="0.2">
      <c r="A452" s="347">
        <f t="shared" ca="1" si="180"/>
        <v>0.1</v>
      </c>
      <c r="B452" s="304">
        <f t="shared" ca="1" si="181"/>
        <v>26.800000000000114</v>
      </c>
      <c r="D452" s="306">
        <f t="shared" ca="1" si="182"/>
        <v>-0.75926657747755655</v>
      </c>
      <c r="E452" s="307">
        <f t="shared" ca="1" si="183"/>
        <v>-5.7141793119136564</v>
      </c>
      <c r="F452" s="304">
        <f t="shared" ca="1" si="184"/>
        <v>5.7644020456918605</v>
      </c>
      <c r="G452" s="306">
        <f t="shared" ca="1" si="185"/>
        <v>17.217223141703904</v>
      </c>
      <c r="H452" s="307">
        <f t="shared" ca="1" si="186"/>
        <v>-93.858338245899915</v>
      </c>
      <c r="I452" s="304">
        <f t="shared" ca="1" si="187"/>
        <v>95.424422612835258</v>
      </c>
      <c r="J452" s="306">
        <f t="shared" ca="1" si="188"/>
        <v>655.86453180845035</v>
      </c>
      <c r="K452" s="307">
        <f t="shared" ca="1" si="189"/>
        <v>710.95052780547394</v>
      </c>
      <c r="L452" s="304">
        <f t="shared" ref="L452:L515" ca="1" si="203">SQRT(pos_x^2+pos_z^2)</f>
        <v>967.26880290392899</v>
      </c>
      <c r="M452" s="306">
        <f t="shared" ca="1" si="190"/>
        <v>-1.3893749067995576</v>
      </c>
      <c r="N452" s="304">
        <f t="shared" ca="1" si="191"/>
        <v>-79.605318320996744</v>
      </c>
      <c r="P452" s="310">
        <f t="shared" ca="1" si="192"/>
        <v>23</v>
      </c>
      <c r="Q452" s="304">
        <f t="shared" ca="1" si="193"/>
        <v>0</v>
      </c>
      <c r="R452" s="306">
        <f t="shared" ca="1" si="194"/>
        <v>0</v>
      </c>
      <c r="S452" s="307">
        <f t="shared" ca="1" si="195"/>
        <v>8.1359999999999992</v>
      </c>
      <c r="T452" s="304">
        <f t="shared" ref="T452:T515" ca="1" si="204">m*g</f>
        <v>79.814160000000001</v>
      </c>
      <c r="U452" s="311">
        <f t="shared" ref="U452:U515" ca="1" si="205">IF(pos_xz&lt;L_rampe,Poids*COS(Beta),0)</f>
        <v>0</v>
      </c>
      <c r="V452" s="306">
        <f t="shared" ref="V452:V515" ca="1" si="206">Rho_moyen*(20000-Alt_rampe-pos_z)/(20000+Alt_rampe+pos_z)</f>
        <v>1.140898172284033</v>
      </c>
      <c r="W452" s="304">
        <f t="shared" ref="W452:W515" ca="1" si="207">1/2*Rho*Sref*Cx*vit_xz^2</f>
        <v>34.316232270389413</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5.4800657448464332</v>
      </c>
      <c r="AH452" s="304">
        <f t="shared" ca="1" si="202"/>
        <v>-4.1656011384469558</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-0.76101326356119803</v>
      </c>
      <c r="E453" s="307">
        <f t="shared" ref="E453:E516" ca="1" si="212">IF(AND(L452&lt;L_rampe,Poussee&lt;Poids*SIN(M452)),0,(-W452+Poussee)/m*SIN(M452)+U452/m*COS(M452)-Poids/m)</f>
        <v>-5.6613960286702616</v>
      </c>
      <c r="F453" s="304">
        <f t="shared" ref="F453:F516" ca="1" si="213">SQRT(acc_x^2+acc_z^2)</f>
        <v>5.7123153082405631</v>
      </c>
      <c r="G453" s="306">
        <f t="shared" ref="G453:G516" ca="1" si="214">G452+acc_x*pas</f>
        <v>17.141121815347784</v>
      </c>
      <c r="H453" s="307">
        <f t="shared" ref="H453:H516" ca="1" si="215">H452+acc_z*pas</f>
        <v>-94.424477848766941</v>
      </c>
      <c r="I453" s="304">
        <f t="shared" ref="I453:I516" ca="1" si="216">SQRT(vit_x^2+vit_z^2)</f>
        <v>95.967703286579024</v>
      </c>
      <c r="J453" s="306">
        <f t="shared" ref="J453:J516" ca="1" si="217">J452+0.5*(vit_x+G452)*pas*(K452&gt;=0)</f>
        <v>657.58244905630295</v>
      </c>
      <c r="K453" s="307">
        <f t="shared" ref="K453:K516" ca="1" si="218">K452+0.5*(vit_z+H452)*pas</f>
        <v>701.53638700074055</v>
      </c>
      <c r="L453" s="304">
        <f t="shared" ca="1" si="203"/>
        <v>961.54458013809119</v>
      </c>
      <c r="M453" s="306">
        <f t="shared" ref="M453:M516" ca="1" si="219">IF(AND(L452&gt;L_rampe,G453&gt;0),ATAN2(G453,H453),$M$4)</f>
        <v>-1.3912192753984187</v>
      </c>
      <c r="N453" s="304">
        <f t="shared" ref="N453:N516" ca="1" si="220">DEGREES(Beta)</f>
        <v>-79.710992857577949</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8.1359999999999992</v>
      </c>
      <c r="T453" s="304">
        <f t="shared" ca="1" si="204"/>
        <v>79.814160000000001</v>
      </c>
      <c r="U453" s="311">
        <f t="shared" ca="1" si="205"/>
        <v>0</v>
      </c>
      <c r="V453" s="306">
        <f t="shared" ca="1" si="206"/>
        <v>1.1419740778645255</v>
      </c>
      <c r="W453" s="304">
        <f t="shared" ca="1" si="207"/>
        <v>34.740821284040607</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5.4311744733647238</v>
      </c>
      <c r="AH453" s="304">
        <f t="shared" ref="AH453:AH516" ca="1" si="231">IF(AND(L452&lt;L_rampe,Poussee&lt;Poids*SIN(M452)), g*SIN(M452), (-W452+Poussee)/m)</f>
        <v>-4.2178259919357686</v>
      </c>
    </row>
    <row r="454" spans="1:34" x14ac:dyDescent="0.2">
      <c r="A454" s="347">
        <f t="shared" ca="1" si="209"/>
        <v>0.1</v>
      </c>
      <c r="B454" s="304">
        <f t="shared" ca="1" si="210"/>
        <v>27.000000000000117</v>
      </c>
      <c r="D454" s="306">
        <f t="shared" ca="1" si="211"/>
        <v>-0.76268162134333728</v>
      </c>
      <c r="E454" s="307">
        <f t="shared" ca="1" si="212"/>
        <v>-5.6086522331511448</v>
      </c>
      <c r="F454" s="304">
        <f t="shared" ca="1" si="213"/>
        <v>5.6602705878753028</v>
      </c>
      <c r="G454" s="306">
        <f t="shared" ca="1" si="214"/>
        <v>17.064853653213451</v>
      </c>
      <c r="H454" s="307">
        <f t="shared" ca="1" si="215"/>
        <v>-94.98534307208206</v>
      </c>
      <c r="I454" s="304">
        <f t="shared" ca="1" si="216"/>
        <v>96.506085967293899</v>
      </c>
      <c r="J454" s="306">
        <f t="shared" ca="1" si="217"/>
        <v>659.29274782973096</v>
      </c>
      <c r="K454" s="307">
        <f t="shared" ca="1" si="218"/>
        <v>692.06589595469814</v>
      </c>
      <c r="L454" s="304">
        <f t="shared" ca="1" si="203"/>
        <v>955.83582883487702</v>
      </c>
      <c r="M454" s="306">
        <f t="shared" ca="1" si="219"/>
        <v>-1.3930349109743796</v>
      </c>
      <c r="N454" s="304">
        <f t="shared" ca="1" si="220"/>
        <v>-79.815021113214314</v>
      </c>
      <c r="P454" s="310">
        <f t="shared" ca="1" si="221"/>
        <v>23</v>
      </c>
      <c r="Q454" s="304">
        <f t="shared" ca="1" si="222"/>
        <v>0</v>
      </c>
      <c r="R454" s="306">
        <f t="shared" ca="1" si="223"/>
        <v>0</v>
      </c>
      <c r="S454" s="307">
        <f t="shared" ca="1" si="224"/>
        <v>8.1359999999999992</v>
      </c>
      <c r="T454" s="304">
        <f t="shared" ca="1" si="204"/>
        <v>79.814160000000001</v>
      </c>
      <c r="U454" s="311">
        <f t="shared" ca="1" si="205"/>
        <v>0</v>
      </c>
      <c r="V454" s="306">
        <f t="shared" ca="1" si="206"/>
        <v>1.1430574112988643</v>
      </c>
      <c r="W454" s="304">
        <f t="shared" ca="1" si="207"/>
        <v>35.165037167399916</v>
      </c>
      <c r="Y454" s="314" t="str">
        <f t="shared" ca="1" si="225"/>
        <v/>
      </c>
      <c r="Z454" s="315" t="str">
        <f t="shared" ca="1" si="226"/>
        <v/>
      </c>
      <c r="AA454" s="316" t="str">
        <f t="shared" ca="1" si="227"/>
        <v/>
      </c>
      <c r="AC454" s="310">
        <f t="shared" ca="1" si="228"/>
        <v>27.000000000000117</v>
      </c>
      <c r="AD454" s="323">
        <f t="shared" ca="1" si="229"/>
        <v>659.29274782973096</v>
      </c>
      <c r="AE454" s="324" t="e">
        <f t="shared" ca="1" si="208"/>
        <v>#N/A</v>
      </c>
      <c r="AG454" s="306">
        <f t="shared" ca="1" si="230"/>
        <v>5.3822361303198898</v>
      </c>
      <c r="AH454" s="304">
        <f t="shared" ca="1" si="231"/>
        <v>-4.2700124488742146</v>
      </c>
    </row>
    <row r="455" spans="1:34" x14ac:dyDescent="0.2">
      <c r="A455" s="347">
        <f t="shared" ca="1" si="209"/>
        <v>0.1</v>
      </c>
      <c r="B455" s="304">
        <f t="shared" ca="1" si="210"/>
        <v>27.100000000000119</v>
      </c>
      <c r="D455" s="306">
        <f t="shared" ca="1" si="211"/>
        <v>-0.76427210187155703</v>
      </c>
      <c r="E455" s="307">
        <f t="shared" ca="1" si="212"/>
        <v>-5.5559554431619222</v>
      </c>
      <c r="F455" s="304">
        <f t="shared" ca="1" si="213"/>
        <v>5.6082753794816247</v>
      </c>
      <c r="G455" s="306">
        <f t="shared" ca="1" si="214"/>
        <v>16.988426443026295</v>
      </c>
      <c r="H455" s="307">
        <f t="shared" ca="1" si="215"/>
        <v>-95.54093861639825</v>
      </c>
      <c r="I455" s="304">
        <f t="shared" ca="1" si="216"/>
        <v>97.039567109053479</v>
      </c>
      <c r="J455" s="306">
        <f t="shared" ca="1" si="217"/>
        <v>660.99541183454289</v>
      </c>
      <c r="K455" s="307">
        <f t="shared" ca="1" si="218"/>
        <v>682.53958187027411</v>
      </c>
      <c r="L455" s="304">
        <f t="shared" ca="1" si="203"/>
        <v>950.14483910926208</v>
      </c>
      <c r="M455" s="306">
        <f t="shared" ca="1" si="219"/>
        <v>-1.3948225023644234</v>
      </c>
      <c r="N455" s="304">
        <f t="shared" ca="1" si="220"/>
        <v>-79.917442555357752</v>
      </c>
      <c r="P455" s="310">
        <f t="shared" ca="1" si="221"/>
        <v>23</v>
      </c>
      <c r="Q455" s="304">
        <f t="shared" ca="1" si="222"/>
        <v>0</v>
      </c>
      <c r="R455" s="306">
        <f t="shared" ca="1" si="223"/>
        <v>0</v>
      </c>
      <c r="S455" s="307">
        <f t="shared" ca="1" si="224"/>
        <v>8.1359999999999992</v>
      </c>
      <c r="T455" s="304">
        <f t="shared" ca="1" si="204"/>
        <v>79.814160000000001</v>
      </c>
      <c r="U455" s="311">
        <f t="shared" ca="1" si="205"/>
        <v>0</v>
      </c>
      <c r="V455" s="306">
        <f t="shared" ca="1" si="206"/>
        <v>1.1441481312552162</v>
      </c>
      <c r="W455" s="304">
        <f t="shared" ca="1" si="207"/>
        <v>35.588820052816054</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5.3332609765843682</v>
      </c>
      <c r="AH455" s="304">
        <f t="shared" ca="1" si="231"/>
        <v>-4.3221530441740317</v>
      </c>
    </row>
    <row r="456" spans="1:34" x14ac:dyDescent="0.2">
      <c r="A456" s="347">
        <f t="shared" ca="1" si="209"/>
        <v>0.1</v>
      </c>
      <c r="B456" s="304">
        <f t="shared" ca="1" si="210"/>
        <v>27.20000000000012</v>
      </c>
      <c r="D456" s="306">
        <f t="shared" ca="1" si="211"/>
        <v>-0.76578517221520614</v>
      </c>
      <c r="E456" s="307">
        <f t="shared" ca="1" si="212"/>
        <v>-5.5033130694988799</v>
      </c>
      <c r="F456" s="304">
        <f t="shared" ca="1" si="213"/>
        <v>5.5563370731896615</v>
      </c>
      <c r="G456" s="306">
        <f t="shared" ca="1" si="214"/>
        <v>16.911847925804775</v>
      </c>
      <c r="H456" s="307">
        <f t="shared" ca="1" si="215"/>
        <v>-96.091269923348136</v>
      </c>
      <c r="I456" s="304">
        <f t="shared" ca="1" si="216"/>
        <v>97.568144164718532</v>
      </c>
      <c r="J456" s="306">
        <f t="shared" ca="1" si="217"/>
        <v>662.69042555298449</v>
      </c>
      <c r="K456" s="307">
        <f t="shared" ca="1" si="218"/>
        <v>672.95797144328674</v>
      </c>
      <c r="L456" s="304">
        <f t="shared" ca="1" si="203"/>
        <v>944.47394429314954</v>
      </c>
      <c r="M456" s="306">
        <f t="shared" ca="1" si="219"/>
        <v>-1.3965827164455173</v>
      </c>
      <c r="N456" s="304">
        <f t="shared" ca="1" si="220"/>
        <v>-80.018295393243932</v>
      </c>
      <c r="P456" s="310">
        <f t="shared" ca="1" si="221"/>
        <v>23</v>
      </c>
      <c r="Q456" s="304">
        <f t="shared" ca="1" si="222"/>
        <v>0</v>
      </c>
      <c r="R456" s="306">
        <f t="shared" ca="1" si="223"/>
        <v>0</v>
      </c>
      <c r="S456" s="307">
        <f t="shared" ca="1" si="224"/>
        <v>8.1359999999999992</v>
      </c>
      <c r="T456" s="304">
        <f t="shared" ca="1" si="204"/>
        <v>79.814160000000001</v>
      </c>
      <c r="U456" s="311">
        <f t="shared" ca="1" si="205"/>
        <v>0</v>
      </c>
      <c r="V456" s="306">
        <f t="shared" ca="1" si="206"/>
        <v>1.1452461963927194</v>
      </c>
      <c r="W456" s="304">
        <f t="shared" ca="1" si="207"/>
        <v>36.012110949443255</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5.2842590539816587</v>
      </c>
      <c r="AH456" s="304">
        <f t="shared" ca="1" si="231"/>
        <v>-4.3742404194710005</v>
      </c>
    </row>
    <row r="457" spans="1:34" x14ac:dyDescent="0.2">
      <c r="A457" s="347">
        <f t="shared" ca="1" si="209"/>
        <v>0.1</v>
      </c>
      <c r="B457" s="304">
        <f t="shared" ca="1" si="210"/>
        <v>27.300000000000122</v>
      </c>
      <c r="D457" s="306">
        <f t="shared" ca="1" si="211"/>
        <v>-0.76722131497077894</v>
      </c>
      <c r="E457" s="307">
        <f t="shared" ca="1" si="212"/>
        <v>-5.4507324148585061</v>
      </c>
      <c r="F457" s="304">
        <f t="shared" ca="1" si="213"/>
        <v>5.5044629533256675</v>
      </c>
      <c r="G457" s="306">
        <f t="shared" ca="1" si="214"/>
        <v>16.835125794307697</v>
      </c>
      <c r="H457" s="307">
        <f t="shared" ca="1" si="215"/>
        <v>-96.636343164833988</v>
      </c>
      <c r="I457" s="304">
        <f t="shared" ca="1" si="216"/>
        <v>98.091815564713258</v>
      </c>
      <c r="J457" s="306">
        <f t="shared" ca="1" si="217"/>
        <v>664.37777423899013</v>
      </c>
      <c r="K457" s="307">
        <f t="shared" ca="1" si="218"/>
        <v>663.32159078887764</v>
      </c>
      <c r="L457" s="304">
        <f t="shared" ca="1" si="203"/>
        <v>938.82552144125361</v>
      </c>
      <c r="M457" s="306">
        <f t="shared" ca="1" si="219"/>
        <v>-1.3983161989880204</v>
      </c>
      <c r="N457" s="304">
        <f t="shared" ca="1" si="220"/>
        <v>-80.117616626788958</v>
      </c>
      <c r="P457" s="310">
        <f t="shared" ca="1" si="221"/>
        <v>23</v>
      </c>
      <c r="Q457" s="304">
        <f t="shared" ca="1" si="222"/>
        <v>0</v>
      </c>
      <c r="R457" s="306">
        <f t="shared" ca="1" si="223"/>
        <v>0</v>
      </c>
      <c r="S457" s="307">
        <f t="shared" ca="1" si="224"/>
        <v>8.1359999999999992</v>
      </c>
      <c r="T457" s="304">
        <f t="shared" ca="1" si="204"/>
        <v>79.814160000000001</v>
      </c>
      <c r="U457" s="311">
        <f t="shared" ca="1" si="205"/>
        <v>0</v>
      </c>
      <c r="V457" s="306">
        <f t="shared" ca="1" si="206"/>
        <v>1.1463515653670517</v>
      </c>
      <c r="W457" s="304">
        <f t="shared" ca="1" si="207"/>
        <v>36.434851751172353</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5.235240189559712</v>
      </c>
      <c r="AH457" s="304">
        <f t="shared" ca="1" si="231"/>
        <v>-4.4262673241695252</v>
      </c>
    </row>
    <row r="458" spans="1:34" x14ac:dyDescent="0.2">
      <c r="A458" s="347">
        <f t="shared" ca="1" si="209"/>
        <v>0.1</v>
      </c>
      <c r="B458" s="304">
        <f t="shared" ca="1" si="210"/>
        <v>27.400000000000123</v>
      </c>
      <c r="D458" s="306">
        <f t="shared" ca="1" si="211"/>
        <v>-0.76858102777256976</v>
      </c>
      <c r="E458" s="307">
        <f t="shared" ca="1" si="212"/>
        <v>-5.398220672819444</v>
      </c>
      <c r="F458" s="304">
        <f t="shared" ca="1" si="213"/>
        <v>5.4526601974363995</v>
      </c>
      <c r="G458" s="306">
        <f t="shared" ca="1" si="214"/>
        <v>16.758267691530438</v>
      </c>
      <c r="H458" s="307">
        <f t="shared" ca="1" si="215"/>
        <v>-97.176165232115935</v>
      </c>
      <c r="I458" s="304">
        <f t="shared" ca="1" si="216"/>
        <v>98.610580696193495</v>
      </c>
      <c r="J458" s="306">
        <f t="shared" ca="1" si="217"/>
        <v>666.05744391328199</v>
      </c>
      <c r="K458" s="307">
        <f t="shared" ca="1" si="218"/>
        <v>653.63096536903015</v>
      </c>
      <c r="L458" s="304">
        <f t="shared" ca="1" si="203"/>
        <v>933.20199179038673</v>
      </c>
      <c r="M458" s="306">
        <f t="shared" ca="1" si="219"/>
        <v>-1.4000235754702515</v>
      </c>
      <c r="N458" s="304">
        <f t="shared" ca="1" si="220"/>
        <v>-80.215442093260691</v>
      </c>
      <c r="P458" s="310">
        <f t="shared" ca="1" si="221"/>
        <v>23</v>
      </c>
      <c r="Q458" s="304">
        <f t="shared" ca="1" si="222"/>
        <v>0</v>
      </c>
      <c r="R458" s="306">
        <f t="shared" ca="1" si="223"/>
        <v>0</v>
      </c>
      <c r="S458" s="307">
        <f t="shared" ca="1" si="224"/>
        <v>8.1359999999999992</v>
      </c>
      <c r="T458" s="304">
        <f t="shared" ca="1" si="204"/>
        <v>79.814160000000001</v>
      </c>
      <c r="U458" s="311">
        <f t="shared" ca="1" si="205"/>
        <v>0</v>
      </c>
      <c r="V458" s="306">
        <f t="shared" ca="1" si="206"/>
        <v>1.1474641968359336</v>
      </c>
      <c r="W458" s="304">
        <f t="shared" ca="1" si="207"/>
        <v>36.856985243999524</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5.1862139996460197</v>
      </c>
      <c r="AH458" s="304">
        <f t="shared" ca="1" si="231"/>
        <v>-4.478226616417448</v>
      </c>
    </row>
    <row r="459" spans="1:34" x14ac:dyDescent="0.2">
      <c r="A459" s="347">
        <f t="shared" ca="1" si="209"/>
        <v>0.1</v>
      </c>
      <c r="B459" s="304">
        <f t="shared" ca="1" si="210"/>
        <v>27.500000000000124</v>
      </c>
      <c r="D459" s="306">
        <f t="shared" ca="1" si="211"/>
        <v>-0.76986482280857882</v>
      </c>
      <c r="E459" s="307">
        <f t="shared" ca="1" si="212"/>
        <v>-5.3457849268961102</v>
      </c>
      <c r="F459" s="304">
        <f t="shared" ca="1" si="213"/>
        <v>5.400935875385648</v>
      </c>
      <c r="G459" s="306">
        <f t="shared" ca="1" si="214"/>
        <v>16.68128120924958</v>
      </c>
      <c r="H459" s="307">
        <f t="shared" ca="1" si="215"/>
        <v>-97.710743724805539</v>
      </c>
      <c r="I459" s="304">
        <f t="shared" ca="1" si="216"/>
        <v>99.124439882587424</v>
      </c>
      <c r="J459" s="306">
        <f t="shared" ca="1" si="217"/>
        <v>667.72942135832102</v>
      </c>
      <c r="K459" s="307">
        <f t="shared" ca="1" si="218"/>
        <v>643.88661992118409</v>
      </c>
      <c r="L459" s="304">
        <f t="shared" ca="1" si="203"/>
        <v>927.60582116599801</v>
      </c>
      <c r="M459" s="306">
        <f t="shared" ca="1" si="219"/>
        <v>-1.4017054518562355</v>
      </c>
      <c r="N459" s="304">
        <f t="shared" ca="1" si="220"/>
        <v>-80.311806511840302</v>
      </c>
      <c r="P459" s="310">
        <f t="shared" ca="1" si="221"/>
        <v>23</v>
      </c>
      <c r="Q459" s="304">
        <f t="shared" ca="1" si="222"/>
        <v>0</v>
      </c>
      <c r="R459" s="306">
        <f t="shared" ca="1" si="223"/>
        <v>0</v>
      </c>
      <c r="S459" s="307">
        <f t="shared" ca="1" si="224"/>
        <v>8.1359999999999992</v>
      </c>
      <c r="T459" s="304">
        <f t="shared" ca="1" si="204"/>
        <v>79.814160000000001</v>
      </c>
      <c r="U459" s="311">
        <f t="shared" ca="1" si="205"/>
        <v>0</v>
      </c>
      <c r="V459" s="306">
        <f t="shared" ca="1" si="206"/>
        <v>1.1485840494645712</v>
      </c>
      <c r="W459" s="304">
        <f t="shared" ca="1" si="207"/>
        <v>37.278455112838884</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5.1371898937012039</v>
      </c>
      <c r="AH459" s="304">
        <f t="shared" ca="1" si="231"/>
        <v>-4.5301112640117411</v>
      </c>
    </row>
    <row r="460" spans="1:34" x14ac:dyDescent="0.2">
      <c r="A460" s="347">
        <f t="shared" ca="1" si="209"/>
        <v>0.1</v>
      </c>
      <c r="B460" s="304">
        <f t="shared" ca="1" si="210"/>
        <v>27.600000000000126</v>
      </c>
      <c r="D460" s="306">
        <f t="shared" ca="1" si="211"/>
        <v>-0.77107322634163245</v>
      </c>
      <c r="E460" s="307">
        <f t="shared" ca="1" si="212"/>
        <v>-5.293432149663067</v>
      </c>
      <c r="F460" s="304">
        <f t="shared" ca="1" si="213"/>
        <v>5.3492969485220625</v>
      </c>
      <c r="G460" s="306">
        <f t="shared" ca="1" si="214"/>
        <v>16.604173886615417</v>
      </c>
      <c r="H460" s="307">
        <f t="shared" ca="1" si="215"/>
        <v>-98.240086939771842</v>
      </c>
      <c r="I460" s="304">
        <f t="shared" ca="1" si="216"/>
        <v>99.633394363490851</v>
      </c>
      <c r="J460" s="306">
        <f t="shared" ca="1" si="217"/>
        <v>669.39369411311429</v>
      </c>
      <c r="K460" s="307">
        <f t="shared" ca="1" si="218"/>
        <v>634.08907838795517</v>
      </c>
      <c r="L460" s="304">
        <f t="shared" ca="1" si="203"/>
        <v>922.0395203294097</v>
      </c>
      <c r="M460" s="306">
        <f t="shared" ca="1" si="219"/>
        <v>-1.4033624153385196</v>
      </c>
      <c r="N460" s="304">
        <f t="shared" ca="1" si="220"/>
        <v>-80.406743526182481</v>
      </c>
      <c r="P460" s="310">
        <f t="shared" ca="1" si="221"/>
        <v>23</v>
      </c>
      <c r="Q460" s="304">
        <f t="shared" ca="1" si="222"/>
        <v>0</v>
      </c>
      <c r="R460" s="306">
        <f t="shared" ca="1" si="223"/>
        <v>0</v>
      </c>
      <c r="S460" s="307">
        <f t="shared" ca="1" si="224"/>
        <v>8.1359999999999992</v>
      </c>
      <c r="T460" s="304">
        <f t="shared" ca="1" si="204"/>
        <v>79.814160000000001</v>
      </c>
      <c r="U460" s="311">
        <f t="shared" ca="1" si="205"/>
        <v>0</v>
      </c>
      <c r="V460" s="306">
        <f t="shared" ca="1" si="206"/>
        <v>1.1497110819310343</v>
      </c>
      <c r="W460" s="304">
        <f t="shared" ca="1" si="207"/>
        <v>37.699205947785011</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5.0881770779866429</v>
      </c>
      <c r="AH460" s="304">
        <f t="shared" ca="1" si="231"/>
        <v>-4.5819143452358517</v>
      </c>
    </row>
    <row r="461" spans="1:34" x14ac:dyDescent="0.2">
      <c r="A461" s="347">
        <f t="shared" ca="1" si="209"/>
        <v>0.1</v>
      </c>
      <c r="B461" s="304">
        <f t="shared" ca="1" si="210"/>
        <v>27.700000000000127</v>
      </c>
      <c r="D461" s="306">
        <f t="shared" ca="1" si="211"/>
        <v>-0.77220677823571349</v>
      </c>
      <c r="E461" s="307">
        <f t="shared" ca="1" si="212"/>
        <v>-5.2411692019493081</v>
      </c>
      <c r="F461" s="304">
        <f t="shared" ca="1" si="213"/>
        <v>5.2977502689174703</v>
      </c>
      <c r="G461" s="306">
        <f t="shared" ca="1" si="214"/>
        <v>16.526953208791845</v>
      </c>
      <c r="H461" s="307">
        <f t="shared" ca="1" si="215"/>
        <v>-98.76420385996677</v>
      </c>
      <c r="I461" s="304">
        <f t="shared" ca="1" si="216"/>
        <v>100.13744627490092</v>
      </c>
      <c r="J461" s="306">
        <f t="shared" ca="1" si="217"/>
        <v>671.05025046788467</v>
      </c>
      <c r="K461" s="307">
        <f t="shared" ca="1" si="218"/>
        <v>624.23886384796822</v>
      </c>
      <c r="L461" s="304">
        <f t="shared" ca="1" si="203"/>
        <v>916.50564525878019</v>
      </c>
      <c r="M461" s="306">
        <f t="shared" ca="1" si="219"/>
        <v>-1.4049950350478499</v>
      </c>
      <c r="N461" s="304">
        <f t="shared" ca="1" si="220"/>
        <v>-80.50028574507698</v>
      </c>
      <c r="P461" s="310">
        <f t="shared" ca="1" si="221"/>
        <v>23</v>
      </c>
      <c r="Q461" s="304">
        <f t="shared" ca="1" si="222"/>
        <v>0</v>
      </c>
      <c r="R461" s="306">
        <f t="shared" ca="1" si="223"/>
        <v>0</v>
      </c>
      <c r="S461" s="307">
        <f t="shared" ca="1" si="224"/>
        <v>8.1359999999999992</v>
      </c>
      <c r="T461" s="304">
        <f t="shared" ca="1" si="204"/>
        <v>79.814160000000001</v>
      </c>
      <c r="U461" s="311">
        <f t="shared" ca="1" si="205"/>
        <v>0</v>
      </c>
      <c r="V461" s="306">
        <f t="shared" ca="1" si="206"/>
        <v>1.1508452529315705</v>
      </c>
      <c r="W461" s="304">
        <f t="shared" ca="1" si="207"/>
        <v>38.119183249832204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5.0391845590606721</v>
      </c>
      <c r="AH461" s="304">
        <f t="shared" ca="1" si="231"/>
        <v>-4.6336290496294268</v>
      </c>
    </row>
    <row r="462" spans="1:34" x14ac:dyDescent="0.2">
      <c r="A462" s="347">
        <f t="shared" ca="1" si="209"/>
        <v>0.1</v>
      </c>
      <c r="B462" s="304">
        <f t="shared" ca="1" si="210"/>
        <v>27.800000000000129</v>
      </c>
      <c r="D462" s="306">
        <f t="shared" ca="1" si="211"/>
        <v>-0.77326603148749085</v>
      </c>
      <c r="E462" s="307">
        <f t="shared" ca="1" si="212"/>
        <v>-5.1890028321015045</v>
      </c>
      <c r="F462" s="304">
        <f t="shared" ca="1" si="213"/>
        <v>5.2463025786747988</v>
      </c>
      <c r="G462" s="306">
        <f t="shared" ca="1" si="214"/>
        <v>16.449626605643097</v>
      </c>
      <c r="H462" s="307">
        <f t="shared" ca="1" si="215"/>
        <v>-99.283104143176914</v>
      </c>
      <c r="I462" s="304">
        <f t="shared" ca="1" si="216"/>
        <v>100.63659862977283</v>
      </c>
      <c r="J462" s="306">
        <f t="shared" ca="1" si="217"/>
        <v>672.69907945860643</v>
      </c>
      <c r="K462" s="307">
        <f t="shared" ca="1" si="218"/>
        <v>614.33649844781098</v>
      </c>
      <c r="L462" s="304">
        <f t="shared" ca="1" si="203"/>
        <v>911.00679735640495</v>
      </c>
      <c r="M462" s="306">
        <f t="shared" ca="1" si="219"/>
        <v>-1.4066038627313913</v>
      </c>
      <c r="N462" s="304">
        <f t="shared" ca="1" si="220"/>
        <v>-80.592464781307712</v>
      </c>
      <c r="P462" s="310">
        <f t="shared" ca="1" si="221"/>
        <v>23</v>
      </c>
      <c r="Q462" s="304">
        <f t="shared" ca="1" si="222"/>
        <v>0</v>
      </c>
      <c r="R462" s="306">
        <f t="shared" ca="1" si="223"/>
        <v>0</v>
      </c>
      <c r="S462" s="307">
        <f t="shared" ca="1" si="224"/>
        <v>8.1359999999999992</v>
      </c>
      <c r="T462" s="304">
        <f t="shared" ca="1" si="204"/>
        <v>79.814160000000001</v>
      </c>
      <c r="U462" s="311">
        <f t="shared" ca="1" si="205"/>
        <v>0</v>
      </c>
      <c r="V462" s="306">
        <f t="shared" ca="1" si="206"/>
        <v>1.151986521185852</v>
      </c>
      <c r="W462" s="304">
        <f t="shared" ca="1" si="207"/>
        <v>38.538333436057066</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4.9902211471167304</v>
      </c>
      <c r="AH462" s="304">
        <f t="shared" ca="1" si="231"/>
        <v>-4.6852486786912744</v>
      </c>
    </row>
    <row r="463" spans="1:34" x14ac:dyDescent="0.2">
      <c r="A463" s="347">
        <f t="shared" ca="1" si="209"/>
        <v>0.1</v>
      </c>
      <c r="B463" s="304">
        <f t="shared" ca="1" si="210"/>
        <v>27.90000000000013</v>
      </c>
      <c r="D463" s="306">
        <f t="shared" ca="1" si="211"/>
        <v>-0.77425155176306437</v>
      </c>
      <c r="E463" s="307">
        <f t="shared" ca="1" si="212"/>
        <v>-5.1369396753152996</v>
      </c>
      <c r="F463" s="304">
        <f t="shared" ca="1" si="213"/>
        <v>5.1949605093047602</v>
      </c>
      <c r="G463" s="306">
        <f t="shared" ca="1" si="214"/>
        <v>16.37220145046679</v>
      </c>
      <c r="H463" s="307">
        <f t="shared" ca="1" si="215"/>
        <v>-99.796798110708437</v>
      </c>
      <c r="I463" s="304">
        <f t="shared" ca="1" si="216"/>
        <v>101.13085529888573</v>
      </c>
      <c r="J463" s="306">
        <f t="shared" ca="1" si="217"/>
        <v>674.34017086141193</v>
      </c>
      <c r="K463" s="307">
        <f t="shared" ca="1" si="218"/>
        <v>604.38250333511667</v>
      </c>
      <c r="L463" s="304">
        <f t="shared" ca="1" si="203"/>
        <v>905.54562357454995</v>
      </c>
      <c r="M463" s="306">
        <f t="shared" ca="1" si="219"/>
        <v>-1.4081894334010845</v>
      </c>
      <c r="N463" s="304">
        <f t="shared" ca="1" si="220"/>
        <v>-80.683311288800866</v>
      </c>
      <c r="P463" s="310">
        <f t="shared" ca="1" si="221"/>
        <v>23</v>
      </c>
      <c r="Q463" s="304">
        <f t="shared" ca="1" si="222"/>
        <v>0</v>
      </c>
      <c r="R463" s="306">
        <f t="shared" ca="1" si="223"/>
        <v>0</v>
      </c>
      <c r="S463" s="307">
        <f t="shared" ca="1" si="224"/>
        <v>8.1359999999999992</v>
      </c>
      <c r="T463" s="304">
        <f t="shared" ca="1" si="204"/>
        <v>79.814160000000001</v>
      </c>
      <c r="U463" s="311">
        <f t="shared" ca="1" si="205"/>
        <v>0</v>
      </c>
      <c r="V463" s="306">
        <f t="shared" ca="1" si="206"/>
        <v>1.1531348454421599</v>
      </c>
      <c r="W463" s="304">
        <f t="shared" ca="1" si="207"/>
        <v>38.956603844271854</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4.9412954591759002</v>
      </c>
      <c r="AH463" s="304">
        <f t="shared" ca="1" si="231"/>
        <v>-4.7367666465163554</v>
      </c>
    </row>
    <row r="464" spans="1:34" x14ac:dyDescent="0.2">
      <c r="A464" s="347">
        <f t="shared" ca="1" si="209"/>
        <v>0.1</v>
      </c>
      <c r="B464" s="304">
        <f t="shared" ca="1" si="210"/>
        <v>28.000000000000131</v>
      </c>
      <c r="D464" s="306">
        <f t="shared" ca="1" si="211"/>
        <v>-0.77516391693990971</v>
      </c>
      <c r="E464" s="307">
        <f t="shared" ca="1" si="212"/>
        <v>-5.08498625303364</v>
      </c>
      <c r="F464" s="304">
        <f t="shared" ca="1" si="213"/>
        <v>5.1437305811703169</v>
      </c>
      <c r="G464" s="306">
        <f t="shared" ca="1" si="214"/>
        <v>16.294685058772799</v>
      </c>
      <c r="H464" s="307">
        <f t="shared" ca="1" si="215"/>
        <v>-100.3052967360118</v>
      </c>
      <c r="I464" s="304">
        <f t="shared" ca="1" si="216"/>
        <v>101.62022099200519</v>
      </c>
      <c r="J464" s="306">
        <f t="shared" ca="1" si="217"/>
        <v>675.9735151868739</v>
      </c>
      <c r="K464" s="307">
        <f t="shared" ca="1" si="218"/>
        <v>594.37739859278065</v>
      </c>
      <c r="L464" s="304">
        <f t="shared" ca="1" si="203"/>
        <v>900.12481645159642</v>
      </c>
      <c r="M464" s="306">
        <f t="shared" ca="1" si="219"/>
        <v>-1.4097522659536357</v>
      </c>
      <c r="N464" s="304">
        <f t="shared" ca="1" si="220"/>
        <v>-80.772854998147707</v>
      </c>
      <c r="P464" s="310">
        <f t="shared" ca="1" si="221"/>
        <v>23</v>
      </c>
      <c r="Q464" s="304">
        <f t="shared" ca="1" si="222"/>
        <v>0</v>
      </c>
      <c r="R464" s="306">
        <f t="shared" ca="1" si="223"/>
        <v>0</v>
      </c>
      <c r="S464" s="307">
        <f t="shared" ca="1" si="224"/>
        <v>8.1359999999999992</v>
      </c>
      <c r="T464" s="304">
        <f t="shared" ca="1" si="204"/>
        <v>79.814160000000001</v>
      </c>
      <c r="U464" s="311">
        <f t="shared" ca="1" si="205"/>
        <v>0</v>
      </c>
      <c r="V464" s="306">
        <f t="shared" ca="1" si="206"/>
        <v>1.154290184482498</v>
      </c>
      <c r="W464" s="304">
        <f t="shared" ca="1" si="207"/>
        <v>39.373942737155907</v>
      </c>
      <c r="Y464" s="314" t="str">
        <f t="shared" ca="1" si="225"/>
        <v/>
      </c>
      <c r="Z464" s="315" t="str">
        <f t="shared" ca="1" si="226"/>
        <v/>
      </c>
      <c r="AA464" s="316" t="str">
        <f t="shared" ca="1" si="227"/>
        <v/>
      </c>
      <c r="AC464" s="310">
        <f t="shared" ca="1" si="228"/>
        <v>28.000000000000131</v>
      </c>
      <c r="AD464" s="323">
        <f t="shared" ca="1" si="229"/>
        <v>675.9735151868739</v>
      </c>
      <c r="AE464" s="324" t="e">
        <f t="shared" ca="1" si="208"/>
        <v>#N/A</v>
      </c>
      <c r="AG464" s="306">
        <f t="shared" ca="1" si="230"/>
        <v>4.8924159221454184</v>
      </c>
      <c r="AH464" s="304">
        <f t="shared" ca="1" si="231"/>
        <v>-4.7881764803677305</v>
      </c>
    </row>
    <row r="465" spans="1:34" x14ac:dyDescent="0.2">
      <c r="A465" s="347">
        <f t="shared" ca="1" si="209"/>
        <v>0.1</v>
      </c>
      <c r="B465" s="304">
        <f t="shared" ca="1" si="210"/>
        <v>28.100000000000133</v>
      </c>
      <c r="D465" s="306">
        <f t="shared" ca="1" si="211"/>
        <v>-0.77600371665407697</v>
      </c>
      <c r="E465" s="307">
        <f t="shared" ca="1" si="212"/>
        <v>-5.0331489724111691</v>
      </c>
      <c r="F465" s="304">
        <f t="shared" ca="1" si="213"/>
        <v>5.0926192029980557</v>
      </c>
      <c r="G465" s="306">
        <f t="shared" ca="1" si="214"/>
        <v>16.217084687107391</v>
      </c>
      <c r="H465" s="307">
        <f t="shared" ca="1" si="215"/>
        <v>-100.80861163325291</v>
      </c>
      <c r="I465" s="304">
        <f t="shared" ca="1" si="216"/>
        <v>102.10470123932996</v>
      </c>
      <c r="J465" s="306">
        <f t="shared" ca="1" si="217"/>
        <v>677.59910367416785</v>
      </c>
      <c r="K465" s="307">
        <f t="shared" ca="1" si="218"/>
        <v>584.32170317431746</v>
      </c>
      <c r="L465" s="304">
        <f t="shared" ca="1" si="203"/>
        <v>894.74711404986988</v>
      </c>
      <c r="M465" s="306">
        <f t="shared" ca="1" si="219"/>
        <v>-1.41129286376356</v>
      </c>
      <c r="N465" s="304">
        <f t="shared" ca="1" si="220"/>
        <v>-80.861124750583457</v>
      </c>
      <c r="P465" s="310">
        <f t="shared" ca="1" si="221"/>
        <v>23</v>
      </c>
      <c r="Q465" s="304">
        <f t="shared" ca="1" si="222"/>
        <v>0</v>
      </c>
      <c r="R465" s="306">
        <f t="shared" ca="1" si="223"/>
        <v>0</v>
      </c>
      <c r="S465" s="307">
        <f t="shared" ca="1" si="224"/>
        <v>8.1359999999999992</v>
      </c>
      <c r="T465" s="304">
        <f t="shared" ca="1" si="204"/>
        <v>79.814160000000001</v>
      </c>
      <c r="U465" s="311">
        <f t="shared" ca="1" si="205"/>
        <v>0</v>
      </c>
      <c r="V465" s="306">
        <f t="shared" ca="1" si="206"/>
        <v>1.155452497127641</v>
      </c>
      <c r="W465" s="304">
        <f t="shared" ca="1" si="207"/>
        <v>39.790299305872622</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4.8435907757538095</v>
      </c>
      <c r="AH465" s="304">
        <f t="shared" ca="1" si="231"/>
        <v>-4.8394718211843548</v>
      </c>
    </row>
    <row r="466" spans="1:34" x14ac:dyDescent="0.2">
      <c r="A466" s="347">
        <f t="shared" ca="1" si="209"/>
        <v>0.1</v>
      </c>
      <c r="B466" s="304">
        <f t="shared" ca="1" si="210"/>
        <v>28.200000000000134</v>
      </c>
      <c r="D466" s="306">
        <f t="shared" ca="1" si="211"/>
        <v>-0.77677155185262248</v>
      </c>
      <c r="E466" s="307">
        <f t="shared" ca="1" si="212"/>
        <v>-4.9814341258436512</v>
      </c>
      <c r="F466" s="304">
        <f t="shared" ca="1" si="213"/>
        <v>5.0416326714554716</v>
      </c>
      <c r="G466" s="306">
        <f t="shared" ca="1" si="214"/>
        <v>16.139407531922128</v>
      </c>
      <c r="H466" s="307">
        <f t="shared" ca="1" si="215"/>
        <v>-101.30675504583728</v>
      </c>
      <c r="I466" s="304">
        <f t="shared" ca="1" si="216"/>
        <v>102.58430237321275</v>
      </c>
      <c r="J466" s="306">
        <f t="shared" ca="1" si="217"/>
        <v>679.21692828511937</v>
      </c>
      <c r="K466" s="307">
        <f t="shared" ca="1" si="218"/>
        <v>574.21593484036293</v>
      </c>
      <c r="L466" s="304">
        <f t="shared" ca="1" si="203"/>
        <v>889.41529978613755</v>
      </c>
      <c r="M466" s="306">
        <f t="shared" ca="1" si="219"/>
        <v>-1.4128117152506112</v>
      </c>
      <c r="N466" s="304">
        <f t="shared" ca="1" si="220"/>
        <v>-80.948148530498671</v>
      </c>
      <c r="P466" s="310">
        <f t="shared" ca="1" si="221"/>
        <v>23</v>
      </c>
      <c r="Q466" s="304">
        <f t="shared" ca="1" si="222"/>
        <v>0</v>
      </c>
      <c r="R466" s="306">
        <f t="shared" ca="1" si="223"/>
        <v>0</v>
      </c>
      <c r="S466" s="307">
        <f t="shared" ca="1" si="224"/>
        <v>8.1359999999999992</v>
      </c>
      <c r="T466" s="304">
        <f t="shared" ca="1" si="204"/>
        <v>79.814160000000001</v>
      </c>
      <c r="U466" s="311">
        <f t="shared" ca="1" si="205"/>
        <v>0</v>
      </c>
      <c r="V466" s="306">
        <f t="shared" ca="1" si="206"/>
        <v>1.1566217422421157</v>
      </c>
      <c r="W466" s="304">
        <f t="shared" ca="1" si="207"/>
        <v>40.205623673180412</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4.7948280753726467</v>
      </c>
      <c r="AH466" s="304">
        <f t="shared" ca="1" si="231"/>
        <v>-4.8906464240256424</v>
      </c>
    </row>
    <row r="467" spans="1:34" x14ac:dyDescent="0.2">
      <c r="A467" s="347">
        <f t="shared" ca="1" si="209"/>
        <v>0.1</v>
      </c>
      <c r="B467" s="304">
        <f t="shared" ca="1" si="210"/>
        <v>28.300000000000136</v>
      </c>
      <c r="D467" s="306">
        <f t="shared" ca="1" si="211"/>
        <v>-0.7774680343513426</v>
      </c>
      <c r="E467" s="307">
        <f t="shared" ca="1" si="212"/>
        <v>-4.9298478905613372</v>
      </c>
      <c r="F467" s="304">
        <f t="shared" ca="1" si="213"/>
        <v>4.9907771707931632</v>
      </c>
      <c r="G467" s="306">
        <f t="shared" ca="1" si="214"/>
        <v>16.061660728486995</v>
      </c>
      <c r="H467" s="307">
        <f t="shared" ca="1" si="215"/>
        <v>-101.79973983489342</v>
      </c>
      <c r="I467" s="304">
        <f t="shared" ca="1" si="216"/>
        <v>103.05903151014473</v>
      </c>
      <c r="J467" s="306">
        <f t="shared" ca="1" si="217"/>
        <v>680.82698169813978</v>
      </c>
      <c r="K467" s="307">
        <f t="shared" ca="1" si="218"/>
        <v>564.0606100963264</v>
      </c>
      <c r="L467" s="304">
        <f t="shared" ca="1" si="203"/>
        <v>884.13220214538001</v>
      </c>
      <c r="M467" s="306">
        <f t="shared" ca="1" si="219"/>
        <v>-1.4143092944228661</v>
      </c>
      <c r="N467" s="304">
        <f t="shared" ca="1" si="220"/>
        <v>-81.033953496555569</v>
      </c>
      <c r="P467" s="310">
        <f t="shared" ca="1" si="221"/>
        <v>23</v>
      </c>
      <c r="Q467" s="304">
        <f t="shared" ca="1" si="222"/>
        <v>0</v>
      </c>
      <c r="R467" s="306">
        <f t="shared" ca="1" si="223"/>
        <v>0</v>
      </c>
      <c r="S467" s="307">
        <f t="shared" ca="1" si="224"/>
        <v>8.1359999999999992</v>
      </c>
      <c r="T467" s="304">
        <f t="shared" ca="1" si="204"/>
        <v>79.814160000000001</v>
      </c>
      <c r="U467" s="311">
        <f t="shared" ca="1" si="205"/>
        <v>0</v>
      </c>
      <c r="V467" s="306">
        <f t="shared" ca="1" si="206"/>
        <v>1.1577978787391094</v>
      </c>
      <c r="W467" s="304">
        <f t="shared" ca="1" si="207"/>
        <v>40.61986689604506</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4.7461356947340541</v>
      </c>
      <c r="AH467" s="304">
        <f t="shared" ca="1" si="231"/>
        <v>-4.9416941584538367</v>
      </c>
    </row>
    <row r="468" spans="1:34" x14ac:dyDescent="0.2">
      <c r="A468" s="347">
        <f t="shared" ca="1" si="209"/>
        <v>0.1</v>
      </c>
      <c r="B468" s="304">
        <f t="shared" ca="1" si="210"/>
        <v>28.400000000000137</v>
      </c>
      <c r="D468" s="306">
        <f t="shared" ca="1" si="211"/>
        <v>-0.77809378639779614</v>
      </c>
      <c r="E468" s="307">
        <f t="shared" ca="1" si="212"/>
        <v>-4.8783963282852705</v>
      </c>
      <c r="F468" s="304">
        <f t="shared" ca="1" si="213"/>
        <v>4.9400587725509979</v>
      </c>
      <c r="G468" s="306">
        <f t="shared" ca="1" si="214"/>
        <v>15.983851349847216</v>
      </c>
      <c r="H468" s="307">
        <f t="shared" ca="1" si="215"/>
        <v>-102.28757946772194</v>
      </c>
      <c r="I468" s="304">
        <f t="shared" ca="1" si="216"/>
        <v>103.52889653299481</v>
      </c>
      <c r="J468" s="306">
        <f t="shared" ca="1" si="217"/>
        <v>682.4292573020565</v>
      </c>
      <c r="K468" s="307">
        <f t="shared" ca="1" si="218"/>
        <v>553.85624413119558</v>
      </c>
      <c r="L468" s="304">
        <f t="shared" ca="1" si="203"/>
        <v>878.90069426810157</v>
      </c>
      <c r="M468" s="306">
        <f t="shared" ca="1" si="219"/>
        <v>-1.4157860613966511</v>
      </c>
      <c r="N468" s="304">
        <f t="shared" ca="1" si="220"/>
        <v>-81.118566011477753</v>
      </c>
      <c r="P468" s="310">
        <f t="shared" ca="1" si="221"/>
        <v>23</v>
      </c>
      <c r="Q468" s="304">
        <f t="shared" ca="1" si="222"/>
        <v>0</v>
      </c>
      <c r="R468" s="306">
        <f t="shared" ca="1" si="223"/>
        <v>0</v>
      </c>
      <c r="S468" s="307">
        <f t="shared" ca="1" si="224"/>
        <v>8.1359999999999992</v>
      </c>
      <c r="T468" s="304">
        <f t="shared" ca="1" si="204"/>
        <v>79.814160000000001</v>
      </c>
      <c r="U468" s="311">
        <f t="shared" ca="1" si="205"/>
        <v>0</v>
      </c>
      <c r="V468" s="306">
        <f t="shared" ca="1" si="206"/>
        <v>1.1589808655853142</v>
      </c>
      <c r="W468" s="304">
        <f t="shared" ca="1" si="207"/>
        <v>41.032980967762668</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4.6975213285525523</v>
      </c>
      <c r="AH468" s="304">
        <f t="shared" ca="1" si="231"/>
        <v>-4.9926090088550961</v>
      </c>
    </row>
    <row r="469" spans="1:34" x14ac:dyDescent="0.2">
      <c r="A469" s="347">
        <f t="shared" ca="1" si="209"/>
        <v>0.1</v>
      </c>
      <c r="B469" s="304">
        <f t="shared" ca="1" si="210"/>
        <v>28.500000000000139</v>
      </c>
      <c r="D469" s="306">
        <f t="shared" ca="1" si="211"/>
        <v>-0.77864944023969529</v>
      </c>
      <c r="E469" s="307">
        <f t="shared" ca="1" si="212"/>
        <v>-4.8270853849453292</v>
      </c>
      <c r="F469" s="304">
        <f t="shared" ca="1" si="213"/>
        <v>4.8894834353271293</v>
      </c>
      <c r="G469" s="306">
        <f t="shared" ca="1" si="214"/>
        <v>15.905986405823246</v>
      </c>
      <c r="H469" s="307">
        <f t="shared" ca="1" si="215"/>
        <v>-102.77028800621648</v>
      </c>
      <c r="I469" s="304">
        <f t="shared" ca="1" si="216"/>
        <v>103.99390607349507</v>
      </c>
      <c r="J469" s="306">
        <f t="shared" ca="1" si="217"/>
        <v>684.02374918984003</v>
      </c>
      <c r="K469" s="307">
        <f t="shared" ca="1" si="218"/>
        <v>543.60335075749867</v>
      </c>
      <c r="L469" s="304">
        <f t="shared" ca="1" si="203"/>
        <v>873.7236934011263</v>
      </c>
      <c r="M469" s="306">
        <f t="shared" ca="1" si="219"/>
        <v>-1.4172424628944444</v>
      </c>
      <c r="N469" s="304">
        <f t="shared" ca="1" si="220"/>
        <v>-81.202011670577846</v>
      </c>
      <c r="P469" s="310">
        <f t="shared" ca="1" si="221"/>
        <v>23</v>
      </c>
      <c r="Q469" s="304">
        <f t="shared" ca="1" si="222"/>
        <v>0</v>
      </c>
      <c r="R469" s="306">
        <f t="shared" ca="1" si="223"/>
        <v>0</v>
      </c>
      <c r="S469" s="307">
        <f t="shared" ca="1" si="224"/>
        <v>8.1359999999999992</v>
      </c>
      <c r="T469" s="304">
        <f t="shared" ca="1" si="204"/>
        <v>79.814160000000001</v>
      </c>
      <c r="U469" s="311">
        <f t="shared" ca="1" si="205"/>
        <v>0</v>
      </c>
      <c r="V469" s="306">
        <f t="shared" ca="1" si="206"/>
        <v>1.1601706618056973</v>
      </c>
      <c r="W469" s="304">
        <f t="shared" ca="1" si="207"/>
        <v>41.444918819600943</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4.648992495059086</v>
      </c>
      <c r="AH469" s="304">
        <f t="shared" ca="1" si="231"/>
        <v>-5.043385074700427</v>
      </c>
    </row>
    <row r="470" spans="1:34" x14ac:dyDescent="0.2">
      <c r="A470" s="347">
        <f t="shared" ca="1" si="209"/>
        <v>0.1</v>
      </c>
      <c r="B470" s="304">
        <f t="shared" ca="1" si="210"/>
        <v>28.60000000000014</v>
      </c>
      <c r="D470" s="306">
        <f t="shared" ca="1" si="211"/>
        <v>-0.7791356376986559</v>
      </c>
      <c r="E470" s="307">
        <f t="shared" ca="1" si="212"/>
        <v>-4.7759208904589974</v>
      </c>
      <c r="F470" s="304">
        <f t="shared" ca="1" si="213"/>
        <v>4.8390570046089305</v>
      </c>
      <c r="G470" s="306">
        <f t="shared" ca="1" si="214"/>
        <v>15.82807284205338</v>
      </c>
      <c r="H470" s="307">
        <f t="shared" ca="1" si="215"/>
        <v>-103.24788009526237</v>
      </c>
      <c r="I470" s="304">
        <f t="shared" ca="1" si="216"/>
        <v>104.45406949496522</v>
      </c>
      <c r="J470" s="306">
        <f t="shared" ca="1" si="217"/>
        <v>685.61045215223385</v>
      </c>
      <c r="K470" s="307">
        <f t="shared" ca="1" si="218"/>
        <v>533.30244235242469</v>
      </c>
      <c r="L470" s="304">
        <f t="shared" ca="1" si="203"/>
        <v>868.60416020155685</v>
      </c>
      <c r="M470" s="306">
        <f t="shared" ca="1" si="219"/>
        <v>-1.4186789327218186</v>
      </c>
      <c r="N470" s="304">
        <f t="shared" ca="1" si="220"/>
        <v>-81.284315329084265</v>
      </c>
      <c r="P470" s="310">
        <f t="shared" ca="1" si="221"/>
        <v>23</v>
      </c>
      <c r="Q470" s="304">
        <f t="shared" ca="1" si="222"/>
        <v>0</v>
      </c>
      <c r="R470" s="306">
        <f t="shared" ca="1" si="223"/>
        <v>0</v>
      </c>
      <c r="S470" s="307">
        <f t="shared" ca="1" si="224"/>
        <v>8.1359999999999992</v>
      </c>
      <c r="T470" s="304">
        <f t="shared" ca="1" si="204"/>
        <v>79.814160000000001</v>
      </c>
      <c r="U470" s="311">
        <f t="shared" ca="1" si="205"/>
        <v>0</v>
      </c>
      <c r="V470" s="306">
        <f t="shared" ca="1" si="206"/>
        <v>1.1613672264882029</v>
      </c>
      <c r="W470" s="304">
        <f t="shared" ca="1" si="207"/>
        <v>41.855634321968139</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4.6005565384545841</v>
      </c>
      <c r="AH470" s="304">
        <f t="shared" ca="1" si="231"/>
        <v>-5.0940165707474128</v>
      </c>
    </row>
    <row r="471" spans="1:34" x14ac:dyDescent="0.2">
      <c r="A471" s="347">
        <f t="shared" ca="1" si="209"/>
        <v>0.1</v>
      </c>
      <c r="B471" s="304">
        <f t="shared" ca="1" si="210"/>
        <v>28.700000000000141</v>
      </c>
      <c r="D471" s="306">
        <f t="shared" ca="1" si="211"/>
        <v>-0.77955302974937546</v>
      </c>
      <c r="E471" s="307">
        <f t="shared" ca="1" si="212"/>
        <v>-4.7249085585696351</v>
      </c>
      <c r="F471" s="304">
        <f t="shared" ca="1" si="213"/>
        <v>4.7887852126646919</v>
      </c>
      <c r="G471" s="306">
        <f t="shared" ca="1" si="214"/>
        <v>15.750117539078444</v>
      </c>
      <c r="H471" s="307">
        <f t="shared" ca="1" si="215"/>
        <v>-103.72037095111934</v>
      </c>
      <c r="I471" s="304">
        <f t="shared" ca="1" si="216"/>
        <v>104.90939687526846</v>
      </c>
      <c r="J471" s="306">
        <f t="shared" ca="1" si="217"/>
        <v>687.18936167129038</v>
      </c>
      <c r="K471" s="307">
        <f t="shared" ca="1" si="218"/>
        <v>522.95402980010556</v>
      </c>
      <c r="L471" s="304">
        <f t="shared" ca="1" si="203"/>
        <v>863.54509788335042</v>
      </c>
      <c r="M471" s="306">
        <f t="shared" ca="1" si="219"/>
        <v>-1.42009589222443</v>
      </c>
      <c r="N471" s="304">
        <f t="shared" ca="1" si="220"/>
        <v>-81.365501128324865</v>
      </c>
      <c r="P471" s="310">
        <f t="shared" ca="1" si="221"/>
        <v>23</v>
      </c>
      <c r="Q471" s="304">
        <f t="shared" ca="1" si="222"/>
        <v>0</v>
      </c>
      <c r="R471" s="306">
        <f t="shared" ca="1" si="223"/>
        <v>0</v>
      </c>
      <c r="S471" s="307">
        <f t="shared" ca="1" si="224"/>
        <v>8.1359999999999992</v>
      </c>
      <c r="T471" s="304">
        <f t="shared" ca="1" si="204"/>
        <v>79.814160000000001</v>
      </c>
      <c r="U471" s="311">
        <f t="shared" ca="1" si="205"/>
        <v>0</v>
      </c>
      <c r="V471" s="306">
        <f t="shared" ca="1" si="206"/>
        <v>1.1625705187883844</v>
      </c>
      <c r="W471" s="304">
        <f t="shared" ca="1" si="207"/>
        <v>42.265082285118339</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4.5522206312898108</v>
      </c>
      <c r="AH471" s="304">
        <f t="shared" ca="1" si="231"/>
        <v>-5.1444978271838915</v>
      </c>
    </row>
    <row r="472" spans="1:34" x14ac:dyDescent="0.2">
      <c r="A472" s="347">
        <f t="shared" ca="1" si="209"/>
        <v>0.1</v>
      </c>
      <c r="B472" s="304">
        <f t="shared" ca="1" si="210"/>
        <v>28.800000000000143</v>
      </c>
      <c r="D472" s="306">
        <f t="shared" ca="1" si="211"/>
        <v>-0.77990227610426788</v>
      </c>
      <c r="E472" s="307">
        <f t="shared" ca="1" si="212"/>
        <v>-4.6740539867431385</v>
      </c>
      <c r="F472" s="304">
        <f t="shared" ca="1" si="213"/>
        <v>4.7386736784950747</v>
      </c>
      <c r="G472" s="306">
        <f t="shared" ca="1" si="214"/>
        <v>15.672127311468017</v>
      </c>
      <c r="H472" s="307">
        <f t="shared" ca="1" si="215"/>
        <v>-104.18777634979365</v>
      </c>
      <c r="I472" s="304">
        <f t="shared" ca="1" si="216"/>
        <v>105.35989898999279</v>
      </c>
      <c r="J472" s="306">
        <f t="shared" ca="1" si="217"/>
        <v>688.76047391381769</v>
      </c>
      <c r="K472" s="307">
        <f t="shared" ca="1" si="218"/>
        <v>512.55862243505987</v>
      </c>
      <c r="L472" s="304">
        <f t="shared" ca="1" si="203"/>
        <v>858.549551195802</v>
      </c>
      <c r="M472" s="306">
        <f t="shared" ca="1" si="219"/>
        <v>-1.4214937507260155</v>
      </c>
      <c r="N472" s="304">
        <f t="shared" ca="1" si="220"/>
        <v>-81.445592520822188</v>
      </c>
      <c r="P472" s="310">
        <f t="shared" ca="1" si="221"/>
        <v>23</v>
      </c>
      <c r="Q472" s="304">
        <f t="shared" ca="1" si="222"/>
        <v>0</v>
      </c>
      <c r="R472" s="306">
        <f t="shared" ca="1" si="223"/>
        <v>0</v>
      </c>
      <c r="S472" s="307">
        <f t="shared" ca="1" si="224"/>
        <v>8.1359999999999992</v>
      </c>
      <c r="T472" s="304">
        <f t="shared" ca="1" si="204"/>
        <v>79.814160000000001</v>
      </c>
      <c r="U472" s="311">
        <f t="shared" ca="1" si="205"/>
        <v>0</v>
      </c>
      <c r="V472" s="306">
        <f t="shared" ca="1" si="206"/>
        <v>1.1637804979339617</v>
      </c>
      <c r="W472" s="304">
        <f t="shared" ca="1" si="207"/>
        <v>42.673218459402072</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4.5039917767777231</v>
      </c>
      <c r="AH472" s="304">
        <f t="shared" ca="1" si="231"/>
        <v>-5.1948232897146438</v>
      </c>
    </row>
    <row r="473" spans="1:34" x14ac:dyDescent="0.2">
      <c r="A473" s="347">
        <f t="shared" ca="1" si="209"/>
        <v>0.1</v>
      </c>
      <c r="B473" s="304">
        <f t="shared" ca="1" si="210"/>
        <v>28.900000000000144</v>
      </c>
      <c r="D473" s="306">
        <f t="shared" ca="1" si="211"/>
        <v>-0.78018404480358505</v>
      </c>
      <c r="E473" s="307">
        <f t="shared" ca="1" si="212"/>
        <v>-4.6233626561218131</v>
      </c>
      <c r="F473" s="304">
        <f t="shared" ca="1" si="213"/>
        <v>4.6887279078432167</v>
      </c>
      <c r="G473" s="306">
        <f t="shared" ca="1" si="214"/>
        <v>15.594108906987659</v>
      </c>
      <c r="H473" s="307">
        <f t="shared" ca="1" si="215"/>
        <v>-104.65011261540583</v>
      </c>
      <c r="I473" s="304">
        <f t="shared" ca="1" si="216"/>
        <v>105.80558729585179</v>
      </c>
      <c r="J473" s="306">
        <f t="shared" ca="1" si="217"/>
        <v>690.32378572474045</v>
      </c>
      <c r="K473" s="307">
        <f t="shared" ca="1" si="218"/>
        <v>502.1167279867999</v>
      </c>
      <c r="L473" s="304">
        <f t="shared" ca="1" si="203"/>
        <v>853.62060522313266</v>
      </c>
      <c r="M473" s="306">
        <f t="shared" ca="1" si="219"/>
        <v>-1.4228729059482923</v>
      </c>
      <c r="N473" s="304">
        <f t="shared" ca="1" si="220"/>
        <v>-81.524612294352082</v>
      </c>
      <c r="P473" s="310">
        <f t="shared" ca="1" si="221"/>
        <v>23</v>
      </c>
      <c r="Q473" s="304">
        <f t="shared" ca="1" si="222"/>
        <v>0</v>
      </c>
      <c r="R473" s="306">
        <f t="shared" ca="1" si="223"/>
        <v>0</v>
      </c>
      <c r="S473" s="307">
        <f t="shared" ca="1" si="224"/>
        <v>8.1359999999999992</v>
      </c>
      <c r="T473" s="304">
        <f t="shared" ca="1" si="204"/>
        <v>79.814160000000001</v>
      </c>
      <c r="U473" s="311">
        <f t="shared" ca="1" si="205"/>
        <v>0</v>
      </c>
      <c r="V473" s="306">
        <f t="shared" ca="1" si="206"/>
        <v>1.1649971232293119</v>
      </c>
      <c r="W473" s="304">
        <f t="shared" ca="1" si="207"/>
        <v>43.079999535071778</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4.4558768110442157</v>
      </c>
      <c r="AH473" s="304">
        <f t="shared" ca="1" si="231"/>
        <v>-5.2449875195921924</v>
      </c>
    </row>
    <row r="474" spans="1:34" x14ac:dyDescent="0.2">
      <c r="A474" s="347">
        <f t="shared" ca="1" si="209"/>
        <v>0.1</v>
      </c>
      <c r="B474" s="304">
        <f t="shared" ca="1" si="210"/>
        <v>29.000000000000146</v>
      </c>
      <c r="D474" s="306">
        <f t="shared" ca="1" si="211"/>
        <v>-0.78039901181108973</v>
      </c>
      <c r="E474" s="307">
        <f t="shared" ca="1" si="212"/>
        <v>-4.5728399315342436</v>
      </c>
      <c r="F474" s="304">
        <f t="shared" ca="1" si="213"/>
        <v>4.6389532932623752</v>
      </c>
      <c r="G474" s="306">
        <f t="shared" ca="1" si="214"/>
        <v>15.51606900580655</v>
      </c>
      <c r="H474" s="307">
        <f t="shared" ca="1" si="215"/>
        <v>-105.10739660855926</v>
      </c>
      <c r="I474" s="304">
        <f t="shared" ca="1" si="216"/>
        <v>106.2464739142995</v>
      </c>
      <c r="J474" s="306">
        <f t="shared" ca="1" si="217"/>
        <v>691.87929462038016</v>
      </c>
      <c r="K474" s="307">
        <f t="shared" ca="1" si="218"/>
        <v>491.62885252560164</v>
      </c>
      <c r="L474" s="304">
        <f t="shared" ca="1" si="203"/>
        <v>848.76138399436775</v>
      </c>
      <c r="M474" s="306">
        <f t="shared" ca="1" si="219"/>
        <v>-1.4242337444136233</v>
      </c>
      <c r="N474" s="304">
        <f t="shared" ca="1" si="220"/>
        <v>-81.602582595014596</v>
      </c>
      <c r="P474" s="310">
        <f t="shared" ca="1" si="221"/>
        <v>23</v>
      </c>
      <c r="Q474" s="304">
        <f t="shared" ca="1" si="222"/>
        <v>0</v>
      </c>
      <c r="R474" s="306">
        <f t="shared" ca="1" si="223"/>
        <v>0</v>
      </c>
      <c r="S474" s="307">
        <f t="shared" ca="1" si="224"/>
        <v>8.1359999999999992</v>
      </c>
      <c r="T474" s="304">
        <f t="shared" ca="1" si="204"/>
        <v>79.814160000000001</v>
      </c>
      <c r="U474" s="311">
        <f t="shared" ca="1" si="205"/>
        <v>0</v>
      </c>
      <c r="V474" s="306">
        <f t="shared" ca="1" si="206"/>
        <v>1.1662203540598839</v>
      </c>
      <c r="W474" s="304">
        <f t="shared" ca="1" si="207"/>
        <v>43.48538314165102</v>
      </c>
      <c r="Y474" s="314" t="str">
        <f t="shared" ca="1" si="225"/>
        <v/>
      </c>
      <c r="Z474" s="315" t="str">
        <f t="shared" ca="1" si="226"/>
        <v/>
      </c>
      <c r="AA474" s="316" t="str">
        <f t="shared" ca="1" si="227"/>
        <v/>
      </c>
      <c r="AC474" s="310">
        <f t="shared" ca="1" si="228"/>
        <v>29.000000000000146</v>
      </c>
      <c r="AD474" s="323">
        <f t="shared" ca="1" si="229"/>
        <v>691.87929462038016</v>
      </c>
      <c r="AE474" s="324" t="e">
        <f t="shared" ca="1" si="208"/>
        <v>#N/A</v>
      </c>
      <c r="AG474" s="306">
        <f t="shared" ca="1" si="230"/>
        <v>4.4078824053224697</v>
      </c>
      <c r="AH474" s="304">
        <f t="shared" ca="1" si="231"/>
        <v>-5.2949851935928933</v>
      </c>
    </row>
    <row r="475" spans="1:34" x14ac:dyDescent="0.2">
      <c r="A475" s="347">
        <f t="shared" ca="1" si="209"/>
        <v>0.1</v>
      </c>
      <c r="B475" s="304">
        <f t="shared" ca="1" si="210"/>
        <v>29.100000000000147</v>
      </c>
      <c r="D475" s="306">
        <f t="shared" ca="1" si="211"/>
        <v>-0.78054786061529291</v>
      </c>
      <c r="E475" s="307">
        <f t="shared" ca="1" si="212"/>
        <v>-4.5224910615600011</v>
      </c>
      <c r="F475" s="304">
        <f t="shared" ca="1" si="213"/>
        <v>4.5893551142400408</v>
      </c>
      <c r="G475" s="306">
        <f t="shared" ca="1" si="214"/>
        <v>15.438014219745021</v>
      </c>
      <c r="H475" s="307">
        <f t="shared" ca="1" si="215"/>
        <v>-105.55964571471526</v>
      </c>
      <c r="I475" s="304">
        <f t="shared" ca="1" si="216"/>
        <v>106.68257161535455</v>
      </c>
      <c r="J475" s="306">
        <f t="shared" ca="1" si="217"/>
        <v>693.42699878165774</v>
      </c>
      <c r="K475" s="307">
        <f t="shared" ca="1" si="218"/>
        <v>481.09550040943793</v>
      </c>
      <c r="L475" s="304">
        <f t="shared" ca="1" si="203"/>
        <v>843.97504889276479</v>
      </c>
      <c r="M475" s="306">
        <f t="shared" ca="1" si="219"/>
        <v>-1.4255766418312537</v>
      </c>
      <c r="N475" s="304">
        <f t="shared" ca="1" si="220"/>
        <v>-81.679524949363838</v>
      </c>
      <c r="P475" s="310">
        <f t="shared" ca="1" si="221"/>
        <v>23</v>
      </c>
      <c r="Q475" s="304">
        <f t="shared" ca="1" si="222"/>
        <v>0</v>
      </c>
      <c r="R475" s="306">
        <f t="shared" ca="1" si="223"/>
        <v>0</v>
      </c>
      <c r="S475" s="307">
        <f t="shared" ca="1" si="224"/>
        <v>8.1359999999999992</v>
      </c>
      <c r="T475" s="304">
        <f t="shared" ca="1" si="204"/>
        <v>79.814160000000001</v>
      </c>
      <c r="U475" s="311">
        <f t="shared" ca="1" si="205"/>
        <v>0</v>
      </c>
      <c r="V475" s="306">
        <f t="shared" ca="1" si="206"/>
        <v>1.1674501498965444</v>
      </c>
      <c r="W475" s="304">
        <f t="shared" ca="1" si="207"/>
        <v>43.889327846877521</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4.3600150680959562</v>
      </c>
      <c r="AH475" s="304">
        <f t="shared" ca="1" si="231"/>
        <v>-5.3448111039394082</v>
      </c>
    </row>
    <row r="476" spans="1:34" x14ac:dyDescent="0.2">
      <c r="A476" s="347">
        <f t="shared" ca="1" si="209"/>
        <v>0.1</v>
      </c>
      <c r="B476" s="304">
        <f t="shared" ca="1" si="210"/>
        <v>29.200000000000149</v>
      </c>
      <c r="D476" s="306">
        <f t="shared" ca="1" si="211"/>
        <v>-0.78063128183631392</v>
      </c>
      <c r="E476" s="307">
        <f t="shared" ca="1" si="212"/>
        <v>-4.4723211786479151</v>
      </c>
      <c r="F476" s="304">
        <f t="shared" ca="1" si="213"/>
        <v>4.5399385373773598</v>
      </c>
      <c r="G476" s="306">
        <f t="shared" ca="1" si="214"/>
        <v>15.35995109156139</v>
      </c>
      <c r="H476" s="307">
        <f t="shared" ca="1" si="215"/>
        <v>-106.00687783258005</v>
      </c>
      <c r="I476" s="304">
        <f t="shared" ca="1" si="216"/>
        <v>107.11389380162925</v>
      </c>
      <c r="J476" s="306">
        <f t="shared" ca="1" si="217"/>
        <v>694.96689704722303</v>
      </c>
      <c r="K476" s="307">
        <f t="shared" ca="1" si="218"/>
        <v>470.51717423207316</v>
      </c>
      <c r="L476" s="304">
        <f t="shared" ca="1" si="203"/>
        <v>839.2647968542351</v>
      </c>
      <c r="M476" s="306">
        <f t="shared" ca="1" si="219"/>
        <v>-1.426901963467887</v>
      </c>
      <c r="N476" s="304">
        <f t="shared" ca="1" si="220"/>
        <v>-81.755460285640297</v>
      </c>
      <c r="P476" s="310">
        <f t="shared" ca="1" si="221"/>
        <v>23</v>
      </c>
      <c r="Q476" s="304">
        <f t="shared" ca="1" si="222"/>
        <v>0</v>
      </c>
      <c r="R476" s="306">
        <f t="shared" ca="1" si="223"/>
        <v>0</v>
      </c>
      <c r="S476" s="307">
        <f t="shared" ca="1" si="224"/>
        <v>8.1359999999999992</v>
      </c>
      <c r="T476" s="304">
        <f t="shared" ca="1" si="204"/>
        <v>79.814160000000001</v>
      </c>
      <c r="U476" s="311">
        <f t="shared" ca="1" si="205"/>
        <v>0</v>
      </c>
      <c r="V476" s="306">
        <f t="shared" ca="1" si="206"/>
        <v>1.1686864702998485</v>
      </c>
      <c r="W476" s="304">
        <f t="shared" ca="1" si="207"/>
        <v>44.29179315522893</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4.3122811471945397</v>
      </c>
      <c r="AH476" s="304">
        <f t="shared" ca="1" si="231"/>
        <v>-5.3944601581707872</v>
      </c>
    </row>
    <row r="477" spans="1:34" x14ac:dyDescent="0.2">
      <c r="A477" s="347">
        <f t="shared" ca="1" si="209"/>
        <v>0.1</v>
      </c>
      <c r="B477" s="304">
        <f t="shared" ca="1" si="210"/>
        <v>29.30000000000015</v>
      </c>
      <c r="D477" s="306">
        <f t="shared" ca="1" si="211"/>
        <v>-0.78064997283840076</v>
      </c>
      <c r="E477" s="307">
        <f t="shared" ca="1" si="212"/>
        <v>-4.4223352992867513</v>
      </c>
      <c r="F477" s="304">
        <f t="shared" ca="1" si="213"/>
        <v>4.490708616622797</v>
      </c>
      <c r="G477" s="306">
        <f t="shared" ca="1" si="214"/>
        <v>15.281886094277549</v>
      </c>
      <c r="H477" s="307">
        <f t="shared" ca="1" si="215"/>
        <v>-106.44911136250872</v>
      </c>
      <c r="I477" s="304">
        <f t="shared" ca="1" si="216"/>
        <v>107.54045449255948</v>
      </c>
      <c r="J477" s="306">
        <f t="shared" ca="1" si="217"/>
        <v>696.49898890651502</v>
      </c>
      <c r="K477" s="307">
        <f t="shared" ca="1" si="218"/>
        <v>459.89437477231871</v>
      </c>
      <c r="L477" s="304">
        <f t="shared" ca="1" si="203"/>
        <v>834.63385834449559</v>
      </c>
      <c r="M477" s="306">
        <f t="shared" ca="1" si="219"/>
        <v>-1.42821006450333</v>
      </c>
      <c r="N477" s="304">
        <f t="shared" ca="1" si="220"/>
        <v>-81.83040895414787</v>
      </c>
      <c r="P477" s="310">
        <f t="shared" ca="1" si="221"/>
        <v>23</v>
      </c>
      <c r="Q477" s="304">
        <f t="shared" ca="1" si="222"/>
        <v>0</v>
      </c>
      <c r="R477" s="306">
        <f t="shared" ca="1" si="223"/>
        <v>0</v>
      </c>
      <c r="S477" s="307">
        <f t="shared" ca="1" si="224"/>
        <v>8.1359999999999992</v>
      </c>
      <c r="T477" s="304">
        <f t="shared" ca="1" si="204"/>
        <v>79.814160000000001</v>
      </c>
      <c r="U477" s="311">
        <f t="shared" ca="1" si="205"/>
        <v>0</v>
      </c>
      <c r="V477" s="306">
        <f t="shared" ca="1" si="206"/>
        <v>1.16992927492424</v>
      </c>
      <c r="W477" s="304">
        <f t="shared" ca="1" si="207"/>
        <v>44.692739506041661</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4.2646868318479729</v>
      </c>
      <c r="AH477" s="304">
        <f t="shared" ca="1" si="231"/>
        <v>-5.4439273789612752</v>
      </c>
    </row>
    <row r="478" spans="1:34" x14ac:dyDescent="0.2">
      <c r="A478" s="347">
        <f t="shared" ca="1" si="209"/>
        <v>0.1</v>
      </c>
      <c r="B478" s="304">
        <f t="shared" ca="1" si="210"/>
        <v>29.400000000000151</v>
      </c>
      <c r="D478" s="306">
        <f t="shared" ca="1" si="211"/>
        <v>-0.78060463734813756</v>
      </c>
      <c r="E478" s="307">
        <f t="shared" ca="1" si="212"/>
        <v>-4.3725383242269942</v>
      </c>
      <c r="F478" s="304">
        <f t="shared" ca="1" si="213"/>
        <v>4.4416702935588575</v>
      </c>
      <c r="G478" s="306">
        <f t="shared" ca="1" si="214"/>
        <v>15.203825630542736</v>
      </c>
      <c r="H478" s="307">
        <f t="shared" ca="1" si="215"/>
        <v>-106.88636519493141</v>
      </c>
      <c r="I478" s="304">
        <f t="shared" ca="1" si="216"/>
        <v>107.96226830883182</v>
      </c>
      <c r="J478" s="306">
        <f t="shared" ca="1" si="217"/>
        <v>698.02327449275606</v>
      </c>
      <c r="K478" s="307">
        <f t="shared" ca="1" si="218"/>
        <v>449.22760094444669</v>
      </c>
      <c r="L478" s="304">
        <f t="shared" ca="1" si="203"/>
        <v>830.08549510510807</v>
      </c>
      <c r="M478" s="306">
        <f t="shared" ca="1" si="219"/>
        <v>-1.4295012903718918</v>
      </c>
      <c r="N478" s="304">
        <f t="shared" ca="1" si="220"/>
        <v>-81.904390746814585</v>
      </c>
      <c r="P478" s="310">
        <f t="shared" ca="1" si="221"/>
        <v>23</v>
      </c>
      <c r="Q478" s="304">
        <f t="shared" ca="1" si="222"/>
        <v>0</v>
      </c>
      <c r="R478" s="306">
        <f t="shared" ca="1" si="223"/>
        <v>0</v>
      </c>
      <c r="S478" s="307">
        <f t="shared" ca="1" si="224"/>
        <v>8.1359999999999992</v>
      </c>
      <c r="T478" s="304">
        <f t="shared" ca="1" si="204"/>
        <v>79.814160000000001</v>
      </c>
      <c r="U478" s="311">
        <f t="shared" ca="1" si="205"/>
        <v>0</v>
      </c>
      <c r="V478" s="306">
        <f t="shared" ca="1" si="206"/>
        <v>1.1711785235221766</v>
      </c>
      <c r="W478" s="304">
        <f t="shared" ca="1" si="207"/>
        <v>45.092128271231999</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4.2172381547005262</v>
      </c>
      <c r="AH478" s="304">
        <f t="shared" ca="1" si="231"/>
        <v>-5.4932079038890933</v>
      </c>
    </row>
    <row r="479" spans="1:34" x14ac:dyDescent="0.2">
      <c r="A479" s="347">
        <f t="shared" ca="1" si="209"/>
        <v>0.1</v>
      </c>
      <c r="B479" s="304">
        <f t="shared" ca="1" si="210"/>
        <v>29.500000000000153</v>
      </c>
      <c r="D479" s="306">
        <f t="shared" ca="1" si="211"/>
        <v>-0.78049598507839602</v>
      </c>
      <c r="E479" s="307">
        <f t="shared" ca="1" si="212"/>
        <v>-4.32293503875254</v>
      </c>
      <c r="F479" s="304">
        <f t="shared" ca="1" si="213"/>
        <v>4.3928283977407903</v>
      </c>
      <c r="G479" s="306">
        <f t="shared" ca="1" si="214"/>
        <v>15.125776032034898</v>
      </c>
      <c r="H479" s="307">
        <f t="shared" ca="1" si="215"/>
        <v>-107.31865869880667</v>
      </c>
      <c r="I479" s="304">
        <f t="shared" ca="1" si="216"/>
        <v>108.37935045700465</v>
      </c>
      <c r="J479" s="306">
        <f t="shared" ca="1" si="217"/>
        <v>699.5397545758849</v>
      </c>
      <c r="K479" s="307">
        <f t="shared" ca="1" si="218"/>
        <v>438.51734974975977</v>
      </c>
      <c r="L479" s="304">
        <f t="shared" ca="1" si="203"/>
        <v>825.62299765912678</v>
      </c>
      <c r="M479" s="306">
        <f t="shared" ca="1" si="219"/>
        <v>-1.4307759770901951</v>
      </c>
      <c r="N479" s="304">
        <f t="shared" ca="1" si="220"/>
        <v>-81.977424915974737</v>
      </c>
      <c r="P479" s="310">
        <f t="shared" ca="1" si="221"/>
        <v>23</v>
      </c>
      <c r="Q479" s="304">
        <f t="shared" ca="1" si="222"/>
        <v>0</v>
      </c>
      <c r="R479" s="306">
        <f t="shared" ca="1" si="223"/>
        <v>0</v>
      </c>
      <c r="S479" s="307">
        <f t="shared" ca="1" si="224"/>
        <v>8.1359999999999992</v>
      </c>
      <c r="T479" s="304">
        <f t="shared" ca="1" si="204"/>
        <v>79.814160000000001</v>
      </c>
      <c r="U479" s="311">
        <f t="shared" ca="1" si="205"/>
        <v>0</v>
      </c>
      <c r="V479" s="306">
        <f t="shared" ca="1" si="206"/>
        <v>1.1724341759481853</v>
      </c>
      <c r="W479" s="304">
        <f t="shared" ca="1" si="207"/>
        <v>45.489921752629854</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4.1699409937904228</v>
      </c>
      <c r="AH479" s="304">
        <f t="shared" ca="1" si="231"/>
        <v>-5.5422969851563426</v>
      </c>
    </row>
    <row r="480" spans="1:34" x14ac:dyDescent="0.2">
      <c r="A480" s="347">
        <f t="shared" ca="1" si="209"/>
        <v>0.1</v>
      </c>
      <c r="B480" s="304">
        <f t="shared" ca="1" si="210"/>
        <v>29.600000000000154</v>
      </c>
      <c r="D480" s="306">
        <f t="shared" ca="1" si="211"/>
        <v>-0.78032473135804747</v>
      </c>
      <c r="E480" s="307">
        <f t="shared" ca="1" si="212"/>
        <v>-4.2735301130010059</v>
      </c>
      <c r="F480" s="304">
        <f t="shared" ca="1" si="213"/>
        <v>4.3441876470860921</v>
      </c>
      <c r="G480" s="306">
        <f t="shared" ca="1" si="214"/>
        <v>15.047743558899093</v>
      </c>
      <c r="H480" s="307">
        <f t="shared" ca="1" si="215"/>
        <v>-107.74601171010677</v>
      </c>
      <c r="I480" s="304">
        <f t="shared" ca="1" si="216"/>
        <v>108.79171671432</v>
      </c>
      <c r="J480" s="306">
        <f t="shared" ca="1" si="217"/>
        <v>701.04843055543165</v>
      </c>
      <c r="K480" s="307">
        <f t="shared" ca="1" si="218"/>
        <v>427.76411622931408</v>
      </c>
      <c r="L480" s="304">
        <f t="shared" ca="1" si="203"/>
        <v>821.24968256778038</v>
      </c>
      <c r="M480" s="306">
        <f t="shared" ca="1" si="219"/>
        <v>-1.4320344515720158</v>
      </c>
      <c r="N480" s="304">
        <f t="shared" ca="1" si="220"/>
        <v>-82.049530192407985</v>
      </c>
      <c r="P480" s="310">
        <f t="shared" ca="1" si="221"/>
        <v>23</v>
      </c>
      <c r="Q480" s="304">
        <f t="shared" ca="1" si="222"/>
        <v>0</v>
      </c>
      <c r="R480" s="306">
        <f t="shared" ca="1" si="223"/>
        <v>0</v>
      </c>
      <c r="S480" s="307">
        <f t="shared" ca="1" si="224"/>
        <v>8.1359999999999992</v>
      </c>
      <c r="T480" s="304">
        <f t="shared" ca="1" si="204"/>
        <v>79.814160000000001</v>
      </c>
      <c r="U480" s="311">
        <f t="shared" ca="1" si="205"/>
        <v>0</v>
      </c>
      <c r="V480" s="306">
        <f t="shared" ca="1" si="206"/>
        <v>1.1736961921628419</v>
      </c>
      <c r="W480" s="304">
        <f t="shared" ca="1" si="207"/>
        <v>45.886083178934527</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4.1228010744972066</v>
      </c>
      <c r="AH480" s="304">
        <f t="shared" ca="1" si="231"/>
        <v>-5.5911899892612906</v>
      </c>
    </row>
    <row r="481" spans="1:34" x14ac:dyDescent="0.2">
      <c r="A481" s="347">
        <f t="shared" ca="1" si="209"/>
        <v>0.1</v>
      </c>
      <c r="B481" s="304">
        <f t="shared" ca="1" si="210"/>
        <v>29.700000000000156</v>
      </c>
      <c r="D481" s="306">
        <f t="shared" ca="1" si="211"/>
        <v>-0.78009159676748907</v>
      </c>
      <c r="E481" s="307">
        <f t="shared" ca="1" si="212"/>
        <v>-4.2243281023314365</v>
      </c>
      <c r="F481" s="304">
        <f t="shared" ca="1" si="213"/>
        <v>4.2957526483137238</v>
      </c>
      <c r="G481" s="306">
        <f t="shared" ca="1" si="214"/>
        <v>14.969734399222345</v>
      </c>
      <c r="H481" s="307">
        <f t="shared" ca="1" si="215"/>
        <v>-108.16844452033992</v>
      </c>
      <c r="I481" s="304">
        <f t="shared" ca="1" si="216"/>
        <v>109.19938341370393</v>
      </c>
      <c r="J481" s="306">
        <f t="shared" ca="1" si="217"/>
        <v>702.54930445333775</v>
      </c>
      <c r="K481" s="307">
        <f t="shared" ca="1" si="218"/>
        <v>416.96839341779173</v>
      </c>
      <c r="L481" s="304">
        <f t="shared" ca="1" si="203"/>
        <v>816.9688894304868</v>
      </c>
      <c r="M481" s="306">
        <f t="shared" ca="1" si="219"/>
        <v>-1.4332770319307431</v>
      </c>
      <c r="N481" s="304">
        <f t="shared" ca="1" si="220"/>
        <v>-82.120724802668903</v>
      </c>
      <c r="P481" s="310">
        <f t="shared" ca="1" si="221"/>
        <v>23</v>
      </c>
      <c r="Q481" s="304">
        <f t="shared" ca="1" si="222"/>
        <v>0</v>
      </c>
      <c r="R481" s="306">
        <f t="shared" ca="1" si="223"/>
        <v>0</v>
      </c>
      <c r="S481" s="307">
        <f t="shared" ca="1" si="224"/>
        <v>8.1359999999999992</v>
      </c>
      <c r="T481" s="304">
        <f t="shared" ca="1" si="204"/>
        <v>79.814160000000001</v>
      </c>
      <c r="U481" s="311">
        <f t="shared" ca="1" si="205"/>
        <v>0</v>
      </c>
      <c r="V481" s="306">
        <f t="shared" ca="1" si="206"/>
        <v>1.1749645322366795</v>
      </c>
      <c r="W481" s="304">
        <f t="shared" ca="1" si="207"/>
        <v>46.280576702303037</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4.0758239714601467</v>
      </c>
      <c r="AH481" s="304">
        <f t="shared" ca="1" si="231"/>
        <v>-5.6398823966242047</v>
      </c>
    </row>
    <row r="482" spans="1:34" x14ac:dyDescent="0.2">
      <c r="A482" s="347">
        <f t="shared" ca="1" si="209"/>
        <v>0.1</v>
      </c>
      <c r="B482" s="304">
        <f t="shared" ca="1" si="210"/>
        <v>29.800000000000157</v>
      </c>
      <c r="D482" s="306">
        <f t="shared" ca="1" si="211"/>
        <v>-0.77979730677999681</v>
      </c>
      <c r="E482" s="307">
        <f t="shared" ca="1" si="212"/>
        <v>-4.1753334477381001</v>
      </c>
      <c r="F482" s="304">
        <f t="shared" ca="1" si="213"/>
        <v>4.247527897431854</v>
      </c>
      <c r="G482" s="306">
        <f t="shared" ca="1" si="214"/>
        <v>14.891754668544346</v>
      </c>
      <c r="H482" s="307">
        <f t="shared" ca="1" si="215"/>
        <v>-108.58597786511373</v>
      </c>
      <c r="I482" s="304">
        <f t="shared" ca="1" si="216"/>
        <v>109.60236742895238</v>
      </c>
      <c r="J482" s="306">
        <f t="shared" ca="1" si="217"/>
        <v>704.04237890672607</v>
      </c>
      <c r="K482" s="307">
        <f t="shared" ca="1" si="218"/>
        <v>406.13067229851907</v>
      </c>
      <c r="L482" s="304">
        <f t="shared" ca="1" si="203"/>
        <v>812.78397762153827</v>
      </c>
      <c r="M482" s="306">
        <f t="shared" ca="1" si="219"/>
        <v>-1.434504027770015</v>
      </c>
      <c r="N482" s="304">
        <f t="shared" ca="1" si="220"/>
        <v>-82.1910264857393</v>
      </c>
      <c r="P482" s="310">
        <f t="shared" ca="1" si="221"/>
        <v>23</v>
      </c>
      <c r="Q482" s="304">
        <f t="shared" ca="1" si="222"/>
        <v>0</v>
      </c>
      <c r="R482" s="306">
        <f t="shared" ca="1" si="223"/>
        <v>0</v>
      </c>
      <c r="S482" s="307">
        <f t="shared" ca="1" si="224"/>
        <v>8.1359999999999992</v>
      </c>
      <c r="T482" s="304">
        <f t="shared" ca="1" si="204"/>
        <v>79.814160000000001</v>
      </c>
      <c r="U482" s="311">
        <f t="shared" ca="1" si="205"/>
        <v>0</v>
      </c>
      <c r="V482" s="306">
        <f t="shared" ca="1" si="206"/>
        <v>1.1762391563540209</v>
      </c>
      <c r="W482" s="304">
        <f t="shared" ca="1" si="207"/>
        <v>46.673367394580417</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4.0290151104703007</v>
      </c>
      <c r="AH482" s="304">
        <f t="shared" ca="1" si="231"/>
        <v>-5.6883698011680242</v>
      </c>
    </row>
    <row r="483" spans="1:34" x14ac:dyDescent="0.2">
      <c r="A483" s="347">
        <f t="shared" ca="1" si="209"/>
        <v>0.1</v>
      </c>
      <c r="B483" s="304">
        <f t="shared" ca="1" si="210"/>
        <v>29.900000000000158</v>
      </c>
      <c r="D483" s="306">
        <f t="shared" ca="1" si="211"/>
        <v>-0.77944259140895034</v>
      </c>
      <c r="E483" s="307">
        <f t="shared" ca="1" si="212"/>
        <v>-4.1265504763091601</v>
      </c>
      <c r="F483" s="304">
        <f t="shared" ca="1" si="213"/>
        <v>4.1995177802730703</v>
      </c>
      <c r="G483" s="306">
        <f t="shared" ca="1" si="214"/>
        <v>14.81381040940345</v>
      </c>
      <c r="H483" s="307">
        <f t="shared" ca="1" si="215"/>
        <v>-108.99863291274465</v>
      </c>
      <c r="I483" s="304">
        <f t="shared" ca="1" si="216"/>
        <v>110.0006861601009</v>
      </c>
      <c r="J483" s="306">
        <f t="shared" ca="1" si="217"/>
        <v>705.52765716062345</v>
      </c>
      <c r="K483" s="307">
        <f t="shared" ca="1" si="218"/>
        <v>395.25144175962618</v>
      </c>
      <c r="L483" s="304">
        <f t="shared" ca="1" si="203"/>
        <v>808.69832275801173</v>
      </c>
      <c r="M483" s="306">
        <f t="shared" ca="1" si="219"/>
        <v>-1.4357157404630598</v>
      </c>
      <c r="N483" s="304">
        <f t="shared" ca="1" si="220"/>
        <v>-82.2604525090332</v>
      </c>
      <c r="P483" s="310">
        <f t="shared" ca="1" si="221"/>
        <v>23</v>
      </c>
      <c r="Q483" s="304">
        <f t="shared" ca="1" si="222"/>
        <v>0</v>
      </c>
      <c r="R483" s="306">
        <f t="shared" ca="1" si="223"/>
        <v>0</v>
      </c>
      <c r="S483" s="307">
        <f t="shared" ca="1" si="224"/>
        <v>8.1359999999999992</v>
      </c>
      <c r="T483" s="304">
        <f t="shared" ca="1" si="204"/>
        <v>79.814160000000001</v>
      </c>
      <c r="U483" s="311">
        <f t="shared" ca="1" si="205"/>
        <v>0</v>
      </c>
      <c r="V483" s="306">
        <f t="shared" ca="1" si="206"/>
        <v>1.1775200248167408</v>
      </c>
      <c r="W483" s="304">
        <f t="shared" ca="1" si="207"/>
        <v>47.064421243182522</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3.9823797703388415</v>
      </c>
      <c r="AH483" s="304">
        <f t="shared" ca="1" si="231"/>
        <v>-5.7366479098550176</v>
      </c>
    </row>
    <row r="484" spans="1:34" x14ac:dyDescent="0.2">
      <c r="A484" s="347">
        <f t="shared" ca="1" si="209"/>
        <v>0.1</v>
      </c>
      <c r="B484" s="304">
        <f t="shared" ca="1" si="210"/>
        <v>30.00000000000016</v>
      </c>
      <c r="D484" s="306">
        <f t="shared" ca="1" si="211"/>
        <v>-0.77902818486096259</v>
      </c>
      <c r="E484" s="307">
        <f t="shared" ca="1" si="212"/>
        <v>-4.0779834017288978</v>
      </c>
      <c r="F484" s="304">
        <f t="shared" ca="1" si="213"/>
        <v>4.1517265730758517</v>
      </c>
      <c r="G484" s="306">
        <f t="shared" ca="1" si="214"/>
        <v>14.735907590917353</v>
      </c>
      <c r="H484" s="307">
        <f t="shared" ca="1" si="215"/>
        <v>-109.40643125291754</v>
      </c>
      <c r="I484" s="304">
        <f t="shared" ca="1" si="216"/>
        <v>110.39435751897571</v>
      </c>
      <c r="J484" s="306">
        <f t="shared" ca="1" si="217"/>
        <v>707.00514306063951</v>
      </c>
      <c r="K484" s="307">
        <f t="shared" ca="1" si="218"/>
        <v>384.33118855134308</v>
      </c>
      <c r="L484" s="304">
        <f t="shared" ca="1" si="203"/>
        <v>804.71531289486677</v>
      </c>
      <c r="M484" s="306">
        <f t="shared" ca="1" si="219"/>
        <v>-1.4369124634212511</v>
      </c>
      <c r="N484" s="304">
        <f t="shared" ca="1" si="220"/>
        <v>-82.329019683783969</v>
      </c>
      <c r="P484" s="310">
        <f t="shared" ca="1" si="221"/>
        <v>23</v>
      </c>
      <c r="Q484" s="304">
        <f t="shared" ca="1" si="222"/>
        <v>0</v>
      </c>
      <c r="R484" s="306">
        <f t="shared" ca="1" si="223"/>
        <v>0</v>
      </c>
      <c r="S484" s="307">
        <f t="shared" ca="1" si="224"/>
        <v>8.1359999999999992</v>
      </c>
      <c r="T484" s="304">
        <f t="shared" ca="1" si="204"/>
        <v>79.814160000000001</v>
      </c>
      <c r="U484" s="311">
        <f t="shared" ca="1" si="205"/>
        <v>0</v>
      </c>
      <c r="V484" s="306">
        <f t="shared" ca="1" si="206"/>
        <v>1.1788070980479539</v>
      </c>
      <c r="W484" s="304">
        <f t="shared" ca="1" si="207"/>
        <v>47.453705146641056</v>
      </c>
      <c r="Y484" s="314" t="str">
        <f t="shared" ca="1" si="225"/>
        <v/>
      </c>
      <c r="Z484" s="315" t="str">
        <f t="shared" ca="1" si="226"/>
        <v/>
      </c>
      <c r="AA484" s="316" t="str">
        <f t="shared" ca="1" si="227"/>
        <v/>
      </c>
      <c r="AC484" s="310">
        <f t="shared" ca="1" si="228"/>
        <v>30.00000000000016</v>
      </c>
      <c r="AD484" s="323">
        <f t="shared" ca="1" si="229"/>
        <v>707.00514306063951</v>
      </c>
      <c r="AE484" s="324" t="e">
        <f t="shared" ca="1" si="208"/>
        <v>#N/A</v>
      </c>
      <c r="AG484" s="306">
        <f t="shared" ca="1" si="230"/>
        <v>3.935923084743826</v>
      </c>
      <c r="AH484" s="304">
        <f t="shared" ca="1" si="231"/>
        <v>-5.7847125421807428</v>
      </c>
    </row>
    <row r="485" spans="1:34" x14ac:dyDescent="0.2">
      <c r="A485" s="347">
        <f t="shared" ca="1" si="209"/>
        <v>0.1</v>
      </c>
      <c r="B485" s="304">
        <f t="shared" ca="1" si="210"/>
        <v>30.100000000000161</v>
      </c>
      <c r="D485" s="306">
        <f t="shared" ca="1" si="211"/>
        <v>-0.7785548251949147</v>
      </c>
      <c r="E485" s="307">
        <f t="shared" ca="1" si="212"/>
        <v>-4.0296363248222589</v>
      </c>
      <c r="F485" s="304">
        <f t="shared" ca="1" si="213"/>
        <v>4.1041584431112454</v>
      </c>
      <c r="G485" s="306">
        <f t="shared" ca="1" si="214"/>
        <v>14.658052108397861</v>
      </c>
      <c r="H485" s="307">
        <f t="shared" ca="1" si="215"/>
        <v>-109.80939488539977</v>
      </c>
      <c r="I485" s="304">
        <f t="shared" ca="1" si="216"/>
        <v>110.78339991492484</v>
      </c>
      <c r="J485" s="306">
        <f t="shared" ca="1" si="217"/>
        <v>708.47484104560522</v>
      </c>
      <c r="K485" s="307">
        <f t="shared" ca="1" si="218"/>
        <v>373.37039724442718</v>
      </c>
      <c r="L485" s="304">
        <f t="shared" ca="1" si="203"/>
        <v>800.83834444478055</v>
      </c>
      <c r="M485" s="306">
        <f t="shared" ca="1" si="219"/>
        <v>-1.4380944823523476</v>
      </c>
      <c r="N485" s="304">
        <f t="shared" ca="1" si="220"/>
        <v>-82.396744379840371</v>
      </c>
      <c r="P485" s="310">
        <f t="shared" ca="1" si="221"/>
        <v>23</v>
      </c>
      <c r="Q485" s="304">
        <f t="shared" ca="1" si="222"/>
        <v>0</v>
      </c>
      <c r="R485" s="306">
        <f t="shared" ca="1" si="223"/>
        <v>0</v>
      </c>
      <c r="S485" s="307">
        <f t="shared" ca="1" si="224"/>
        <v>8.1359999999999992</v>
      </c>
      <c r="T485" s="304">
        <f t="shared" ca="1" si="204"/>
        <v>79.814160000000001</v>
      </c>
      <c r="U485" s="311">
        <f t="shared" ca="1" si="205"/>
        <v>0</v>
      </c>
      <c r="V485" s="306">
        <f t="shared" ca="1" si="206"/>
        <v>1.1801003365956293</v>
      </c>
      <c r="W485" s="304">
        <f t="shared" ca="1" si="207"/>
        <v>47.841186909821168</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3.8896500440575679</v>
      </c>
      <c r="AH485" s="304">
        <f t="shared" ca="1" si="231"/>
        <v>-5.8325596296264823</v>
      </c>
    </row>
    <row r="486" spans="1:34" x14ac:dyDescent="0.2">
      <c r="A486" s="347">
        <f t="shared" ca="1" si="209"/>
        <v>0.1</v>
      </c>
      <c r="B486" s="304">
        <f t="shared" ca="1" si="210"/>
        <v>30.200000000000163</v>
      </c>
      <c r="D486" s="306">
        <f t="shared" ca="1" si="211"/>
        <v>-0.77802325398695238</v>
      </c>
      <c r="E486" s="307">
        <f t="shared" ca="1" si="212"/>
        <v>-3.981513234140424</v>
      </c>
      <c r="F486" s="304">
        <f t="shared" ca="1" si="213"/>
        <v>4.0568174493535922</v>
      </c>
      <c r="G486" s="306">
        <f t="shared" ca="1" si="214"/>
        <v>14.580249782999166</v>
      </c>
      <c r="H486" s="307">
        <f t="shared" ca="1" si="215"/>
        <v>-110.20754620881381</v>
      </c>
      <c r="I486" s="304">
        <f t="shared" ca="1" si="216"/>
        <v>111.16783224072725</v>
      </c>
      <c r="J486" s="306">
        <f t="shared" ca="1" si="217"/>
        <v>709.93675614017502</v>
      </c>
      <c r="K486" s="307">
        <f t="shared" ca="1" si="218"/>
        <v>362.36955018971651</v>
      </c>
      <c r="L486" s="304">
        <f t="shared" ca="1" si="203"/>
        <v>797.07081782206262</v>
      </c>
      <c r="M486" s="306">
        <f t="shared" ca="1" si="219"/>
        <v>-1.439262075508877</v>
      </c>
      <c r="N486" s="304">
        <f t="shared" ca="1" si="220"/>
        <v>-82.463642539897862</v>
      </c>
      <c r="P486" s="310">
        <f t="shared" ca="1" si="221"/>
        <v>23</v>
      </c>
      <c r="Q486" s="304">
        <f t="shared" ca="1" si="222"/>
        <v>0</v>
      </c>
      <c r="R486" s="306">
        <f t="shared" ca="1" si="223"/>
        <v>0</v>
      </c>
      <c r="S486" s="307">
        <f t="shared" ca="1" si="224"/>
        <v>8.1359999999999992</v>
      </c>
      <c r="T486" s="304">
        <f t="shared" ca="1" si="204"/>
        <v>79.814160000000001</v>
      </c>
      <c r="U486" s="311">
        <f t="shared" ca="1" si="205"/>
        <v>0</v>
      </c>
      <c r="V486" s="306">
        <f t="shared" ca="1" si="206"/>
        <v>1.1813997011361317</v>
      </c>
      <c r="W486" s="304">
        <f t="shared" ca="1" si="207"/>
        <v>48.226835238821351</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3.8435654971564075</v>
      </c>
      <c r="AH486" s="304">
        <f t="shared" ca="1" si="231"/>
        <v>-5.8801852150714327</v>
      </c>
    </row>
    <row r="487" spans="1:34" x14ac:dyDescent="0.2">
      <c r="A487" s="347">
        <f t="shared" ca="1" si="209"/>
        <v>0.1</v>
      </c>
      <c r="B487" s="304">
        <f t="shared" ca="1" si="210"/>
        <v>30.300000000000164</v>
      </c>
      <c r="D487" s="306">
        <f t="shared" ca="1" si="211"/>
        <v>-0.77743421600144691</v>
      </c>
      <c r="E487" s="307">
        <f t="shared" ca="1" si="212"/>
        <v>-3.9336180065861583</v>
      </c>
      <c r="F487" s="304">
        <f t="shared" ca="1" si="213"/>
        <v>4.0097075431942226</v>
      </c>
      <c r="G487" s="306">
        <f t="shared" ca="1" si="214"/>
        <v>14.502506361399021</v>
      </c>
      <c r="H487" s="307">
        <f t="shared" ca="1" si="215"/>
        <v>-110.60090800947242</v>
      </c>
      <c r="I487" s="304">
        <f t="shared" ca="1" si="216"/>
        <v>111.54767385867892</v>
      </c>
      <c r="J487" s="306">
        <f t="shared" ca="1" si="217"/>
        <v>711.39089394739494</v>
      </c>
      <c r="K487" s="307">
        <f t="shared" ca="1" si="218"/>
        <v>351.32912747880221</v>
      </c>
      <c r="L487" s="304">
        <f t="shared" ca="1" si="203"/>
        <v>793.41613281196283</v>
      </c>
      <c r="M487" s="306">
        <f t="shared" ca="1" si="219"/>
        <v>-1.4404155139270962</v>
      </c>
      <c r="N487" s="304">
        <f t="shared" ca="1" si="220"/>
        <v>-82.529729693190063</v>
      </c>
      <c r="P487" s="310">
        <f t="shared" ca="1" si="221"/>
        <v>23</v>
      </c>
      <c r="Q487" s="304">
        <f t="shared" ca="1" si="222"/>
        <v>0</v>
      </c>
      <c r="R487" s="306">
        <f t="shared" ca="1" si="223"/>
        <v>0</v>
      </c>
      <c r="S487" s="307">
        <f t="shared" ca="1" si="224"/>
        <v>8.1359999999999992</v>
      </c>
      <c r="T487" s="304">
        <f t="shared" ca="1" si="204"/>
        <v>79.814160000000001</v>
      </c>
      <c r="U487" s="311">
        <f t="shared" ca="1" si="205"/>
        <v>0</v>
      </c>
      <c r="V487" s="306">
        <f t="shared" ca="1" si="206"/>
        <v>1.1827051524776899</v>
      </c>
      <c r="W487" s="304">
        <f t="shared" ca="1" si="207"/>
        <v>48.610619735566097</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3.7976741532146754</v>
      </c>
      <c r="AH487" s="304">
        <f t="shared" ca="1" si="231"/>
        <v>-5.9275854521658502</v>
      </c>
    </row>
    <row r="488" spans="1:34" x14ac:dyDescent="0.2">
      <c r="A488" s="347">
        <f t="shared" ca="1" si="209"/>
        <v>0.1</v>
      </c>
      <c r="B488" s="304">
        <f t="shared" ca="1" si="210"/>
        <v>30.400000000000166</v>
      </c>
      <c r="D488" s="306">
        <f t="shared" ca="1" si="211"/>
        <v>-0.77678845886793157</v>
      </c>
      <c r="E488" s="307">
        <f t="shared" ca="1" si="212"/>
        <v>-3.88595440807764</v>
      </c>
      <c r="F488" s="304">
        <f t="shared" ca="1" si="213"/>
        <v>3.962832569196995</v>
      </c>
      <c r="G488" s="306">
        <f t="shared" ca="1" si="214"/>
        <v>14.424827515512229</v>
      </c>
      <c r="H488" s="307">
        <f t="shared" ca="1" si="215"/>
        <v>-110.98950345028018</v>
      </c>
      <c r="I488" s="304">
        <f t="shared" ca="1" si="216"/>
        <v>111.9229445868542</v>
      </c>
      <c r="J488" s="306">
        <f t="shared" ca="1" si="217"/>
        <v>712.8372606412405</v>
      </c>
      <c r="K488" s="307">
        <f t="shared" ca="1" si="218"/>
        <v>340.24960690581457</v>
      </c>
      <c r="L488" s="304">
        <f t="shared" ca="1" si="203"/>
        <v>789.87768366885086</v>
      </c>
      <c r="M488" s="306">
        <f t="shared" ca="1" si="219"/>
        <v>-1.4415550616569348</v>
      </c>
      <c r="N488" s="304">
        <f t="shared" ca="1" si="220"/>
        <v>-82.595020968663533</v>
      </c>
      <c r="P488" s="310">
        <f t="shared" ca="1" si="221"/>
        <v>23</v>
      </c>
      <c r="Q488" s="304">
        <f t="shared" ca="1" si="222"/>
        <v>0</v>
      </c>
      <c r="R488" s="306">
        <f t="shared" ca="1" si="223"/>
        <v>0</v>
      </c>
      <c r="S488" s="307">
        <f t="shared" ca="1" si="224"/>
        <v>8.1359999999999992</v>
      </c>
      <c r="T488" s="304">
        <f t="shared" ca="1" si="204"/>
        <v>79.814160000000001</v>
      </c>
      <c r="U488" s="311">
        <f t="shared" ca="1" si="205"/>
        <v>0</v>
      </c>
      <c r="V488" s="306">
        <f t="shared" ca="1" si="206"/>
        <v>1.1840166515637931</v>
      </c>
      <c r="W488" s="304">
        <f t="shared" ca="1" si="207"/>
        <v>48.992510892100952</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3.7519805834843272</v>
      </c>
      <c r="AH488" s="304">
        <f t="shared" ca="1" si="231"/>
        <v>-5.9747566046664335</v>
      </c>
    </row>
    <row r="489" spans="1:34" x14ac:dyDescent="0.2">
      <c r="A489" s="347">
        <f t="shared" ca="1" si="209"/>
        <v>0.1</v>
      </c>
      <c r="B489" s="304">
        <f t="shared" ca="1" si="210"/>
        <v>30.500000000000167</v>
      </c>
      <c r="D489" s="306">
        <f t="shared" ca="1" si="211"/>
        <v>-0.77608673276405093</v>
      </c>
      <c r="E489" s="307">
        <f t="shared" ca="1" si="212"/>
        <v>-3.8385260942495503</v>
      </c>
      <c r="F489" s="304">
        <f t="shared" ca="1" si="213"/>
        <v>3.9161962658946354</v>
      </c>
      <c r="G489" s="306">
        <f t="shared" ca="1" si="214"/>
        <v>14.347218842235824</v>
      </c>
      <c r="H489" s="307">
        <f t="shared" ca="1" si="215"/>
        <v>-111.37335605970513</v>
      </c>
      <c r="I489" s="304">
        <f t="shared" ca="1" si="216"/>
        <v>112.29366468554166</v>
      </c>
      <c r="J489" s="306">
        <f t="shared" ca="1" si="217"/>
        <v>714.27586295912795</v>
      </c>
      <c r="K489" s="307">
        <f t="shared" ca="1" si="218"/>
        <v>329.13146393031531</v>
      </c>
      <c r="L489" s="304">
        <f t="shared" ca="1" si="203"/>
        <v>786.45885394909203</v>
      </c>
      <c r="M489" s="306">
        <f t="shared" ca="1" si="219"/>
        <v>-1.4426809759833137</v>
      </c>
      <c r="N489" s="304">
        <f t="shared" ca="1" si="220"/>
        <v>-82.659531107658353</v>
      </c>
      <c r="P489" s="310">
        <f t="shared" ca="1" si="221"/>
        <v>23</v>
      </c>
      <c r="Q489" s="304">
        <f t="shared" ca="1" si="222"/>
        <v>0</v>
      </c>
      <c r="R489" s="306">
        <f t="shared" ca="1" si="223"/>
        <v>0</v>
      </c>
      <c r="S489" s="307">
        <f t="shared" ca="1" si="224"/>
        <v>8.1359999999999992</v>
      </c>
      <c r="T489" s="304">
        <f t="shared" ca="1" si="204"/>
        <v>79.814160000000001</v>
      </c>
      <c r="U489" s="311">
        <f t="shared" ca="1" si="205"/>
        <v>0</v>
      </c>
      <c r="V489" s="306">
        <f t="shared" ca="1" si="206"/>
        <v>1.1853341594765123</v>
      </c>
      <c r="W489" s="304">
        <f t="shared" ca="1" si="207"/>
        <v>49.372480084600333</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3.7064892230616566</v>
      </c>
      <c r="AH489" s="304">
        <f t="shared" ca="1" si="231"/>
        <v>-6.0216950457351226</v>
      </c>
    </row>
    <row r="490" spans="1:34" x14ac:dyDescent="0.2">
      <c r="A490" s="347">
        <f t="shared" ca="1" si="209"/>
        <v>0.1</v>
      </c>
      <c r="B490" s="304">
        <f t="shared" ca="1" si="210"/>
        <v>30.600000000000168</v>
      </c>
      <c r="D490" s="306">
        <f t="shared" ca="1" si="211"/>
        <v>-0.77532979010452896</v>
      </c>
      <c r="E490" s="307">
        <f t="shared" ca="1" si="212"/>
        <v>-3.7913366111901166</v>
      </c>
      <c r="F490" s="304">
        <f t="shared" ca="1" si="213"/>
        <v>3.8698022666247547</v>
      </c>
      <c r="G490" s="306">
        <f t="shared" ca="1" si="214"/>
        <v>14.269685863225371</v>
      </c>
      <c r="H490" s="307">
        <f t="shared" ca="1" si="215"/>
        <v>-111.75248972082414</v>
      </c>
      <c r="I490" s="304">
        <f t="shared" ca="1" si="216"/>
        <v>112.65985484385305</v>
      </c>
      <c r="J490" s="306">
        <f t="shared" ca="1" si="217"/>
        <v>715.70670819440102</v>
      </c>
      <c r="K490" s="307">
        <f t="shared" ca="1" si="218"/>
        <v>317.97517164128885</v>
      </c>
      <c r="L490" s="304">
        <f t="shared" ca="1" si="203"/>
        <v>783.16301108694643</v>
      </c>
      <c r="M490" s="306">
        <f t="shared" ca="1" si="219"/>
        <v>-1.4437935076392148</v>
      </c>
      <c r="N490" s="304">
        <f t="shared" ca="1" si="220"/>
        <v>-82.723274476116188</v>
      </c>
      <c r="P490" s="310">
        <f t="shared" ca="1" si="221"/>
        <v>23</v>
      </c>
      <c r="Q490" s="304">
        <f t="shared" ca="1" si="222"/>
        <v>0</v>
      </c>
      <c r="R490" s="306">
        <f t="shared" ca="1" si="223"/>
        <v>0</v>
      </c>
      <c r="S490" s="307">
        <f t="shared" ca="1" si="224"/>
        <v>8.1359999999999992</v>
      </c>
      <c r="T490" s="304">
        <f t="shared" ca="1" si="204"/>
        <v>79.814160000000001</v>
      </c>
      <c r="U490" s="311">
        <f t="shared" ca="1" si="205"/>
        <v>0</v>
      </c>
      <c r="V490" s="306">
        <f t="shared" ca="1" si="206"/>
        <v>1.1866576374397533</v>
      </c>
      <c r="W490" s="304">
        <f t="shared" ca="1" si="207"/>
        <v>49.750499567098004</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3.6612043726423433</v>
      </c>
      <c r="AH490" s="304">
        <f t="shared" ca="1" si="231"/>
        <v>-6.0683972572025979</v>
      </c>
    </row>
    <row r="491" spans="1:34" x14ac:dyDescent="0.2">
      <c r="A491" s="347">
        <f t="shared" ca="1" si="209"/>
        <v>0.1</v>
      </c>
      <c r="B491" s="304">
        <f t="shared" ca="1" si="210"/>
        <v>30.70000000000017</v>
      </c>
      <c r="D491" s="306">
        <f t="shared" ca="1" si="211"/>
        <v>-0.77451838523614047</v>
      </c>
      <c r="E491" s="307">
        <f t="shared" ca="1" si="212"/>
        <v>-3.7443893962128669</v>
      </c>
      <c r="F491" s="304">
        <f t="shared" ca="1" si="213"/>
        <v>3.8236541004045015</v>
      </c>
      <c r="G491" s="306">
        <f t="shared" ca="1" si="214"/>
        <v>14.192234024701756</v>
      </c>
      <c r="H491" s="307">
        <f t="shared" ca="1" si="215"/>
        <v>-112.12692866044543</v>
      </c>
      <c r="I491" s="304">
        <f t="shared" ca="1" si="216"/>
        <v>113.02153616650466</v>
      </c>
      <c r="J491" s="306">
        <f t="shared" ca="1" si="217"/>
        <v>717.12980418879738</v>
      </c>
      <c r="K491" s="307">
        <f t="shared" ca="1" si="218"/>
        <v>306.78120072222538</v>
      </c>
      <c r="L491" s="304">
        <f t="shared" ca="1" si="203"/>
        <v>779.99350072448249</v>
      </c>
      <c r="M491" s="306">
        <f t="shared" ca="1" si="219"/>
        <v>-1.444892901010846</v>
      </c>
      <c r="N491" s="304">
        <f t="shared" ca="1" si="220"/>
        <v>-82.786265076335312</v>
      </c>
      <c r="P491" s="310">
        <f t="shared" ca="1" si="221"/>
        <v>23</v>
      </c>
      <c r="Q491" s="304">
        <f t="shared" ca="1" si="222"/>
        <v>0</v>
      </c>
      <c r="R491" s="306">
        <f t="shared" ca="1" si="223"/>
        <v>0</v>
      </c>
      <c r="S491" s="307">
        <f t="shared" ca="1" si="224"/>
        <v>8.1359999999999992</v>
      </c>
      <c r="T491" s="304">
        <f t="shared" ca="1" si="204"/>
        <v>79.814160000000001</v>
      </c>
      <c r="U491" s="311">
        <f t="shared" ca="1" si="205"/>
        <v>0</v>
      </c>
      <c r="V491" s="306">
        <f t="shared" ca="1" si="206"/>
        <v>1.1879870468224323</v>
      </c>
      <c r="W491" s="304">
        <f t="shared" ca="1" si="207"/>
        <v>50.12654246494985</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3.6161302002658955</v>
      </c>
      <c r="AH491" s="304">
        <f t="shared" ca="1" si="231"/>
        <v>-6.1148598287976901</v>
      </c>
    </row>
    <row r="492" spans="1:34" x14ac:dyDescent="0.2">
      <c r="A492" s="347">
        <f t="shared" ca="1" si="209"/>
        <v>0.1</v>
      </c>
      <c r="B492" s="304">
        <f t="shared" ca="1" si="210"/>
        <v>30.800000000000171</v>
      </c>
      <c r="D492" s="306">
        <f t="shared" ca="1" si="211"/>
        <v>-0.77365327413874463</v>
      </c>
      <c r="E492" s="307">
        <f t="shared" ca="1" si="212"/>
        <v>-3.6976877786618898</v>
      </c>
      <c r="F492" s="304">
        <f t="shared" ca="1" si="213"/>
        <v>3.7777551928428479</v>
      </c>
      <c r="G492" s="306">
        <f t="shared" ca="1" si="214"/>
        <v>14.114868697287882</v>
      </c>
      <c r="H492" s="307">
        <f t="shared" ca="1" si="215"/>
        <v>-112.49669743831161</v>
      </c>
      <c r="I492" s="304">
        <f t="shared" ca="1" si="216"/>
        <v>113.37873016077003</v>
      </c>
      <c r="J492" s="306">
        <f t="shared" ca="1" si="217"/>
        <v>718.54515932489687</v>
      </c>
      <c r="K492" s="307">
        <f t="shared" ca="1" si="218"/>
        <v>295.5500194172875</v>
      </c>
      <c r="L492" s="304">
        <f t="shared" ca="1" si="203"/>
        <v>776.953640809283</v>
      </c>
      <c r="M492" s="306">
        <f t="shared" ca="1" si="219"/>
        <v>-1.4459793943352484</v>
      </c>
      <c r="N492" s="304">
        <f t="shared" ca="1" si="220"/>
        <v>-82.848516558292715</v>
      </c>
      <c r="P492" s="310">
        <f t="shared" ca="1" si="221"/>
        <v>23</v>
      </c>
      <c r="Q492" s="304">
        <f t="shared" ca="1" si="222"/>
        <v>0</v>
      </c>
      <c r="R492" s="306">
        <f t="shared" ca="1" si="223"/>
        <v>0</v>
      </c>
      <c r="S492" s="307">
        <f t="shared" ca="1" si="224"/>
        <v>8.1359999999999992</v>
      </c>
      <c r="T492" s="304">
        <f t="shared" ca="1" si="204"/>
        <v>79.814160000000001</v>
      </c>
      <c r="U492" s="311">
        <f t="shared" ca="1" si="205"/>
        <v>0</v>
      </c>
      <c r="V492" s="306">
        <f t="shared" ca="1" si="206"/>
        <v>1.1893223491415807</v>
      </c>
      <c r="W492" s="304">
        <f t="shared" ca="1" si="207"/>
        <v>50.500582768039266</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3.5712707430505608</v>
      </c>
      <c r="AH492" s="304">
        <f t="shared" ca="1" si="231"/>
        <v>-6.1610794573438854</v>
      </c>
    </row>
    <row r="493" spans="1:34" x14ac:dyDescent="0.2">
      <c r="A493" s="347">
        <f t="shared" ca="1" si="209"/>
        <v>0.1</v>
      </c>
      <c r="B493" s="304">
        <f t="shared" ca="1" si="210"/>
        <v>30.900000000000173</v>
      </c>
      <c r="D493" s="306">
        <f t="shared" ca="1" si="211"/>
        <v>-0.77273521413232804</v>
      </c>
      <c r="E493" s="307">
        <f t="shared" ca="1" si="212"/>
        <v>-3.6512349807492965</v>
      </c>
      <c r="F493" s="304">
        <f t="shared" ca="1" si="213"/>
        <v>3.7321088670894169</v>
      </c>
      <c r="G493" s="306">
        <f t="shared" ca="1" si="214"/>
        <v>14.03759517587465</v>
      </c>
      <c r="H493" s="307">
        <f t="shared" ca="1" si="215"/>
        <v>-112.86182093638655</v>
      </c>
      <c r="I493" s="304">
        <f t="shared" ca="1" si="216"/>
        <v>113.73145872360347</v>
      </c>
      <c r="J493" s="306">
        <f t="shared" ca="1" si="217"/>
        <v>719.95278251855495</v>
      </c>
      <c r="K493" s="307">
        <f t="shared" ca="1" si="218"/>
        <v>284.28209349855257</v>
      </c>
      <c r="L493" s="304">
        <f t="shared" ca="1" si="203"/>
        <v>774.04671547661098</v>
      </c>
      <c r="M493" s="306">
        <f t="shared" ca="1" si="219"/>
        <v>-1.4470532198906583</v>
      </c>
      <c r="N493" s="304">
        <f t="shared" ca="1" si="220"/>
        <v>-82.910042230550985</v>
      </c>
      <c r="P493" s="310">
        <f t="shared" ca="1" si="221"/>
        <v>23</v>
      </c>
      <c r="Q493" s="304">
        <f t="shared" ca="1" si="222"/>
        <v>0</v>
      </c>
      <c r="R493" s="306">
        <f t="shared" ca="1" si="223"/>
        <v>0</v>
      </c>
      <c r="S493" s="307">
        <f t="shared" ca="1" si="224"/>
        <v>8.1359999999999992</v>
      </c>
      <c r="T493" s="304">
        <f t="shared" ca="1" si="204"/>
        <v>79.814160000000001</v>
      </c>
      <c r="U493" s="311">
        <f t="shared" ca="1" si="205"/>
        <v>0</v>
      </c>
      <c r="V493" s="306">
        <f t="shared" ca="1" si="206"/>
        <v>1.1906635060653838</v>
      </c>
      <c r="W493" s="304">
        <f t="shared" ca="1" si="207"/>
        <v>50.872595323734942</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3.5266299089194986</v>
      </c>
      <c r="AH493" s="304">
        <f t="shared" ca="1" si="231"/>
        <v>-6.2070529459241977</v>
      </c>
    </row>
    <row r="494" spans="1:34" x14ac:dyDescent="0.2">
      <c r="A494" s="347">
        <f t="shared" ca="1" si="209"/>
        <v>0.1</v>
      </c>
      <c r="B494" s="304">
        <f t="shared" ca="1" si="210"/>
        <v>31.000000000000174</v>
      </c>
      <c r="D494" s="306">
        <f t="shared" ca="1" si="211"/>
        <v>-0.77176496359010038</v>
      </c>
      <c r="E494" s="307">
        <f t="shared" ca="1" si="212"/>
        <v>-3.6050341184236636</v>
      </c>
      <c r="F494" s="304">
        <f t="shared" ca="1" si="213"/>
        <v>3.6867183448188592</v>
      </c>
      <c r="G494" s="306">
        <f t="shared" ca="1" si="214"/>
        <v>13.960418679515639</v>
      </c>
      <c r="H494" s="307">
        <f t="shared" ca="1" si="215"/>
        <v>-113.22232434822892</v>
      </c>
      <c r="I494" s="304">
        <f t="shared" ca="1" si="216"/>
        <v>114.07974412893344</v>
      </c>
      <c r="J494" s="306">
        <f t="shared" ca="1" si="217"/>
        <v>721.35268321132446</v>
      </c>
      <c r="K494" s="307">
        <f t="shared" ca="1" si="218"/>
        <v>272.97788623432177</v>
      </c>
      <c r="L494" s="304">
        <f t="shared" ca="1" si="203"/>
        <v>771.27596873566324</v>
      </c>
      <c r="M494" s="306">
        <f t="shared" ca="1" si="219"/>
        <v>-1.4481146041799315</v>
      </c>
      <c r="N494" s="304">
        <f t="shared" ca="1" si="220"/>
        <v>-82.97085507076784</v>
      </c>
      <c r="P494" s="310">
        <f t="shared" ca="1" si="221"/>
        <v>23</v>
      </c>
      <c r="Q494" s="304">
        <f t="shared" ca="1" si="222"/>
        <v>0</v>
      </c>
      <c r="R494" s="306">
        <f t="shared" ca="1" si="223"/>
        <v>0</v>
      </c>
      <c r="S494" s="307">
        <f t="shared" ca="1" si="224"/>
        <v>8.1359999999999992</v>
      </c>
      <c r="T494" s="304">
        <f t="shared" ca="1" si="204"/>
        <v>79.814160000000001</v>
      </c>
      <c r="U494" s="311">
        <f t="shared" ca="1" si="205"/>
        <v>0</v>
      </c>
      <c r="V494" s="306">
        <f t="shared" ca="1" si="206"/>
        <v>1.1920104794161388</v>
      </c>
      <c r="W494" s="304">
        <f t="shared" ca="1" si="207"/>
        <v>51.242555829610374</v>
      </c>
      <c r="Y494" s="314" t="str">
        <f t="shared" ca="1" si="225"/>
        <v/>
      </c>
      <c r="Z494" s="315" t="str">
        <f t="shared" ca="1" si="226"/>
        <v/>
      </c>
      <c r="AA494" s="316" t="str">
        <f t="shared" ca="1" si="227"/>
        <v/>
      </c>
      <c r="AC494" s="310">
        <f t="shared" ca="1" si="228"/>
        <v>31.000000000000174</v>
      </c>
      <c r="AD494" s="323">
        <f t="shared" ca="1" si="229"/>
        <v>721.35268321132446</v>
      </c>
      <c r="AE494" s="324" t="e">
        <f t="shared" ca="1" si="208"/>
        <v>#N/A</v>
      </c>
      <c r="AG494" s="306">
        <f t="shared" ca="1" si="230"/>
        <v>3.4822114783189884</v>
      </c>
      <c r="AH494" s="304">
        <f t="shared" ca="1" si="231"/>
        <v>-6.2527772030156035</v>
      </c>
    </row>
    <row r="495" spans="1:34" x14ac:dyDescent="0.2">
      <c r="A495" s="347">
        <f t="shared" ca="1" si="209"/>
        <v>0.1</v>
      </c>
      <c r="B495" s="304">
        <f t="shared" ca="1" si="210"/>
        <v>31.100000000000176</v>
      </c>
      <c r="D495" s="306">
        <f t="shared" ca="1" si="211"/>
        <v>-0.77074328165762895</v>
      </c>
      <c r="E495" s="307">
        <f t="shared" ca="1" si="212"/>
        <v>-3.5590882022682884</v>
      </c>
      <c r="F495" s="304">
        <f t="shared" ca="1" si="213"/>
        <v>3.6415867472498427</v>
      </c>
      <c r="G495" s="306">
        <f t="shared" ca="1" si="214"/>
        <v>13.883344351349876</v>
      </c>
      <c r="H495" s="307">
        <f t="shared" ca="1" si="215"/>
        <v>-113.57823316845575</v>
      </c>
      <c r="I495" s="304">
        <f t="shared" ca="1" si="216"/>
        <v>114.42360901512529</v>
      </c>
      <c r="J495" s="306">
        <f t="shared" ca="1" si="217"/>
        <v>722.74487136286768</v>
      </c>
      <c r="K495" s="307">
        <f t="shared" ca="1" si="218"/>
        <v>261.63785835848756</v>
      </c>
      <c r="L495" s="304">
        <f t="shared" ca="1" si="203"/>
        <v>768.64459798254245</v>
      </c>
      <c r="M495" s="306">
        <f t="shared" ca="1" si="219"/>
        <v>-1.4491637681073224</v>
      </c>
      <c r="N495" s="304">
        <f t="shared" ca="1" si="220"/>
        <v>-83.030967735824703</v>
      </c>
      <c r="P495" s="310">
        <f t="shared" ca="1" si="221"/>
        <v>23</v>
      </c>
      <c r="Q495" s="304">
        <f t="shared" ca="1" si="222"/>
        <v>0</v>
      </c>
      <c r="R495" s="306">
        <f t="shared" ca="1" si="223"/>
        <v>0</v>
      </c>
      <c r="S495" s="307">
        <f t="shared" ca="1" si="224"/>
        <v>8.1359999999999992</v>
      </c>
      <c r="T495" s="304">
        <f t="shared" ca="1" si="204"/>
        <v>79.814160000000001</v>
      </c>
      <c r="U495" s="311">
        <f t="shared" ca="1" si="205"/>
        <v>0</v>
      </c>
      <c r="V495" s="306">
        <f t="shared" ca="1" si="206"/>
        <v>1.1933632311731472</v>
      </c>
      <c r="W495" s="304">
        <f t="shared" ca="1" si="207"/>
        <v>51.610440825935264</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3.4380191059294054</v>
      </c>
      <c r="AH495" s="304">
        <f t="shared" ca="1" si="231"/>
        <v>-6.2982492415941964</v>
      </c>
    </row>
    <row r="496" spans="1:34" x14ac:dyDescent="0.2">
      <c r="A496" s="347">
        <f t="shared" ca="1" si="209"/>
        <v>0.1</v>
      </c>
      <c r="B496" s="304">
        <f t="shared" ca="1" si="210"/>
        <v>31.200000000000177</v>
      </c>
      <c r="D496" s="306">
        <f t="shared" ca="1" si="211"/>
        <v>-0.7696709279779943</v>
      </c>
      <c r="E496" s="307">
        <f t="shared" ca="1" si="212"/>
        <v>-3.5134001384279756</v>
      </c>
      <c r="F496" s="304">
        <f t="shared" ca="1" si="213"/>
        <v>3.5967170961976178</v>
      </c>
      <c r="G496" s="306">
        <f t="shared" ca="1" si="214"/>
        <v>13.806377258552077</v>
      </c>
      <c r="H496" s="307">
        <f t="shared" ca="1" si="215"/>
        <v>-113.92957318229855</v>
      </c>
      <c r="I496" s="304">
        <f t="shared" ca="1" si="216"/>
        <v>114.76307637261293</v>
      </c>
      <c r="J496" s="306">
        <f t="shared" ca="1" si="217"/>
        <v>724.12935744336278</v>
      </c>
      <c r="K496" s="307">
        <f t="shared" ca="1" si="218"/>
        <v>250.26246804094984</v>
      </c>
      <c r="L496" s="304">
        <f t="shared" ca="1" si="203"/>
        <v>766.15574736556334</v>
      </c>
      <c r="M496" s="306">
        <f t="shared" ca="1" si="219"/>
        <v>-1.450200927148892</v>
      </c>
      <c r="N496" s="304">
        <f t="shared" ca="1" si="220"/>
        <v>-83.090392571590485</v>
      </c>
      <c r="P496" s="310">
        <f t="shared" ca="1" si="221"/>
        <v>23</v>
      </c>
      <c r="Q496" s="304">
        <f t="shared" ca="1" si="222"/>
        <v>0</v>
      </c>
      <c r="R496" s="306">
        <f t="shared" ca="1" si="223"/>
        <v>0</v>
      </c>
      <c r="S496" s="307">
        <f t="shared" ca="1" si="224"/>
        <v>8.1359999999999992</v>
      </c>
      <c r="T496" s="304">
        <f t="shared" ca="1" si="204"/>
        <v>79.814160000000001</v>
      </c>
      <c r="U496" s="311">
        <f t="shared" ca="1" si="205"/>
        <v>0</v>
      </c>
      <c r="V496" s="306">
        <f t="shared" ca="1" si="206"/>
        <v>1.1947217234755356</v>
      </c>
      <c r="W496" s="304">
        <f t="shared" ca="1" si="207"/>
        <v>51.976227687948416</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3.3940563223694475</v>
      </c>
      <c r="AH496" s="304">
        <f t="shared" ca="1" si="231"/>
        <v>-6.3434661782122994</v>
      </c>
    </row>
    <row r="497" spans="1:34" x14ac:dyDescent="0.2">
      <c r="A497" s="347">
        <f t="shared" ca="1" si="209"/>
        <v>0.1</v>
      </c>
      <c r="B497" s="304">
        <f t="shared" ca="1" si="210"/>
        <v>31.300000000000178</v>
      </c>
      <c r="D497" s="306">
        <f t="shared" ca="1" si="211"/>
        <v>-0.7685486624229777</v>
      </c>
      <c r="E497" s="307">
        <f t="shared" ca="1" si="212"/>
        <v>-3.4679727295631535</v>
      </c>
      <c r="F497" s="304">
        <f t="shared" ca="1" si="213"/>
        <v>3.5521123151592291</v>
      </c>
      <c r="G497" s="306">
        <f t="shared" ca="1" si="214"/>
        <v>13.729522392309779</v>
      </c>
      <c r="H497" s="307">
        <f t="shared" ca="1" si="215"/>
        <v>-114.27637045525486</v>
      </c>
      <c r="I497" s="304">
        <f t="shared" ca="1" si="216"/>
        <v>115.09816953169839</v>
      </c>
      <c r="J497" s="306">
        <f t="shared" ca="1" si="217"/>
        <v>725.50615242590584</v>
      </c>
      <c r="K497" s="307">
        <f t="shared" ca="1" si="218"/>
        <v>238.85217085907217</v>
      </c>
      <c r="L497" s="304">
        <f t="shared" ca="1" si="203"/>
        <v>763.81250103145942</v>
      </c>
      <c r="M497" s="306">
        <f t="shared" ca="1" si="219"/>
        <v>-1.4512262915168099</v>
      </c>
      <c r="N497" s="304">
        <f t="shared" ca="1" si="220"/>
        <v>-83.149141622335279</v>
      </c>
      <c r="P497" s="310">
        <f t="shared" ca="1" si="221"/>
        <v>23</v>
      </c>
      <c r="Q497" s="304">
        <f t="shared" ca="1" si="222"/>
        <v>0</v>
      </c>
      <c r="R497" s="306">
        <f t="shared" ca="1" si="223"/>
        <v>0</v>
      </c>
      <c r="S497" s="307">
        <f t="shared" ca="1" si="224"/>
        <v>8.1359999999999992</v>
      </c>
      <c r="T497" s="304">
        <f t="shared" ca="1" si="204"/>
        <v>79.814160000000001</v>
      </c>
      <c r="U497" s="311">
        <f t="shared" ca="1" si="205"/>
        <v>0</v>
      </c>
      <c r="V497" s="306">
        <f t="shared" ca="1" si="206"/>
        <v>1.1960859186250046</v>
      </c>
      <c r="W497" s="304">
        <f t="shared" ca="1" si="207"/>
        <v>52.33989461792121</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3.3503265358941663</v>
      </c>
      <c r="AH497" s="304">
        <f t="shared" ca="1" si="231"/>
        <v>-6.388425232048724</v>
      </c>
    </row>
    <row r="498" spans="1:34" x14ac:dyDescent="0.2">
      <c r="A498" s="347">
        <f t="shared" ca="1" si="209"/>
        <v>0.1</v>
      </c>
      <c r="B498" s="304">
        <f t="shared" ca="1" si="210"/>
        <v>31.40000000000018</v>
      </c>
      <c r="D498" s="306">
        <f t="shared" ca="1" si="211"/>
        <v>-0.76737724483026437</v>
      </c>
      <c r="E498" s="307">
        <f t="shared" ca="1" si="212"/>
        <v>-3.4228086758301988</v>
      </c>
      <c r="F498" s="304">
        <f t="shared" ca="1" si="213"/>
        <v>3.5077752304305028</v>
      </c>
      <c r="G498" s="306">
        <f t="shared" ca="1" si="214"/>
        <v>13.652784667826753</v>
      </c>
      <c r="H498" s="307">
        <f t="shared" ca="1" si="215"/>
        <v>-114.61865132283788</v>
      </c>
      <c r="I498" s="304">
        <f t="shared" ca="1" si="216"/>
        <v>115.42891215051942</v>
      </c>
      <c r="J498" s="306">
        <f t="shared" ca="1" si="217"/>
        <v>726.87526777891264</v>
      </c>
      <c r="K498" s="307">
        <f t="shared" ca="1" si="218"/>
        <v>227.40741977016754</v>
      </c>
      <c r="L498" s="304">
        <f t="shared" ca="1" si="203"/>
        <v>761.6178762838955</v>
      </c>
      <c r="M498" s="306">
        <f t="shared" ca="1" si="219"/>
        <v>-1.452240066317803</v>
      </c>
      <c r="N498" s="304">
        <f t="shared" ca="1" si="220"/>
        <v>-83.207226639808894</v>
      </c>
      <c r="P498" s="310">
        <f t="shared" ca="1" si="221"/>
        <v>23</v>
      </c>
      <c r="Q498" s="304">
        <f t="shared" ca="1" si="222"/>
        <v>0</v>
      </c>
      <c r="R498" s="306">
        <f t="shared" ca="1" si="223"/>
        <v>0</v>
      </c>
      <c r="S498" s="307">
        <f t="shared" ca="1" si="224"/>
        <v>8.1359999999999992</v>
      </c>
      <c r="T498" s="304">
        <f t="shared" ca="1" si="204"/>
        <v>79.814160000000001</v>
      </c>
      <c r="U498" s="311">
        <f t="shared" ca="1" si="205"/>
        <v>0</v>
      </c>
      <c r="V498" s="306">
        <f t="shared" ca="1" si="206"/>
        <v>1.1974557790885079</v>
      </c>
      <c r="W498" s="304">
        <f t="shared" ca="1" si="207"/>
        <v>52.701420637021663</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3.3068330340871741</v>
      </c>
      <c r="AH498" s="304">
        <f t="shared" ca="1" si="231"/>
        <v>-6.4331237239332859</v>
      </c>
    </row>
    <row r="499" spans="1:34" x14ac:dyDescent="0.2">
      <c r="A499" s="347">
        <f t="shared" ca="1" si="209"/>
        <v>0.1</v>
      </c>
      <c r="B499" s="304">
        <f t="shared" ca="1" si="210"/>
        <v>31.500000000000181</v>
      </c>
      <c r="D499" s="306">
        <f t="shared" ca="1" si="211"/>
        <v>-0.76615743474663756</v>
      </c>
      <c r="E499" s="307">
        <f t="shared" ca="1" si="212"/>
        <v>-3.3779105758866894</v>
      </c>
      <c r="F499" s="304">
        <f t="shared" ca="1" si="213"/>
        <v>3.4637085722538341</v>
      </c>
      <c r="G499" s="306">
        <f t="shared" ca="1" si="214"/>
        <v>13.576168924352089</v>
      </c>
      <c r="H499" s="307">
        <f t="shared" ca="1" si="215"/>
        <v>-114.95644238042655</v>
      </c>
      <c r="I499" s="304">
        <f t="shared" ca="1" si="216"/>
        <v>115.75532820318412</v>
      </c>
      <c r="J499" s="306">
        <f t="shared" ca="1" si="217"/>
        <v>728.23671545852153</v>
      </c>
      <c r="K499" s="307">
        <f t="shared" ca="1" si="218"/>
        <v>215.92866508500433</v>
      </c>
      <c r="L499" s="304">
        <f t="shared" ca="1" si="203"/>
        <v>759.57481668839421</v>
      </c>
      <c r="M499" s="306">
        <f t="shared" ca="1" si="219"/>
        <v>-1.4532424517059865</v>
      </c>
      <c r="N499" s="304">
        <f t="shared" ca="1" si="220"/>
        <v>-83.264659091997387</v>
      </c>
      <c r="P499" s="310">
        <f t="shared" ca="1" si="221"/>
        <v>23</v>
      </c>
      <c r="Q499" s="304">
        <f t="shared" ca="1" si="222"/>
        <v>0</v>
      </c>
      <c r="R499" s="306">
        <f t="shared" ca="1" si="223"/>
        <v>0</v>
      </c>
      <c r="S499" s="307">
        <f t="shared" ca="1" si="224"/>
        <v>8.1359999999999992</v>
      </c>
      <c r="T499" s="304">
        <f t="shared" ca="1" si="204"/>
        <v>79.814160000000001</v>
      </c>
      <c r="U499" s="311">
        <f t="shared" ca="1" si="205"/>
        <v>0</v>
      </c>
      <c r="V499" s="306">
        <f t="shared" ca="1" si="206"/>
        <v>1.1988312675008623</v>
      </c>
      <c r="W499" s="304">
        <f t="shared" ca="1" si="207"/>
        <v>53.060785576987954</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3.2635789855474044</v>
      </c>
      <c r="AH499" s="304">
        <f t="shared" ca="1" si="231"/>
        <v>-6.4775590753468126</v>
      </c>
    </row>
    <row r="500" spans="1:34" x14ac:dyDescent="0.2">
      <c r="A500" s="347">
        <f t="shared" ca="1" si="209"/>
        <v>0.1</v>
      </c>
      <c r="B500" s="304">
        <f t="shared" ca="1" si="210"/>
        <v>31.600000000000183</v>
      </c>
      <c r="D500" s="306">
        <f t="shared" ca="1" si="211"/>
        <v>-0.76488999117717915</v>
      </c>
      <c r="E500" s="307">
        <f t="shared" ca="1" si="212"/>
        <v>-3.3332809279204936</v>
      </c>
      <c r="F500" s="304">
        <f t="shared" ca="1" si="213"/>
        <v>3.4199149759959724</v>
      </c>
      <c r="G500" s="306">
        <f t="shared" ca="1" si="214"/>
        <v>13.499679925234371</v>
      </c>
      <c r="H500" s="307">
        <f t="shared" ca="1" si="215"/>
        <v>-115.2897704732186</v>
      </c>
      <c r="I500" s="304">
        <f t="shared" ca="1" si="216"/>
        <v>116.07744196807235</v>
      </c>
      <c r="J500" s="306">
        <f t="shared" ca="1" si="217"/>
        <v>729.59050790100082</v>
      </c>
      <c r="K500" s="307">
        <f t="shared" ca="1" si="218"/>
        <v>204.41635444232207</v>
      </c>
      <c r="L500" s="304">
        <f t="shared" ca="1" si="203"/>
        <v>757.68618516027425</v>
      </c>
      <c r="M500" s="306">
        <f t="shared" ca="1" si="219"/>
        <v>-1.454233643030314</v>
      </c>
      <c r="N500" s="304">
        <f t="shared" ca="1" si="220"/>
        <v>-83.321450171571342</v>
      </c>
      <c r="P500" s="310">
        <f t="shared" ca="1" si="221"/>
        <v>23</v>
      </c>
      <c r="Q500" s="304">
        <f t="shared" ca="1" si="222"/>
        <v>0</v>
      </c>
      <c r="R500" s="306">
        <f t="shared" ca="1" si="223"/>
        <v>0</v>
      </c>
      <c r="S500" s="307">
        <f t="shared" ca="1" si="224"/>
        <v>8.1359999999999992</v>
      </c>
      <c r="T500" s="304">
        <f t="shared" ca="1" si="204"/>
        <v>79.814160000000001</v>
      </c>
      <c r="U500" s="311">
        <f t="shared" ca="1" si="205"/>
        <v>0</v>
      </c>
      <c r="V500" s="306">
        <f t="shared" ca="1" si="206"/>
        <v>1.2002123466672885</v>
      </c>
      <c r="W500" s="304">
        <f t="shared" ca="1" si="207"/>
        <v>53.417970071620942</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3.2205674415706484</v>
      </c>
      <c r="AH500" s="304">
        <f t="shared" ca="1" si="231"/>
        <v>-6.5217288073977331</v>
      </c>
    </row>
    <row r="501" spans="1:34" x14ac:dyDescent="0.2">
      <c r="A501" s="347">
        <f t="shared" ca="1" si="209"/>
        <v>0.1</v>
      </c>
      <c r="B501" s="304">
        <f t="shared" ca="1" si="210"/>
        <v>31.700000000000184</v>
      </c>
      <c r="D501" s="306">
        <f t="shared" ca="1" si="211"/>
        <v>-0.76357567234040702</v>
      </c>
      <c r="E501" s="307">
        <f t="shared" ca="1" si="212"/>
        <v>-3.288922130701498</v>
      </c>
      <c r="F501" s="304">
        <f t="shared" ca="1" si="213"/>
        <v>3.3763969833549177</v>
      </c>
      <c r="G501" s="306">
        <f t="shared" ca="1" si="214"/>
        <v>13.42332235800033</v>
      </c>
      <c r="H501" s="307">
        <f t="shared" ca="1" si="215"/>
        <v>-115.61866268628874</v>
      </c>
      <c r="I501" s="304">
        <f t="shared" ca="1" si="216"/>
        <v>116.39527801630359</v>
      </c>
      <c r="J501" s="306">
        <f t="shared" ca="1" si="217"/>
        <v>730.93665801516261</v>
      </c>
      <c r="K501" s="307">
        <f t="shared" ca="1" si="218"/>
        <v>192.87093278434671</v>
      </c>
      <c r="L501" s="304">
        <f t="shared" ca="1" si="203"/>
        <v>755.95475707444211</v>
      </c>
      <c r="M501" s="306">
        <f t="shared" ca="1" si="219"/>
        <v>-1.4552138309768547</v>
      </c>
      <c r="N501" s="304">
        <f t="shared" ca="1" si="220"/>
        <v>-83.377610804037715</v>
      </c>
      <c r="P501" s="310">
        <f t="shared" ca="1" si="221"/>
        <v>23</v>
      </c>
      <c r="Q501" s="304">
        <f t="shared" ca="1" si="222"/>
        <v>0</v>
      </c>
      <c r="R501" s="306">
        <f t="shared" ca="1" si="223"/>
        <v>0</v>
      </c>
      <c r="S501" s="307">
        <f t="shared" ca="1" si="224"/>
        <v>8.1359999999999992</v>
      </c>
      <c r="T501" s="304">
        <f t="shared" ca="1" si="204"/>
        <v>79.814160000000001</v>
      </c>
      <c r="U501" s="311">
        <f t="shared" ca="1" si="205"/>
        <v>0</v>
      </c>
      <c r="V501" s="306">
        <f t="shared" ca="1" si="206"/>
        <v>1.2015989795658792</v>
      </c>
      <c r="W501" s="304">
        <f t="shared" ca="1" si="207"/>
        <v>53.772955548104612</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3.1778013378261161</v>
      </c>
      <c r="AH501" s="304">
        <f t="shared" ca="1" si="231"/>
        <v>-6.5656305397764196</v>
      </c>
    </row>
    <row r="502" spans="1:34" x14ac:dyDescent="0.2">
      <c r="A502" s="347">
        <f t="shared" ca="1" si="209"/>
        <v>0.1</v>
      </c>
      <c r="B502" s="304">
        <f t="shared" ca="1" si="210"/>
        <v>31.800000000000185</v>
      </c>
      <c r="D502" s="306">
        <f t="shared" ca="1" si="211"/>
        <v>-0.76221523542938596</v>
      </c>
      <c r="E502" s="307">
        <f t="shared" ca="1" si="212"/>
        <v>-3.2448364846548676</v>
      </c>
      <c r="F502" s="304">
        <f t="shared" ca="1" si="213"/>
        <v>3.3331570435951607</v>
      </c>
      <c r="G502" s="306">
        <f t="shared" ca="1" si="214"/>
        <v>13.347100834457391</v>
      </c>
      <c r="H502" s="307">
        <f t="shared" ca="1" si="215"/>
        <v>-115.94314633475423</v>
      </c>
      <c r="I502" s="304">
        <f t="shared" ca="1" si="216"/>
        <v>116.70886120037076</v>
      </c>
      <c r="J502" s="306">
        <f t="shared" ca="1" si="217"/>
        <v>732.27517917478553</v>
      </c>
      <c r="K502" s="307">
        <f t="shared" ca="1" si="218"/>
        <v>181.29284233329457</v>
      </c>
      <c r="L502" s="304">
        <f t="shared" ca="1" si="203"/>
        <v>754.38321343780513</v>
      </c>
      <c r="M502" s="306">
        <f t="shared" ca="1" si="219"/>
        <v>-1.4561832017061163</v>
      </c>
      <c r="N502" s="304">
        <f t="shared" ca="1" si="220"/>
        <v>-83.433151655607915</v>
      </c>
      <c r="P502" s="310">
        <f t="shared" ca="1" si="221"/>
        <v>23</v>
      </c>
      <c r="Q502" s="304">
        <f t="shared" ca="1" si="222"/>
        <v>0</v>
      </c>
      <c r="R502" s="306">
        <f t="shared" ca="1" si="223"/>
        <v>0</v>
      </c>
      <c r="S502" s="307">
        <f t="shared" ca="1" si="224"/>
        <v>8.1359999999999992</v>
      </c>
      <c r="T502" s="304">
        <f t="shared" ca="1" si="204"/>
        <v>79.814160000000001</v>
      </c>
      <c r="U502" s="311">
        <f t="shared" ca="1" si="205"/>
        <v>0</v>
      </c>
      <c r="V502" s="306">
        <f t="shared" ca="1" si="206"/>
        <v>1.2029911293500055</v>
      </c>
      <c r="W502" s="304">
        <f t="shared" ca="1" si="207"/>
        <v>54.125724218163811</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3.1352834960281628</v>
      </c>
      <c r="AH502" s="304">
        <f t="shared" ca="1" si="231"/>
        <v>-6.6092619896883749</v>
      </c>
    </row>
    <row r="503" spans="1:34" x14ac:dyDescent="0.2">
      <c r="A503" s="347">
        <f t="shared" ca="1" si="209"/>
        <v>0.1</v>
      </c>
      <c r="B503" s="304">
        <f t="shared" ca="1" si="210"/>
        <v>31.900000000000187</v>
      </c>
      <c r="D503" s="306">
        <f t="shared" ca="1" si="211"/>
        <v>-0.76080943637874066</v>
      </c>
      <c r="E503" s="307">
        <f t="shared" ca="1" si="212"/>
        <v>-3.2010261929546395</v>
      </c>
      <c r="F503" s="304">
        <f t="shared" ca="1" si="213"/>
        <v>3.2901975148104117</v>
      </c>
      <c r="G503" s="306">
        <f t="shared" ca="1" si="214"/>
        <v>13.271019890819517</v>
      </c>
      <c r="H503" s="307">
        <f t="shared" ca="1" si="215"/>
        <v>-116.2632489540497</v>
      </c>
      <c r="I503" s="304">
        <f t="shared" ca="1" si="216"/>
        <v>117.01821664293925</v>
      </c>
      <c r="J503" s="306">
        <f t="shared" ca="1" si="217"/>
        <v>733.60608521104939</v>
      </c>
      <c r="K503" s="307">
        <f t="shared" ca="1" si="218"/>
        <v>169.68252256885438</v>
      </c>
      <c r="L503" s="304">
        <f t="shared" ca="1" si="203"/>
        <v>752.97413416664676</v>
      </c>
      <c r="M503" s="306">
        <f t="shared" ca="1" si="219"/>
        <v>-1.4571419369856042</v>
      </c>
      <c r="N503" s="304">
        <f t="shared" ca="1" si="220"/>
        <v>-83.488083140792881</v>
      </c>
      <c r="P503" s="310">
        <f t="shared" ca="1" si="221"/>
        <v>23</v>
      </c>
      <c r="Q503" s="304">
        <f t="shared" ca="1" si="222"/>
        <v>0</v>
      </c>
      <c r="R503" s="306">
        <f t="shared" ca="1" si="223"/>
        <v>0</v>
      </c>
      <c r="S503" s="307">
        <f t="shared" ca="1" si="224"/>
        <v>8.1359999999999992</v>
      </c>
      <c r="T503" s="304">
        <f t="shared" ca="1" si="204"/>
        <v>79.814160000000001</v>
      </c>
      <c r="U503" s="311">
        <f t="shared" ca="1" si="205"/>
        <v>0</v>
      </c>
      <c r="V503" s="306">
        <f t="shared" ca="1" si="206"/>
        <v>1.2043887593506482</v>
      </c>
      <c r="W503" s="304">
        <f t="shared" ca="1" si="207"/>
        <v>54.47625906906736</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3.0930166256032363</v>
      </c>
      <c r="AH503" s="304">
        <f t="shared" ca="1" si="231"/>
        <v>-6.6526209707674306</v>
      </c>
    </row>
    <row r="504" spans="1:34" x14ac:dyDescent="0.2">
      <c r="A504" s="347">
        <f t="shared" ca="1" si="209"/>
        <v>0.1</v>
      </c>
      <c r="B504" s="304">
        <f t="shared" ca="1" si="210"/>
        <v>32.000000000000185</v>
      </c>
      <c r="D504" s="306">
        <f t="shared" ca="1" si="211"/>
        <v>-0.7593590296375633</v>
      </c>
      <c r="E504" s="307">
        <f t="shared" ca="1" si="212"/>
        <v>-3.1574933626366741</v>
      </c>
      <c r="F504" s="304">
        <f t="shared" ca="1" si="213"/>
        <v>3.2475206652131954</v>
      </c>
      <c r="G504" s="306">
        <f t="shared" ca="1" si="214"/>
        <v>13.19508398785576</v>
      </c>
      <c r="H504" s="307">
        <f t="shared" ca="1" si="215"/>
        <v>-116.57899829031336</v>
      </c>
      <c r="I504" s="304">
        <f t="shared" ca="1" si="216"/>
        <v>117.32336972581147</v>
      </c>
      <c r="J504" s="306">
        <f t="shared" ca="1" si="217"/>
        <v>734.92939040498311</v>
      </c>
      <c r="K504" s="307">
        <f t="shared" ca="1" si="218"/>
        <v>158.04041020663624</v>
      </c>
      <c r="L504" s="304">
        <f t="shared" ca="1" si="203"/>
        <v>751.72999151245926</v>
      </c>
      <c r="M504" s="306">
        <f t="shared" ca="1" si="219"/>
        <v>-1.4580902143178127</v>
      </c>
      <c r="N504" s="304">
        <f t="shared" ca="1" si="220"/>
        <v>-83.542415429736351</v>
      </c>
      <c r="P504" s="310">
        <f t="shared" ca="1" si="221"/>
        <v>23</v>
      </c>
      <c r="Q504" s="304">
        <f t="shared" ca="1" si="222"/>
        <v>0</v>
      </c>
      <c r="R504" s="306">
        <f t="shared" ca="1" si="223"/>
        <v>0</v>
      </c>
      <c r="S504" s="307">
        <f t="shared" ca="1" si="224"/>
        <v>8.1359999999999992</v>
      </c>
      <c r="T504" s="304">
        <f t="shared" ca="1" si="204"/>
        <v>79.814160000000001</v>
      </c>
      <c r="U504" s="311">
        <f t="shared" ca="1" si="205"/>
        <v>0</v>
      </c>
      <c r="V504" s="306">
        <f t="shared" ca="1" si="206"/>
        <v>1.2057918330786657</v>
      </c>
      <c r="W504" s="304">
        <f t="shared" ca="1" si="207"/>
        <v>54.824543854486592</v>
      </c>
      <c r="Y504" s="314" t="str">
        <f t="shared" ca="1" si="225"/>
        <v/>
      </c>
      <c r="Z504" s="315" t="str">
        <f t="shared" ca="1" si="226"/>
        <v/>
      </c>
      <c r="AA504" s="316" t="str">
        <f t="shared" ca="1" si="227"/>
        <v/>
      </c>
      <c r="AC504" s="310">
        <f t="shared" ca="1" si="228"/>
        <v>32.000000000000185</v>
      </c>
      <c r="AD504" s="323">
        <f t="shared" ca="1" si="229"/>
        <v>734.92939040498311</v>
      </c>
      <c r="AE504" s="324" t="e">
        <f t="shared" ca="1" si="208"/>
        <v>#N/A</v>
      </c>
      <c r="AG504" s="306">
        <f t="shared" ca="1" si="230"/>
        <v>3.0510033253522151</v>
      </c>
      <c r="AH504" s="304">
        <f t="shared" ca="1" si="231"/>
        <v>-6.6957053919699314</v>
      </c>
    </row>
    <row r="505" spans="1:34" x14ac:dyDescent="0.2">
      <c r="A505" s="347">
        <f t="shared" ca="1" si="209"/>
        <v>0.1</v>
      </c>
      <c r="B505" s="304">
        <f t="shared" ca="1" si="210"/>
        <v>32.100000000000186</v>
      </c>
      <c r="D505" s="306">
        <f t="shared" ca="1" si="211"/>
        <v>-0.75786476794819491</v>
      </c>
      <c r="E505" s="307">
        <f t="shared" ca="1" si="212"/>
        <v>-3.1142400057296884</v>
      </c>
      <c r="F505" s="304">
        <f t="shared" ca="1" si="213"/>
        <v>3.2051286744504379</v>
      </c>
      <c r="G505" s="306">
        <f t="shared" ca="1" si="214"/>
        <v>13.119297511060941</v>
      </c>
      <c r="H505" s="307">
        <f t="shared" ca="1" si="215"/>
        <v>-116.89042229088633</v>
      </c>
      <c r="I505" s="304">
        <f t="shared" ca="1" si="216"/>
        <v>117.6243460790557</v>
      </c>
      <c r="J505" s="306">
        <f t="shared" ca="1" si="217"/>
        <v>736.24510947992894</v>
      </c>
      <c r="K505" s="307">
        <f t="shared" ca="1" si="218"/>
        <v>146.36693917757626</v>
      </c>
      <c r="L505" s="304">
        <f t="shared" ca="1" si="203"/>
        <v>750.65314368043835</v>
      </c>
      <c r="M505" s="306">
        <f t="shared" ca="1" si="219"/>
        <v>-1.459028207063825</v>
      </c>
      <c r="N505" s="304">
        <f t="shared" ca="1" si="220"/>
        <v>-83.596158455296731</v>
      </c>
      <c r="P505" s="310">
        <f t="shared" ca="1" si="221"/>
        <v>23</v>
      </c>
      <c r="Q505" s="304">
        <f t="shared" ca="1" si="222"/>
        <v>0</v>
      </c>
      <c r="R505" s="306">
        <f t="shared" ca="1" si="223"/>
        <v>0</v>
      </c>
      <c r="S505" s="307">
        <f t="shared" ca="1" si="224"/>
        <v>8.1359999999999992</v>
      </c>
      <c r="T505" s="304">
        <f t="shared" ca="1" si="204"/>
        <v>79.814160000000001</v>
      </c>
      <c r="U505" s="311">
        <f t="shared" ca="1" si="205"/>
        <v>0</v>
      </c>
      <c r="V505" s="306">
        <f t="shared" ca="1" si="206"/>
        <v>1.2072003142269929</v>
      </c>
      <c r="W505" s="304">
        <f t="shared" ca="1" si="207"/>
        <v>55.170563085216422</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3.009246085107975</v>
      </c>
      <c r="AH505" s="304">
        <f t="shared" ca="1" si="231"/>
        <v>-6.7385132564511547</v>
      </c>
    </row>
    <row r="506" spans="1:34" x14ac:dyDescent="0.2">
      <c r="A506" s="347">
        <f t="shared" ca="1" si="209"/>
        <v>0.1</v>
      </c>
      <c r="B506" s="304">
        <f t="shared" ca="1" si="210"/>
        <v>32.200000000000188</v>
      </c>
      <c r="D506" s="306">
        <f t="shared" ca="1" si="211"/>
        <v>-0.75632740213082672</v>
      </c>
      <c r="E506" s="307">
        <f t="shared" ca="1" si="212"/>
        <v>-3.0712680404034831</v>
      </c>
      <c r="F506" s="304">
        <f t="shared" ca="1" si="213"/>
        <v>3.1630236349445475</v>
      </c>
      <c r="G506" s="306">
        <f t="shared" ca="1" si="214"/>
        <v>13.043664770847858</v>
      </c>
      <c r="H506" s="307">
        <f t="shared" ca="1" si="215"/>
        <v>-117.19754909492669</v>
      </c>
      <c r="I506" s="304">
        <f t="shared" ca="1" si="216"/>
        <v>117.92117157029948</v>
      </c>
      <c r="J506" s="306">
        <f t="shared" ca="1" si="217"/>
        <v>737.55325759402433</v>
      </c>
      <c r="K506" s="307">
        <f t="shared" ca="1" si="218"/>
        <v>134.66254060828561</v>
      </c>
      <c r="L506" s="304">
        <f t="shared" ca="1" si="203"/>
        <v>749.74582868505206</v>
      </c>
      <c r="M506" s="306">
        <f t="shared" ca="1" si="219"/>
        <v>-1.4599560845626993</v>
      </c>
      <c r="N506" s="304">
        <f t="shared" ca="1" si="220"/>
        <v>-83.649321919887385</v>
      </c>
      <c r="P506" s="310">
        <f t="shared" ca="1" si="221"/>
        <v>23</v>
      </c>
      <c r="Q506" s="304">
        <f t="shared" ca="1" si="222"/>
        <v>0</v>
      </c>
      <c r="R506" s="306">
        <f t="shared" ca="1" si="223"/>
        <v>0</v>
      </c>
      <c r="S506" s="307">
        <f t="shared" ca="1" si="224"/>
        <v>8.1359999999999992</v>
      </c>
      <c r="T506" s="304">
        <f t="shared" ca="1" si="204"/>
        <v>79.814160000000001</v>
      </c>
      <c r="U506" s="311">
        <f t="shared" ca="1" si="205"/>
        <v>0</v>
      </c>
      <c r="V506" s="306">
        <f t="shared" ca="1" si="206"/>
        <v>1.2086141666727765</v>
      </c>
      <c r="W506" s="304">
        <f t="shared" ca="1" si="207"/>
        <v>55.514302019769168</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2.9677472873883337</v>
      </c>
      <c r="AH506" s="304">
        <f t="shared" ca="1" si="231"/>
        <v>-6.7810426604248315</v>
      </c>
    </row>
    <row r="507" spans="1:34" x14ac:dyDescent="0.2">
      <c r="A507" s="347">
        <f t="shared" ca="1" si="209"/>
        <v>0.1</v>
      </c>
      <c r="B507" s="304">
        <f t="shared" ca="1" si="210"/>
        <v>32.300000000000189</v>
      </c>
      <c r="D507" s="306">
        <f t="shared" ca="1" si="211"/>
        <v>-0.7547476808739052</v>
      </c>
      <c r="E507" s="307">
        <f t="shared" ca="1" si="212"/>
        <v>-3.0285792921331067</v>
      </c>
      <c r="F507" s="304">
        <f t="shared" ca="1" si="213"/>
        <v>3.1212075532591563</v>
      </c>
      <c r="G507" s="306">
        <f t="shared" ca="1" si="214"/>
        <v>12.968190002760467</v>
      </c>
      <c r="H507" s="307">
        <f t="shared" ca="1" si="215"/>
        <v>-117.50040702414</v>
      </c>
      <c r="I507" s="304">
        <f t="shared" ca="1" si="216"/>
        <v>118.21387229418663</v>
      </c>
      <c r="J507" s="306">
        <f t="shared" ca="1" si="217"/>
        <v>738.85385033270472</v>
      </c>
      <c r="K507" s="307">
        <f t="shared" ca="1" si="218"/>
        <v>122.92764280233227</v>
      </c>
      <c r="L507" s="304">
        <f t="shared" ca="1" si="203"/>
        <v>749.01015848678628</v>
      </c>
      <c r="M507" s="306">
        <f t="shared" ca="1" si="219"/>
        <v>-1.4608740122468042</v>
      </c>
      <c r="N507" s="304">
        <f t="shared" ca="1" si="220"/>
        <v>-83.701915302084828</v>
      </c>
      <c r="P507" s="310">
        <f t="shared" ca="1" si="221"/>
        <v>23</v>
      </c>
      <c r="Q507" s="304">
        <f t="shared" ca="1" si="222"/>
        <v>0</v>
      </c>
      <c r="R507" s="306">
        <f t="shared" ca="1" si="223"/>
        <v>0</v>
      </c>
      <c r="S507" s="307">
        <f t="shared" ca="1" si="224"/>
        <v>8.1359999999999992</v>
      </c>
      <c r="T507" s="304">
        <f t="shared" ca="1" si="204"/>
        <v>79.814160000000001</v>
      </c>
      <c r="U507" s="311">
        <f t="shared" ca="1" si="205"/>
        <v>0</v>
      </c>
      <c r="V507" s="306">
        <f t="shared" ca="1" si="206"/>
        <v>1.2100333544794393</v>
      </c>
      <c r="W507" s="304">
        <f t="shared" ca="1" si="207"/>
        <v>55.855746654847707</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2.926509209044128</v>
      </c>
      <c r="AH507" s="304">
        <f t="shared" ca="1" si="231"/>
        <v>-6.8232917920070273</v>
      </c>
    </row>
    <row r="508" spans="1:34" x14ac:dyDescent="0.2">
      <c r="A508" s="347">
        <f t="shared" ca="1" si="209"/>
        <v>0.1</v>
      </c>
      <c r="B508" s="304">
        <f t="shared" ca="1" si="210"/>
        <v>32.40000000000019</v>
      </c>
      <c r="D508" s="306">
        <f t="shared" ca="1" si="211"/>
        <v>-0.75312635053028665</v>
      </c>
      <c r="E508" s="307">
        <f t="shared" ca="1" si="212"/>
        <v>-2.9861754948780934</v>
      </c>
      <c r="F508" s="304">
        <f t="shared" ca="1" si="213"/>
        <v>3.0796823514891098</v>
      </c>
      <c r="G508" s="306">
        <f t="shared" ca="1" si="214"/>
        <v>12.892877367707438</v>
      </c>
      <c r="H508" s="307">
        <f t="shared" ca="1" si="215"/>
        <v>-117.79902457362782</v>
      </c>
      <c r="I508" s="304">
        <f t="shared" ca="1" si="216"/>
        <v>118.50247456199772</v>
      </c>
      <c r="J508" s="306">
        <f t="shared" ca="1" si="217"/>
        <v>740.1469037012281</v>
      </c>
      <c r="K508" s="307">
        <f t="shared" ca="1" si="218"/>
        <v>111.16267122244388</v>
      </c>
      <c r="L508" s="304">
        <f t="shared" ca="1" si="203"/>
        <v>748.44811345331357</v>
      </c>
      <c r="M508" s="306">
        <f t="shared" ca="1" si="219"/>
        <v>-1.4617821517532608</v>
      </c>
      <c r="N508" s="304">
        <f t="shared" ca="1" si="220"/>
        <v>-83.753947863013877</v>
      </c>
      <c r="P508" s="310">
        <f t="shared" ca="1" si="221"/>
        <v>23</v>
      </c>
      <c r="Q508" s="304">
        <f t="shared" ca="1" si="222"/>
        <v>0</v>
      </c>
      <c r="R508" s="306">
        <f t="shared" ca="1" si="223"/>
        <v>0</v>
      </c>
      <c r="S508" s="307">
        <f t="shared" ca="1" si="224"/>
        <v>8.1359999999999992</v>
      </c>
      <c r="T508" s="304">
        <f t="shared" ca="1" si="204"/>
        <v>79.814160000000001</v>
      </c>
      <c r="U508" s="311">
        <f t="shared" ca="1" si="205"/>
        <v>0</v>
      </c>
      <c r="V508" s="306">
        <f t="shared" ca="1" si="206"/>
        <v>1.2114578418986837</v>
      </c>
      <c r="W508" s="304">
        <f t="shared" ca="1" si="207"/>
        <v>56.194883715707711</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2.8855340229024993</v>
      </c>
      <c r="AH508" s="304">
        <f t="shared" ca="1" si="231"/>
        <v>-6.8652589300451954</v>
      </c>
    </row>
    <row r="509" spans="1:34" x14ac:dyDescent="0.2">
      <c r="A509" s="347">
        <f t="shared" ca="1" si="209"/>
        <v>0.1</v>
      </c>
      <c r="B509" s="304">
        <f t="shared" ca="1" si="210"/>
        <v>32.500000000000192</v>
      </c>
      <c r="D509" s="306">
        <f t="shared" ca="1" si="211"/>
        <v>-0.75146415491912344</v>
      </c>
      <c r="E509" s="307">
        <f t="shared" ca="1" si="212"/>
        <v>-2.9440582922756207</v>
      </c>
      <c r="F509" s="304">
        <f t="shared" ca="1" si="213"/>
        <v>3.038449868674018</v>
      </c>
      <c r="G509" s="306">
        <f t="shared" ca="1" si="214"/>
        <v>12.817730952215525</v>
      </c>
      <c r="H509" s="307">
        <f t="shared" ca="1" si="215"/>
        <v>-118.09343040285538</v>
      </c>
      <c r="I509" s="304">
        <f t="shared" ca="1" si="216"/>
        <v>118.78700489143344</v>
      </c>
      <c r="J509" s="306">
        <f t="shared" ca="1" si="217"/>
        <v>741.43243411722426</v>
      </c>
      <c r="K509" s="307">
        <f t="shared" ca="1" si="218"/>
        <v>99.368048473619723</v>
      </c>
      <c r="L509" s="304">
        <f t="shared" ca="1" si="203"/>
        <v>748.06153718691337</v>
      </c>
      <c r="M509" s="306">
        <f t="shared" ca="1" si="219"/>
        <v>-1.4626806610316452</v>
      </c>
      <c r="N509" s="304">
        <f t="shared" ca="1" si="220"/>
        <v>-83.805428652518643</v>
      </c>
      <c r="P509" s="310">
        <f t="shared" ca="1" si="221"/>
        <v>23</v>
      </c>
      <c r="Q509" s="304">
        <f t="shared" ca="1" si="222"/>
        <v>0</v>
      </c>
      <c r="R509" s="306">
        <f t="shared" ca="1" si="223"/>
        <v>0</v>
      </c>
      <c r="S509" s="307">
        <f t="shared" ca="1" si="224"/>
        <v>8.1359999999999992</v>
      </c>
      <c r="T509" s="304">
        <f t="shared" ca="1" si="204"/>
        <v>79.814160000000001</v>
      </c>
      <c r="U509" s="311">
        <f t="shared" ca="1" si="205"/>
        <v>0</v>
      </c>
      <c r="V509" s="306">
        <f t="shared" ca="1" si="206"/>
        <v>1.2128875933724266</v>
      </c>
      <c r="W509" s="304">
        <f t="shared" ca="1" si="207"/>
        <v>56.53170064641612</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2.8448237994051011</v>
      </c>
      <c r="AH509" s="304">
        <f t="shared" ca="1" si="231"/>
        <v>-6.9069424429335937</v>
      </c>
    </row>
    <row r="510" spans="1:34" x14ac:dyDescent="0.2">
      <c r="A510" s="347">
        <f t="shared" ca="1" si="209"/>
        <v>0.1</v>
      </c>
      <c r="B510" s="304">
        <f t="shared" ca="1" si="210"/>
        <v>32.600000000000193</v>
      </c>
      <c r="D510" s="306">
        <f t="shared" ca="1" si="211"/>
        <v>-0.74976183513341343</v>
      </c>
      <c r="E510" s="307">
        <f t="shared" ca="1" si="212"/>
        <v>-2.9022292388466306</v>
      </c>
      <c r="F510" s="304">
        <f t="shared" ca="1" si="213"/>
        <v>2.9975118622348966</v>
      </c>
      <c r="G510" s="306">
        <f t="shared" ca="1" si="214"/>
        <v>12.742754768702184</v>
      </c>
      <c r="H510" s="307">
        <f t="shared" ca="1" si="215"/>
        <v>-118.38365332674005</v>
      </c>
      <c r="I510" s="304">
        <f t="shared" ca="1" si="216"/>
        <v>119.06748999656057</v>
      </c>
      <c r="J510" s="306">
        <f t="shared" ca="1" si="217"/>
        <v>742.7104584032702</v>
      </c>
      <c r="K510" s="307">
        <f t="shared" ca="1" si="218"/>
        <v>87.544194287139959</v>
      </c>
      <c r="L510" s="304">
        <f t="shared" ca="1" si="203"/>
        <v>747.85213175799686</v>
      </c>
      <c r="M510" s="306">
        <f t="shared" ca="1" si="219"/>
        <v>-1.4635696944480936</v>
      </c>
      <c r="N510" s="304">
        <f t="shared" ca="1" si="220"/>
        <v>-83.856366515127235</v>
      </c>
      <c r="P510" s="310">
        <f t="shared" ca="1" si="221"/>
        <v>23</v>
      </c>
      <c r="Q510" s="304">
        <f t="shared" ca="1" si="222"/>
        <v>0</v>
      </c>
      <c r="R510" s="306">
        <f t="shared" ca="1" si="223"/>
        <v>0</v>
      </c>
      <c r="S510" s="307">
        <f t="shared" ca="1" si="224"/>
        <v>8.1359999999999992</v>
      </c>
      <c r="T510" s="304">
        <f t="shared" ca="1" si="204"/>
        <v>79.814160000000001</v>
      </c>
      <c r="U510" s="311">
        <f t="shared" ca="1" si="205"/>
        <v>0</v>
      </c>
      <c r="V510" s="306">
        <f t="shared" ca="1" si="206"/>
        <v>1.2143225735346737</v>
      </c>
      <c r="W510" s="304">
        <f t="shared" ca="1" si="207"/>
        <v>56.866185600014461</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2.8043805082411923</v>
      </c>
      <c r="AH510" s="304">
        <f t="shared" ca="1" si="231"/>
        <v>-6.9483407874159449</v>
      </c>
    </row>
    <row r="511" spans="1:34" x14ac:dyDescent="0.2">
      <c r="A511" s="347">
        <f t="shared" ca="1" si="209"/>
        <v>0.1</v>
      </c>
      <c r="B511" s="304">
        <f t="shared" ca="1" si="210"/>
        <v>32.700000000000195</v>
      </c>
      <c r="D511" s="306">
        <f t="shared" ca="1" si="211"/>
        <v>-0.74802012935320072</v>
      </c>
      <c r="E511" s="307">
        <f t="shared" ca="1" si="212"/>
        <v>-2.8606898012138791</v>
      </c>
      <c r="F511" s="304">
        <f t="shared" ca="1" si="213"/>
        <v>2.9568700094334011</v>
      </c>
      <c r="G511" s="306">
        <f t="shared" ca="1" si="214"/>
        <v>12.667952755766864</v>
      </c>
      <c r="H511" s="307">
        <f t="shared" ca="1" si="215"/>
        <v>-118.66972230686143</v>
      </c>
      <c r="I511" s="304">
        <f t="shared" ca="1" si="216"/>
        <v>119.34395677791962</v>
      </c>
      <c r="J511" s="306">
        <f t="shared" ca="1" si="217"/>
        <v>743.9809937794937</v>
      </c>
      <c r="K511" s="307">
        <f t="shared" ca="1" si="218"/>
        <v>75.691525505459879</v>
      </c>
      <c r="L511" s="304">
        <f t="shared" ca="1" si="203"/>
        <v>747.82145338206692</v>
      </c>
      <c r="M511" s="306">
        <f t="shared" ca="1" si="219"/>
        <v>-1.4644494028859509</v>
      </c>
      <c r="N511" s="304">
        <f t="shared" ca="1" si="220"/>
        <v>-83.906770095818501</v>
      </c>
      <c r="P511" s="310">
        <f t="shared" ca="1" si="221"/>
        <v>23</v>
      </c>
      <c r="Q511" s="304">
        <f t="shared" ca="1" si="222"/>
        <v>0</v>
      </c>
      <c r="R511" s="306">
        <f t="shared" ca="1" si="223"/>
        <v>0</v>
      </c>
      <c r="S511" s="307">
        <f t="shared" ca="1" si="224"/>
        <v>8.1359999999999992</v>
      </c>
      <c r="T511" s="304">
        <f t="shared" ca="1" si="204"/>
        <v>79.814160000000001</v>
      </c>
      <c r="U511" s="311">
        <f t="shared" ca="1" si="205"/>
        <v>0</v>
      </c>
      <c r="V511" s="306">
        <f t="shared" ca="1" si="206"/>
        <v>1.2157627472133266</v>
      </c>
      <c r="W511" s="304">
        <f t="shared" ca="1" si="207"/>
        <v>57.198327428594062</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2.7642060199753224</v>
      </c>
      <c r="AH511" s="304">
        <f t="shared" ca="1" si="231"/>
        <v>-6.9894525073764093</v>
      </c>
    </row>
    <row r="512" spans="1:34" x14ac:dyDescent="0.2">
      <c r="A512" s="347">
        <f t="shared" ca="1" si="209"/>
        <v>0.1</v>
      </c>
      <c r="B512" s="304">
        <f t="shared" ca="1" si="210"/>
        <v>32.800000000000196</v>
      </c>
      <c r="D512" s="306">
        <f t="shared" ca="1" si="211"/>
        <v>-0.74623977266433805</v>
      </c>
      <c r="E512" s="307">
        <f t="shared" ca="1" si="212"/>
        <v>-2.8194413593310266</v>
      </c>
      <c r="F512" s="304">
        <f t="shared" ca="1" si="213"/>
        <v>2.9165259088532904</v>
      </c>
      <c r="G512" s="306">
        <f t="shared" ca="1" si="214"/>
        <v>12.59332877850043</v>
      </c>
      <c r="H512" s="307">
        <f t="shared" ca="1" si="215"/>
        <v>-118.95166644279453</v>
      </c>
      <c r="I512" s="304">
        <f t="shared" ca="1" si="216"/>
        <v>119.61643231279412</v>
      </c>
      <c r="J512" s="306">
        <f t="shared" ca="1" si="217"/>
        <v>745.24405785620706</v>
      </c>
      <c r="K512" s="307">
        <f t="shared" ca="1" si="218"/>
        <v>63.810456067977078</v>
      </c>
      <c r="L512" s="304">
        <f t="shared" ca="1" si="203"/>
        <v>747.97090857438354</v>
      </c>
      <c r="M512" s="306">
        <f t="shared" ca="1" si="219"/>
        <v>-1.4653199338430918</v>
      </c>
      <c r="N512" s="304">
        <f t="shared" ca="1" si="220"/>
        <v>-83.95664784559817</v>
      </c>
      <c r="P512" s="310">
        <f t="shared" ca="1" si="221"/>
        <v>23</v>
      </c>
      <c r="Q512" s="304">
        <f t="shared" ca="1" si="222"/>
        <v>0</v>
      </c>
      <c r="R512" s="306">
        <f t="shared" ca="1" si="223"/>
        <v>0</v>
      </c>
      <c r="S512" s="307">
        <f t="shared" ca="1" si="224"/>
        <v>8.1359999999999992</v>
      </c>
      <c r="T512" s="304">
        <f t="shared" ca="1" si="204"/>
        <v>79.814160000000001</v>
      </c>
      <c r="U512" s="311">
        <f t="shared" ca="1" si="205"/>
        <v>0</v>
      </c>
      <c r="V512" s="306">
        <f t="shared" ca="1" si="206"/>
        <v>1.2172080794319273</v>
      </c>
      <c r="W512" s="304">
        <f t="shared" ca="1" si="207"/>
        <v>57.528115673291509</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2.7243021076695229</v>
      </c>
      <c r="AH512" s="304">
        <f t="shared" ca="1" si="231"/>
        <v>-7.0302762326197232</v>
      </c>
    </row>
    <row r="513" spans="1:34" x14ac:dyDescent="0.2">
      <c r="A513" s="347">
        <f t="shared" ca="1" si="209"/>
        <v>0.1</v>
      </c>
      <c r="B513" s="304">
        <f t="shared" ca="1" si="210"/>
        <v>32.900000000000198</v>
      </c>
      <c r="D513" s="306">
        <f t="shared" ca="1" si="211"/>
        <v>-0.74442149688280779</v>
      </c>
      <c r="E513" s="307">
        <f t="shared" ca="1" si="212"/>
        <v>-2.7784852077217197</v>
      </c>
      <c r="F513" s="304">
        <f t="shared" ca="1" si="213"/>
        <v>2.8764810819036595</v>
      </c>
      <c r="G513" s="306">
        <f t="shared" ca="1" si="214"/>
        <v>12.518886628812149</v>
      </c>
      <c r="H513" s="307">
        <f t="shared" ca="1" si="215"/>
        <v>-119.2295149635667</v>
      </c>
      <c r="I513" s="304">
        <f t="shared" ca="1" si="216"/>
        <v>119.88494384564072</v>
      </c>
      <c r="J513" s="306">
        <f t="shared" ca="1" si="217"/>
        <v>746.49966862657266</v>
      </c>
      <c r="K513" s="307">
        <f t="shared" ca="1" si="218"/>
        <v>51.901396997659013</v>
      </c>
      <c r="L513" s="304">
        <f t="shared" ca="1" si="203"/>
        <v>748.30175081306027</v>
      </c>
      <c r="M513" s="306">
        <f t="shared" ca="1" si="219"/>
        <v>-1.4661814315260431</v>
      </c>
      <c r="N513" s="304">
        <f t="shared" ca="1" si="220"/>
        <v>-84.006008026891578</v>
      </c>
      <c r="P513" s="310">
        <f t="shared" ca="1" si="221"/>
        <v>23</v>
      </c>
      <c r="Q513" s="304">
        <f t="shared" ca="1" si="222"/>
        <v>0</v>
      </c>
      <c r="R513" s="306">
        <f t="shared" ca="1" si="223"/>
        <v>0</v>
      </c>
      <c r="S513" s="307">
        <f t="shared" ca="1" si="224"/>
        <v>8.1359999999999992</v>
      </c>
      <c r="T513" s="304">
        <f t="shared" ca="1" si="204"/>
        <v>79.814160000000001</v>
      </c>
      <c r="U513" s="311">
        <f t="shared" ca="1" si="205"/>
        <v>0</v>
      </c>
      <c r="V513" s="306">
        <f t="shared" ca="1" si="206"/>
        <v>1.2186585354113451</v>
      </c>
      <c r="W513" s="304">
        <f t="shared" ca="1" si="207"/>
        <v>57.855540554211686</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2.6846704484997099</v>
      </c>
      <c r="AH513" s="304">
        <f t="shared" ca="1" si="231"/>
        <v>-7.0708106776415329</v>
      </c>
    </row>
    <row r="514" spans="1:34" x14ac:dyDescent="0.2">
      <c r="A514" s="347">
        <f t="shared" ca="1" si="209"/>
        <v>0.1</v>
      </c>
      <c r="B514" s="304">
        <f t="shared" ca="1" si="210"/>
        <v>33.000000000000199</v>
      </c>
      <c r="D514" s="306">
        <f t="shared" ca="1" si="211"/>
        <v>-0.74256603038452296</v>
      </c>
      <c r="E514" s="307">
        <f t="shared" ca="1" si="212"/>
        <v>-2.737822556727755</v>
      </c>
      <c r="F514" s="304">
        <f t="shared" ca="1" si="213"/>
        <v>2.8367369743436437</v>
      </c>
      <c r="G514" s="306">
        <f t="shared" ca="1" si="214"/>
        <v>12.444630025773696</v>
      </c>
      <c r="H514" s="307">
        <f t="shared" ca="1" si="215"/>
        <v>-119.50329721923947</v>
      </c>
      <c r="I514" s="304">
        <f t="shared" ca="1" si="216"/>
        <v>120.14951877867958</v>
      </c>
      <c r="J514" s="306">
        <f t="shared" ca="1" si="217"/>
        <v>747.74784445930197</v>
      </c>
      <c r="K514" s="307">
        <f t="shared" ca="1" si="218"/>
        <v>39.964756388518701</v>
      </c>
      <c r="L514" s="304">
        <f t="shared" ca="1" si="203"/>
        <v>748.81507773730493</v>
      </c>
      <c r="M514" s="306">
        <f t="shared" ca="1" si="219"/>
        <v>-1.4670340369410284</v>
      </c>
      <c r="N514" s="304">
        <f t="shared" ca="1" si="220"/>
        <v>-84.054858718760229</v>
      </c>
      <c r="P514" s="310">
        <f t="shared" ca="1" si="221"/>
        <v>23</v>
      </c>
      <c r="Q514" s="304">
        <f t="shared" ca="1" si="222"/>
        <v>0</v>
      </c>
      <c r="R514" s="306">
        <f t="shared" ca="1" si="223"/>
        <v>0</v>
      </c>
      <c r="S514" s="307">
        <f t="shared" ca="1" si="224"/>
        <v>8.1359999999999992</v>
      </c>
      <c r="T514" s="304">
        <f t="shared" ca="1" si="204"/>
        <v>79.814160000000001</v>
      </c>
      <c r="U514" s="311">
        <f t="shared" ca="1" si="205"/>
        <v>0</v>
      </c>
      <c r="V514" s="306">
        <f t="shared" ca="1" si="206"/>
        <v>1.2201140805713915</v>
      </c>
      <c r="W514" s="304">
        <f t="shared" ca="1" si="207"/>
        <v>58.18059296028521</v>
      </c>
      <c r="Y514" s="314" t="str">
        <f t="shared" ca="1" si="225"/>
        <v/>
      </c>
      <c r="Z514" s="315" t="str">
        <f t="shared" ca="1" si="226"/>
        <v/>
      </c>
      <c r="AA514" s="316" t="str">
        <f t="shared" ca="1" si="227"/>
        <v/>
      </c>
      <c r="AC514" s="310">
        <f t="shared" ca="1" si="228"/>
        <v>33.000000000000199</v>
      </c>
      <c r="AD514" s="323">
        <f t="shared" ca="1" si="229"/>
        <v>747.74784445930197</v>
      </c>
      <c r="AE514" s="324" t="e">
        <f t="shared" ca="1" si="208"/>
        <v>#N/A</v>
      </c>
      <c r="AG514" s="306">
        <f t="shared" ca="1" si="230"/>
        <v>2.6453126253660324</v>
      </c>
      <c r="AH514" s="304">
        <f t="shared" ca="1" si="231"/>
        <v>-7.1110546403898338</v>
      </c>
    </row>
    <row r="515" spans="1:34" x14ac:dyDescent="0.2">
      <c r="A515" s="347">
        <f t="shared" ca="1" si="209"/>
        <v>0.1</v>
      </c>
      <c r="B515" s="304">
        <f t="shared" ca="1" si="210"/>
        <v>33.1000000000002</v>
      </c>
      <c r="D515" s="306">
        <f t="shared" ca="1" si="211"/>
        <v>-0.74067409794055972</v>
      </c>
      <c r="E515" s="307">
        <f t="shared" ca="1" si="212"/>
        <v>-2.6974545337654785</v>
      </c>
      <c r="F515" s="304">
        <f t="shared" ca="1" si="213"/>
        <v>2.7972949578283655</v>
      </c>
      <c r="G515" s="306">
        <f t="shared" ca="1" si="214"/>
        <v>12.37056261597964</v>
      </c>
      <c r="H515" s="307">
        <f t="shared" ca="1" si="215"/>
        <v>-119.77304267261601</v>
      </c>
      <c r="I515" s="304">
        <f t="shared" ca="1" si="216"/>
        <v>120.4101846626446</v>
      </c>
      <c r="J515" s="306">
        <f t="shared" ca="1" si="217"/>
        <v>748.98860409138967</v>
      </c>
      <c r="K515" s="307">
        <f t="shared" ca="1" si="218"/>
        <v>28.000939393925925</v>
      </c>
      <c r="L515" s="304">
        <f t="shared" ca="1" si="203"/>
        <v>749.51182890312737</v>
      </c>
      <c r="M515" s="306">
        <f t="shared" ca="1" si="219"/>
        <v>-1.4678778879820507</v>
      </c>
      <c r="N515" s="304">
        <f t="shared" ca="1" si="220"/>
        <v>-84.10320782194853</v>
      </c>
      <c r="P515" s="310">
        <f t="shared" ca="1" si="221"/>
        <v>23</v>
      </c>
      <c r="Q515" s="304">
        <f t="shared" ca="1" si="222"/>
        <v>0</v>
      </c>
      <c r="R515" s="306">
        <f t="shared" ca="1" si="223"/>
        <v>0</v>
      </c>
      <c r="S515" s="307">
        <f t="shared" ca="1" si="224"/>
        <v>8.1359999999999992</v>
      </c>
      <c r="T515" s="304">
        <f t="shared" ca="1" si="204"/>
        <v>79.814160000000001</v>
      </c>
      <c r="U515" s="311">
        <f t="shared" ca="1" si="205"/>
        <v>0</v>
      </c>
      <c r="V515" s="306">
        <f t="shared" ca="1" si="206"/>
        <v>1.221574680532385</v>
      </c>
      <c r="W515" s="304">
        <f t="shared" ca="1" si="207"/>
        <v>58.503264439068481</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2.6062301284970539</v>
      </c>
      <c r="AH515" s="304">
        <f t="shared" ca="1" si="231"/>
        <v>-7.15100700101834</v>
      </c>
    </row>
    <row r="516" spans="1:34" x14ac:dyDescent="0.2">
      <c r="A516" s="347">
        <f t="shared" ca="1" si="209"/>
        <v>0.1</v>
      </c>
      <c r="B516" s="304">
        <f t="shared" ca="1" si="210"/>
        <v>33.200000000000202</v>
      </c>
      <c r="D516" s="306">
        <f t="shared" ca="1" si="211"/>
        <v>-0.73874642055777273</v>
      </c>
      <c r="E516" s="307">
        <f t="shared" ca="1" si="212"/>
        <v>-2.6573821845893946</v>
      </c>
      <c r="F516" s="304">
        <f t="shared" ca="1" si="213"/>
        <v>2.7581563314757966</v>
      </c>
      <c r="G516" s="306">
        <f t="shared" ca="1" si="214"/>
        <v>12.296687973923863</v>
      </c>
      <c r="H516" s="307">
        <f t="shared" ca="1" si="215"/>
        <v>-120.03878089107495</v>
      </c>
      <c r="I516" s="304">
        <f t="shared" ca="1" si="216"/>
        <v>120.66696918769256</v>
      </c>
      <c r="J516" s="306">
        <f t="shared" ca="1" si="217"/>
        <v>750.22196662088481</v>
      </c>
      <c r="K516" s="307">
        <f t="shared" ca="1" si="218"/>
        <v>16.010348215741377</v>
      </c>
      <c r="L516" s="304">
        <f t="shared" ref="L516:L579" ca="1" si="232">SQRT(pos_x^2+pos_z^2)</f>
        <v>750.39278411409134</v>
      </c>
      <c r="M516" s="306">
        <f t="shared" ca="1" si="219"/>
        <v>-1.468713119516122</v>
      </c>
      <c r="N516" s="304">
        <f t="shared" ca="1" si="220"/>
        <v>-84.151063063767054</v>
      </c>
      <c r="P516" s="310">
        <f t="shared" ca="1" si="221"/>
        <v>23</v>
      </c>
      <c r="Q516" s="304">
        <f t="shared" ca="1" si="222"/>
        <v>0</v>
      </c>
      <c r="R516" s="306">
        <f t="shared" ca="1" si="223"/>
        <v>0</v>
      </c>
      <c r="S516" s="307">
        <f t="shared" ca="1" si="224"/>
        <v>8.1359999999999992</v>
      </c>
      <c r="T516" s="304">
        <f t="shared" ref="T516:T579" ca="1" si="233">m*g</f>
        <v>79.814160000000001</v>
      </c>
      <c r="U516" s="311">
        <f t="shared" ref="U516:U579" ca="1" si="234">IF(pos_xz&lt;L_rampe,Poids*COS(Beta),0)</f>
        <v>0</v>
      </c>
      <c r="V516" s="306">
        <f t="shared" ref="V516:V579" ca="1" si="235">Rho_moyen*(20000-Alt_rampe-pos_z)/(20000+Alt_rampe+pos_z)</f>
        <v>1.2230403011166475</v>
      </c>
      <c r="W516" s="304">
        <f t="shared" ref="W516:W579" ca="1" si="236">1/2*Rho*Sref*Cx*vit_xz^2</f>
        <v>58.823547186492242</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2.5674243570472779</v>
      </c>
      <c r="AH516" s="304">
        <f t="shared" ca="1" si="231"/>
        <v>-7.1906667206328034</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-0.73678371532473852</v>
      </c>
      <c r="E517" s="307">
        <f t="shared" ref="E517:E580" ca="1" si="241">IF(AND(L516&lt;L_rampe,Poussee&lt;Poids*SIN(M516)),0,(-W516+Poussee)/m*SIN(M516)+U516/m*COS(M516)-Poids/m)</f>
        <v>-2.6176064745622378</v>
      </c>
      <c r="F517" s="304">
        <f t="shared" ref="F517:F580" ca="1" si="242">SQRT(acc_x^2+acc_z^2)</f>
        <v>2.7193223234544801</v>
      </c>
      <c r="G517" s="306">
        <f t="shared" ref="G517:G580" ca="1" si="243">G516+acc_x*pas</f>
        <v>12.223009602391389</v>
      </c>
      <c r="H517" s="307">
        <f t="shared" ref="H517:H580" ca="1" si="244">H516+acc_z*pas</f>
        <v>-120.30054153853118</v>
      </c>
      <c r="I517" s="304">
        <f t="shared" ref="I517:I580" ca="1" si="245">SQRT(vit_x^2+vit_z^2)</f>
        <v>120.91990017447094</v>
      </c>
      <c r="J517" s="306">
        <f t="shared" ref="J517:J580" ca="1" si="246">J516+0.5*(vit_x+G516)*pas*(K516&gt;=0)</f>
        <v>751.44795149970059</v>
      </c>
      <c r="K517" s="307">
        <f t="shared" ref="K517:K580" ca="1" si="247">K516+0.5*(vit_z+H516)*pas</f>
        <v>3.9933820942610705</v>
      </c>
      <c r="L517" s="304">
        <f t="shared" ca="1" si="232"/>
        <v>751.45856233969891</v>
      </c>
      <c r="M517" s="306">
        <f t="shared" ref="M517:M580" ca="1" si="248">IF(AND(L516&gt;L_rampe,G517&gt;0),ATAN2(G517,H517),$M$4)</f>
        <v>-1.4695398634657508</v>
      </c>
      <c r="N517" s="304">
        <f t="shared" ref="N517:N580" ca="1" si="249">DEGREES(Beta)</f>
        <v>-84.198432002818762</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8.1359999999999992</v>
      </c>
      <c r="T517" s="304">
        <f t="shared" ca="1" si="233"/>
        <v>79.814160000000001</v>
      </c>
      <c r="U517" s="311">
        <f t="shared" ca="1" si="234"/>
        <v>0</v>
      </c>
      <c r="V517" s="306">
        <f t="shared" ca="1" si="235"/>
        <v>1.224510908349945</v>
      </c>
      <c r="W517" s="304">
        <f t="shared" ca="1" si="236"/>
        <v>59.141434036566579</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2.5288966206880028</v>
      </c>
      <c r="AH517" s="304">
        <f t="shared" ref="AH517:AH580" ca="1" si="260">IF(AND(L516&lt;L_rampe,Poussee&lt;Poids*SIN(M516)), g*SIN(M516), (-W516+Poussee)/m)</f>
        <v>-7.2300328400310034</v>
      </c>
    </row>
    <row r="518" spans="1:34" x14ac:dyDescent="0.2">
      <c r="A518" s="347">
        <f t="shared" ca="1" si="238"/>
        <v>0.1</v>
      </c>
      <c r="B518" s="304">
        <f t="shared" ca="1" si="239"/>
        <v>33.400000000000205</v>
      </c>
      <c r="D518" s="306">
        <f t="shared" ca="1" si="240"/>
        <v>-0.7347866952629597</v>
      </c>
      <c r="E518" s="307">
        <f t="shared" ca="1" si="241"/>
        <v>-2.5781282899305369</v>
      </c>
      <c r="F518" s="304">
        <f t="shared" ca="1" si="242"/>
        <v>2.6807940925918978</v>
      </c>
      <c r="G518" s="306">
        <f t="shared" ca="1" si="243"/>
        <v>12.149530932865094</v>
      </c>
      <c r="H518" s="307">
        <f t="shared" ca="1" si="244"/>
        <v>-120.55835436752423</v>
      </c>
      <c r="I518" s="304">
        <f t="shared" ca="1" si="245"/>
        <v>121.1690055653433</v>
      </c>
      <c r="J518" s="306">
        <f t="shared" ca="1" si="246"/>
        <v>752.66657852646347</v>
      </c>
      <c r="K518" s="307">
        <f t="shared" ca="1" si="247"/>
        <v>-8.049562701041701</v>
      </c>
      <c r="L518" s="304">
        <f t="shared" ca="1" si="232"/>
        <v>752.70962122880496</v>
      </c>
      <c r="M518" s="306">
        <f t="shared" ca="1" si="248"/>
        <v>-1.4703582488887841</v>
      </c>
      <c r="N518" s="304">
        <f t="shared" ca="1" si="249"/>
        <v>-84.245322033573601</v>
      </c>
      <c r="P518" s="310">
        <f t="shared" ca="1" si="250"/>
        <v>23</v>
      </c>
      <c r="Q518" s="304">
        <f t="shared" ca="1" si="251"/>
        <v>0</v>
      </c>
      <c r="R518" s="306">
        <f t="shared" ca="1" si="252"/>
        <v>0</v>
      </c>
      <c r="S518" s="307">
        <f t="shared" ca="1" si="253"/>
        <v>8.1359999999999992</v>
      </c>
      <c r="T518" s="304">
        <f t="shared" ca="1" si="233"/>
        <v>79.814160000000001</v>
      </c>
      <c r="U518" s="311">
        <f t="shared" ca="1" si="234"/>
        <v>0</v>
      </c>
      <c r="V518" s="306">
        <f t="shared" ca="1" si="235"/>
        <v>1.225986468462865</v>
      </c>
      <c r="W518" s="304">
        <f t="shared" ca="1" si="236"/>
        <v>59.456918451048068</v>
      </c>
      <c r="Y518" s="314" t="str">
        <f t="shared" ca="1" si="254"/>
        <v>Impact balistique</v>
      </c>
      <c r="Z518" s="315" t="str">
        <f t="shared" ca="1" si="255"/>
        <v/>
      </c>
      <c r="AA518" s="316" t="str">
        <f t="shared" ca="1" si="256"/>
        <v/>
      </c>
      <c r="AC518" s="310" t="e">
        <f t="shared" ca="1" si="257"/>
        <v>#N/A</v>
      </c>
      <c r="AD518" s="323" t="e">
        <f t="shared" ca="1" si="258"/>
        <v>#N/A</v>
      </c>
      <c r="AE518" s="324" t="e">
        <f t="shared" ca="1" si="237"/>
        <v>#N/A</v>
      </c>
      <c r="AG518" s="306">
        <f t="shared" ca="1" si="259"/>
        <v>2.4906481411909578</v>
      </c>
      <c r="AH518" s="304">
        <f t="shared" ca="1" si="260"/>
        <v>-7.2691044784373879</v>
      </c>
    </row>
    <row r="519" spans="1:34" x14ac:dyDescent="0.2">
      <c r="A519" s="347">
        <f t="shared" ca="1" si="238"/>
        <v>1E-4</v>
      </c>
      <c r="B519" s="304">
        <f t="shared" ca="1" si="239"/>
        <v>33.400100000000208</v>
      </c>
      <c r="D519" s="306">
        <f t="shared" ca="1" si="240"/>
        <v>-0.73275606918327429</v>
      </c>
      <c r="E519" s="307">
        <f t="shared" ca="1" si="241"/>
        <v>-2.5389484391049564</v>
      </c>
      <c r="F519" s="304">
        <f t="shared" ca="1" si="242"/>
        <v>2.6425727300035504</v>
      </c>
      <c r="G519" s="306">
        <f t="shared" ca="1" si="243"/>
        <v>12.149457657258175</v>
      </c>
      <c r="H519" s="307">
        <f t="shared" ca="1" si="244"/>
        <v>-120.55860826236814</v>
      </c>
      <c r="I519" s="304">
        <f t="shared" ca="1" si="245"/>
        <v>121.16925083338862</v>
      </c>
      <c r="J519" s="306">
        <f t="shared" ca="1" si="246"/>
        <v>752.66657852646347</v>
      </c>
      <c r="K519" s="307">
        <f t="shared" ca="1" si="247"/>
        <v>-8.0616185491731951</v>
      </c>
      <c r="L519" s="304">
        <f t="shared" ca="1" si="232"/>
        <v>752.70975025195821</v>
      </c>
      <c r="M519" s="306">
        <f t="shared" ca="1" si="248"/>
        <v>-1.470359060680382</v>
      </c>
      <c r="N519" s="304">
        <f t="shared" ca="1" si="249"/>
        <v>-84.245368545806002</v>
      </c>
      <c r="P519" s="310">
        <f t="shared" ca="1" si="250"/>
        <v>23</v>
      </c>
      <c r="Q519" s="304">
        <f t="shared" ca="1" si="251"/>
        <v>0</v>
      </c>
      <c r="R519" s="306">
        <f t="shared" ca="1" si="252"/>
        <v>0</v>
      </c>
      <c r="S519" s="307">
        <f t="shared" ca="1" si="253"/>
        <v>8.1359999999999992</v>
      </c>
      <c r="T519" s="304">
        <f t="shared" ca="1" si="233"/>
        <v>79.814160000000001</v>
      </c>
      <c r="U519" s="311">
        <f t="shared" ca="1" si="234"/>
        <v>0</v>
      </c>
      <c r="V519" s="306">
        <f t="shared" ca="1" si="235"/>
        <v>1.2259879464946635</v>
      </c>
      <c r="W519" s="304">
        <f t="shared" ca="1" si="236"/>
        <v>59.457230835169533</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2.4526800540046914</v>
      </c>
      <c r="AH519" s="304">
        <f t="shared" ca="1" si="260"/>
        <v>-7.3078808322330477</v>
      </c>
    </row>
    <row r="520" spans="1:34" x14ac:dyDescent="0.2">
      <c r="A520" s="347">
        <f t="shared" ca="1" si="238"/>
        <v>1E-4</v>
      </c>
      <c r="B520" s="304">
        <f t="shared" ca="1" si="239"/>
        <v>33.400200000000211</v>
      </c>
      <c r="D520" s="306">
        <f t="shared" ca="1" si="240"/>
        <v>-0.73275401644268656</v>
      </c>
      <c r="E520" s="307">
        <f t="shared" ca="1" si="241"/>
        <v>-2.5389096424632678</v>
      </c>
      <c r="F520" s="304">
        <f t="shared" ca="1" si="242"/>
        <v>2.6425348855229607</v>
      </c>
      <c r="G520" s="306">
        <f t="shared" ca="1" si="243"/>
        <v>12.14938438185653</v>
      </c>
      <c r="H520" s="307">
        <f t="shared" ca="1" si="244"/>
        <v>-120.55886215333238</v>
      </c>
      <c r="I520" s="304">
        <f t="shared" ca="1" si="245"/>
        <v>121.16949609767427</v>
      </c>
      <c r="J520" s="306">
        <f t="shared" ca="1" si="246"/>
        <v>752.66657852646347</v>
      </c>
      <c r="K520" s="307">
        <f t="shared" ca="1" si="247"/>
        <v>-8.0736744226939798</v>
      </c>
      <c r="L520" s="304">
        <f t="shared" ca="1" si="232"/>
        <v>752.70987946845537</v>
      </c>
      <c r="M520" s="306">
        <f t="shared" ca="1" si="248"/>
        <v>-1.4703598724637976</v>
      </c>
      <c r="N520" s="304">
        <f t="shared" ca="1" si="249"/>
        <v>-84.245415057569588</v>
      </c>
      <c r="P520" s="310">
        <f t="shared" ca="1" si="250"/>
        <v>23</v>
      </c>
      <c r="Q520" s="304">
        <f t="shared" ca="1" si="251"/>
        <v>0</v>
      </c>
      <c r="R520" s="306">
        <f t="shared" ca="1" si="252"/>
        <v>0</v>
      </c>
      <c r="S520" s="307">
        <f t="shared" ca="1" si="253"/>
        <v>8.1359999999999992</v>
      </c>
      <c r="T520" s="304">
        <f t="shared" ca="1" si="233"/>
        <v>79.814160000000001</v>
      </c>
      <c r="U520" s="311">
        <f t="shared" ca="1" si="234"/>
        <v>0</v>
      </c>
      <c r="V520" s="306">
        <f t="shared" ca="1" si="235"/>
        <v>1.2259894245313565</v>
      </c>
      <c r="W520" s="304">
        <f t="shared" ca="1" si="236"/>
        <v>59.457543216906252</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2.4526424572184586</v>
      </c>
      <c r="AH520" s="304">
        <f t="shared" ca="1" si="260"/>
        <v>-7.3079192275282123</v>
      </c>
    </row>
    <row r="521" spans="1:34" x14ac:dyDescent="0.2">
      <c r="A521" s="347">
        <f t="shared" ca="1" si="238"/>
        <v>1E-4</v>
      </c>
      <c r="B521" s="304">
        <f t="shared" ca="1" si="239"/>
        <v>33.400300000000215</v>
      </c>
      <c r="D521" s="306">
        <f t="shared" ca="1" si="240"/>
        <v>-0.73275196366969764</v>
      </c>
      <c r="E521" s="307">
        <f t="shared" ca="1" si="241"/>
        <v>-2.5388708461177485</v>
      </c>
      <c r="F521" s="304">
        <f t="shared" ca="1" si="242"/>
        <v>2.6424970413471516</v>
      </c>
      <c r="G521" s="306">
        <f t="shared" ca="1" si="243"/>
        <v>12.149311106660162</v>
      </c>
      <c r="H521" s="307">
        <f t="shared" ca="1" si="244"/>
        <v>-120.559116040417</v>
      </c>
      <c r="I521" s="304">
        <f t="shared" ca="1" si="245"/>
        <v>121.16974135820026</v>
      </c>
      <c r="J521" s="306">
        <f t="shared" ca="1" si="246"/>
        <v>752.66657852646347</v>
      </c>
      <c r="K521" s="307">
        <f t="shared" ca="1" si="247"/>
        <v>-8.085730321603668</v>
      </c>
      <c r="L521" s="304">
        <f t="shared" ca="1" si="232"/>
        <v>752.71000887829746</v>
      </c>
      <c r="M521" s="306">
        <f t="shared" ca="1" si="248"/>
        <v>-1.4703606842390309</v>
      </c>
      <c r="N521" s="304">
        <f t="shared" ca="1" si="249"/>
        <v>-84.245461568864371</v>
      </c>
      <c r="P521" s="310">
        <f t="shared" ca="1" si="250"/>
        <v>23</v>
      </c>
      <c r="Q521" s="304">
        <f t="shared" ca="1" si="251"/>
        <v>0</v>
      </c>
      <c r="R521" s="306">
        <f t="shared" ca="1" si="252"/>
        <v>0</v>
      </c>
      <c r="S521" s="307">
        <f t="shared" ca="1" si="253"/>
        <v>8.1359999999999992</v>
      </c>
      <c r="T521" s="304">
        <f t="shared" ca="1" si="233"/>
        <v>79.814160000000001</v>
      </c>
      <c r="U521" s="311">
        <f t="shared" ca="1" si="234"/>
        <v>0</v>
      </c>
      <c r="V521" s="306">
        <f t="shared" ca="1" si="235"/>
        <v>1.2259909025729456</v>
      </c>
      <c r="W521" s="304">
        <f t="shared" ca="1" si="236"/>
        <v>59.457855596258298</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2.4526048607108528</v>
      </c>
      <c r="AH521" s="304">
        <f t="shared" ca="1" si="260"/>
        <v>-7.3079576225302674</v>
      </c>
    </row>
    <row r="522" spans="1:34" x14ac:dyDescent="0.2">
      <c r="A522" s="347">
        <f t="shared" ca="1" si="238"/>
        <v>1E-4</v>
      </c>
      <c r="B522" s="304">
        <f t="shared" ca="1" si="239"/>
        <v>33.400400000000218</v>
      </c>
      <c r="D522" s="306">
        <f t="shared" ca="1" si="240"/>
        <v>-0.73274991086431007</v>
      </c>
      <c r="E522" s="307">
        <f t="shared" ca="1" si="241"/>
        <v>-2.5388320500683896</v>
      </c>
      <c r="F522" s="304">
        <f t="shared" ca="1" si="242"/>
        <v>2.6424591974761156</v>
      </c>
      <c r="G522" s="306">
        <f t="shared" ca="1" si="243"/>
        <v>12.149237831669076</v>
      </c>
      <c r="H522" s="307">
        <f t="shared" ca="1" si="244"/>
        <v>-120.559369923622</v>
      </c>
      <c r="I522" s="304">
        <f t="shared" ca="1" si="245"/>
        <v>121.16998661496663</v>
      </c>
      <c r="J522" s="306">
        <f t="shared" ca="1" si="246"/>
        <v>752.66657852646347</v>
      </c>
      <c r="K522" s="307">
        <f t="shared" ca="1" si="247"/>
        <v>-8.0977862459018706</v>
      </c>
      <c r="L522" s="304">
        <f t="shared" ca="1" si="232"/>
        <v>752.71013848148561</v>
      </c>
      <c r="M522" s="306">
        <f t="shared" ca="1" si="248"/>
        <v>-1.470361496006082</v>
      </c>
      <c r="N522" s="304">
        <f t="shared" ca="1" si="249"/>
        <v>-84.245508079690353</v>
      </c>
      <c r="P522" s="310">
        <f t="shared" ca="1" si="250"/>
        <v>23</v>
      </c>
      <c r="Q522" s="304">
        <f t="shared" ca="1" si="251"/>
        <v>0</v>
      </c>
      <c r="R522" s="306">
        <f t="shared" ca="1" si="252"/>
        <v>0</v>
      </c>
      <c r="S522" s="307">
        <f t="shared" ca="1" si="253"/>
        <v>8.1359999999999992</v>
      </c>
      <c r="T522" s="304">
        <f t="shared" ca="1" si="233"/>
        <v>79.814160000000001</v>
      </c>
      <c r="U522" s="311">
        <f t="shared" ca="1" si="234"/>
        <v>0</v>
      </c>
      <c r="V522" s="306">
        <f t="shared" ca="1" si="235"/>
        <v>1.2259923806194295</v>
      </c>
      <c r="W522" s="304">
        <f t="shared" ca="1" si="236"/>
        <v>59.458167973225592</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2.4525672644818695</v>
      </c>
      <c r="AH522" s="304">
        <f t="shared" ca="1" si="260"/>
        <v>-7.3079960172392209</v>
      </c>
    </row>
    <row r="523" spans="1:34" x14ac:dyDescent="0.2">
      <c r="A523" s="347">
        <f t="shared" ca="1" si="238"/>
        <v>1E-4</v>
      </c>
      <c r="B523" s="304">
        <f t="shared" ca="1" si="239"/>
        <v>33.400500000000221</v>
      </c>
      <c r="D523" s="306">
        <f t="shared" ca="1" si="240"/>
        <v>-0.73274785802652265</v>
      </c>
      <c r="E523" s="307">
        <f t="shared" ca="1" si="241"/>
        <v>-2.5387932543152019</v>
      </c>
      <c r="F523" s="304">
        <f t="shared" ca="1" si="242"/>
        <v>2.6424213539098624</v>
      </c>
      <c r="G523" s="306">
        <f t="shared" ca="1" si="243"/>
        <v>12.149164556883273</v>
      </c>
      <c r="H523" s="307">
        <f t="shared" ca="1" si="244"/>
        <v>-120.55962380294743</v>
      </c>
      <c r="I523" s="304">
        <f t="shared" ca="1" si="245"/>
        <v>121.1702318679734</v>
      </c>
      <c r="J523" s="306">
        <f t="shared" ca="1" si="246"/>
        <v>752.66657852646347</v>
      </c>
      <c r="K523" s="307">
        <f t="shared" ca="1" si="247"/>
        <v>-8.1098421955881985</v>
      </c>
      <c r="L523" s="304">
        <f t="shared" ca="1" si="232"/>
        <v>752.71026827802098</v>
      </c>
      <c r="M523" s="306">
        <f t="shared" ca="1" si="248"/>
        <v>-1.4703623077649512</v>
      </c>
      <c r="N523" s="304">
        <f t="shared" ca="1" si="249"/>
        <v>-84.245554590047533</v>
      </c>
      <c r="P523" s="310">
        <f t="shared" ca="1" si="250"/>
        <v>23</v>
      </c>
      <c r="Q523" s="304">
        <f t="shared" ca="1" si="251"/>
        <v>0</v>
      </c>
      <c r="R523" s="306">
        <f t="shared" ca="1" si="252"/>
        <v>0</v>
      </c>
      <c r="S523" s="307">
        <f t="shared" ca="1" si="253"/>
        <v>8.1359999999999992</v>
      </c>
      <c r="T523" s="304">
        <f t="shared" ca="1" si="233"/>
        <v>79.814160000000001</v>
      </c>
      <c r="U523" s="311">
        <f t="shared" ca="1" si="234"/>
        <v>0</v>
      </c>
      <c r="V523" s="306">
        <f t="shared" ca="1" si="235"/>
        <v>1.2259938586708088</v>
      </c>
      <c r="W523" s="304">
        <f t="shared" ca="1" si="236"/>
        <v>59.45848034780817</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2.4525296685315157</v>
      </c>
      <c r="AH523" s="304">
        <f t="shared" ca="1" si="260"/>
        <v>-7.308034411655064</v>
      </c>
    </row>
    <row r="524" spans="1:34" x14ac:dyDescent="0.2">
      <c r="A524" s="347">
        <f t="shared" ca="1" si="238"/>
        <v>1E-4</v>
      </c>
      <c r="B524" s="304">
        <f t="shared" ca="1" si="239"/>
        <v>33.400600000000225</v>
      </c>
      <c r="D524" s="306">
        <f t="shared" ca="1" si="240"/>
        <v>-0.73274580515633614</v>
      </c>
      <c r="E524" s="307">
        <f t="shared" ca="1" si="241"/>
        <v>-2.5387544588581807</v>
      </c>
      <c r="F524" s="304">
        <f t="shared" ca="1" si="242"/>
        <v>2.6423835106483886</v>
      </c>
      <c r="G524" s="306">
        <f t="shared" ca="1" si="243"/>
        <v>12.149091282302757</v>
      </c>
      <c r="H524" s="307">
        <f t="shared" ca="1" si="244"/>
        <v>-120.55987767839332</v>
      </c>
      <c r="I524" s="304">
        <f t="shared" ca="1" si="245"/>
        <v>121.17047711722061</v>
      </c>
      <c r="J524" s="306">
        <f t="shared" ca="1" si="246"/>
        <v>752.66657852646347</v>
      </c>
      <c r="K524" s="307">
        <f t="shared" ca="1" si="247"/>
        <v>-8.1218981706622664</v>
      </c>
      <c r="L524" s="304">
        <f t="shared" ca="1" si="232"/>
        <v>752.71039826790457</v>
      </c>
      <c r="M524" s="306">
        <f t="shared" ca="1" si="248"/>
        <v>-1.4703631195156384</v>
      </c>
      <c r="N524" s="304">
        <f t="shared" ca="1" si="249"/>
        <v>-84.245601099935925</v>
      </c>
      <c r="P524" s="310">
        <f t="shared" ca="1" si="250"/>
        <v>23</v>
      </c>
      <c r="Q524" s="304">
        <f t="shared" ca="1" si="251"/>
        <v>0</v>
      </c>
      <c r="R524" s="306">
        <f t="shared" ca="1" si="252"/>
        <v>0</v>
      </c>
      <c r="S524" s="307">
        <f t="shared" ca="1" si="253"/>
        <v>8.1359999999999992</v>
      </c>
      <c r="T524" s="304">
        <f t="shared" ca="1" si="233"/>
        <v>79.814160000000001</v>
      </c>
      <c r="U524" s="311">
        <f t="shared" ca="1" si="234"/>
        <v>0</v>
      </c>
      <c r="V524" s="306">
        <f t="shared" ca="1" si="235"/>
        <v>1.2259953367270833</v>
      </c>
      <c r="W524" s="304">
        <f t="shared" ca="1" si="236"/>
        <v>59.458792720006016</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2.4524920728597905</v>
      </c>
      <c r="AH524" s="304">
        <f t="shared" ca="1" si="260"/>
        <v>-7.3080728057777993</v>
      </c>
    </row>
    <row r="525" spans="1:34" x14ac:dyDescent="0.2">
      <c r="A525" s="347">
        <f t="shared" ca="1" si="238"/>
        <v>1E-4</v>
      </c>
      <c r="B525" s="304">
        <f t="shared" ca="1" si="239"/>
        <v>33.400700000000228</v>
      </c>
      <c r="D525" s="306">
        <f t="shared" ca="1" si="240"/>
        <v>-0.73274375225375366</v>
      </c>
      <c r="E525" s="307">
        <f t="shared" ca="1" si="241"/>
        <v>-2.538715663697328</v>
      </c>
      <c r="F525" s="304">
        <f t="shared" ca="1" si="242"/>
        <v>2.6423456676916959</v>
      </c>
      <c r="G525" s="306">
        <f t="shared" ca="1" si="243"/>
        <v>12.149018007927532</v>
      </c>
      <c r="H525" s="307">
        <f t="shared" ca="1" si="244"/>
        <v>-120.56013154995969</v>
      </c>
      <c r="I525" s="304">
        <f t="shared" ca="1" si="245"/>
        <v>121.17072236270829</v>
      </c>
      <c r="J525" s="306">
        <f t="shared" ca="1" si="246"/>
        <v>752.66657852646347</v>
      </c>
      <c r="K525" s="307">
        <f t="shared" ca="1" si="247"/>
        <v>-8.1339541711236834</v>
      </c>
      <c r="L525" s="304">
        <f t="shared" ca="1" si="232"/>
        <v>752.71052845113763</v>
      </c>
      <c r="M525" s="306">
        <f t="shared" ca="1" si="248"/>
        <v>-1.4703639312581438</v>
      </c>
      <c r="N525" s="304">
        <f t="shared" ca="1" si="249"/>
        <v>-84.245647609355544</v>
      </c>
      <c r="P525" s="310">
        <f t="shared" ca="1" si="250"/>
        <v>23</v>
      </c>
      <c r="Q525" s="304">
        <f t="shared" ca="1" si="251"/>
        <v>0</v>
      </c>
      <c r="R525" s="306">
        <f t="shared" ca="1" si="252"/>
        <v>0</v>
      </c>
      <c r="S525" s="307">
        <f t="shared" ca="1" si="253"/>
        <v>8.1359999999999992</v>
      </c>
      <c r="T525" s="304">
        <f t="shared" ca="1" si="233"/>
        <v>79.814160000000001</v>
      </c>
      <c r="U525" s="311">
        <f t="shared" ca="1" si="234"/>
        <v>0</v>
      </c>
      <c r="V525" s="306">
        <f t="shared" ca="1" si="235"/>
        <v>1.225996814788253</v>
      </c>
      <c r="W525" s="304">
        <f t="shared" ca="1" si="236"/>
        <v>59.45910508981914</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2.4524544774666923</v>
      </c>
      <c r="AH525" s="304">
        <f t="shared" ca="1" si="260"/>
        <v>-7.3081111996074268</v>
      </c>
    </row>
    <row r="526" spans="1:34" x14ac:dyDescent="0.2">
      <c r="A526" s="347">
        <f t="shared" ca="1" si="238"/>
        <v>1E-4</v>
      </c>
      <c r="B526" s="304">
        <f t="shared" ca="1" si="239"/>
        <v>33.400800000000231</v>
      </c>
      <c r="D526" s="306">
        <f t="shared" ca="1" si="240"/>
        <v>-0.73274169931877331</v>
      </c>
      <c r="E526" s="307">
        <f t="shared" ca="1" si="241"/>
        <v>-2.5386768688326429</v>
      </c>
      <c r="F526" s="304">
        <f t="shared" ca="1" si="242"/>
        <v>2.6423078250397842</v>
      </c>
      <c r="G526" s="306">
        <f t="shared" ca="1" si="243"/>
        <v>12.148944733757601</v>
      </c>
      <c r="H526" s="307">
        <f t="shared" ca="1" si="244"/>
        <v>-120.56038541764657</v>
      </c>
      <c r="I526" s="304">
        <f t="shared" ca="1" si="245"/>
        <v>121.17096760443644</v>
      </c>
      <c r="J526" s="306">
        <f t="shared" ca="1" si="246"/>
        <v>752.66657852646347</v>
      </c>
      <c r="K526" s="307">
        <f t="shared" ca="1" si="247"/>
        <v>-8.146010196972064</v>
      </c>
      <c r="L526" s="304">
        <f t="shared" ca="1" si="232"/>
        <v>752.7106588277212</v>
      </c>
      <c r="M526" s="306">
        <f t="shared" ca="1" si="248"/>
        <v>-1.4703647429924678</v>
      </c>
      <c r="N526" s="304">
        <f t="shared" ca="1" si="249"/>
        <v>-84.245694118306389</v>
      </c>
      <c r="P526" s="310">
        <f t="shared" ca="1" si="250"/>
        <v>23</v>
      </c>
      <c r="Q526" s="304">
        <f t="shared" ca="1" si="251"/>
        <v>0</v>
      </c>
      <c r="R526" s="306">
        <f t="shared" ca="1" si="252"/>
        <v>0</v>
      </c>
      <c r="S526" s="307">
        <f t="shared" ca="1" si="253"/>
        <v>8.1359999999999992</v>
      </c>
      <c r="T526" s="304">
        <f t="shared" ca="1" si="233"/>
        <v>79.814160000000001</v>
      </c>
      <c r="U526" s="311">
        <f t="shared" ca="1" si="234"/>
        <v>0</v>
      </c>
      <c r="V526" s="306">
        <f t="shared" ca="1" si="235"/>
        <v>1.2259982928543176</v>
      </c>
      <c r="W526" s="304">
        <f t="shared" ca="1" si="236"/>
        <v>59.459417457247483</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2.4524168823522254</v>
      </c>
      <c r="AH526" s="304">
        <f t="shared" ca="1" si="260"/>
        <v>-7.3081495931439457</v>
      </c>
    </row>
    <row r="527" spans="1:34" x14ac:dyDescent="0.2">
      <c r="A527" s="347">
        <f t="shared" ca="1" si="238"/>
        <v>1E-4</v>
      </c>
      <c r="B527" s="304">
        <f t="shared" ca="1" si="239"/>
        <v>33.400900000000235</v>
      </c>
      <c r="D527" s="306">
        <f t="shared" ca="1" si="240"/>
        <v>-0.73273964635139488</v>
      </c>
      <c r="E527" s="307">
        <f t="shared" ca="1" si="241"/>
        <v>-2.5386380742641323</v>
      </c>
      <c r="F527" s="304">
        <f t="shared" ca="1" si="242"/>
        <v>2.6422699826926599</v>
      </c>
      <c r="G527" s="306">
        <f t="shared" ca="1" si="243"/>
        <v>12.148871459792966</v>
      </c>
      <c r="H527" s="307">
        <f t="shared" ca="1" si="244"/>
        <v>-120.560639281454</v>
      </c>
      <c r="I527" s="304">
        <f t="shared" ca="1" si="245"/>
        <v>121.17121284240511</v>
      </c>
      <c r="J527" s="306">
        <f t="shared" ca="1" si="246"/>
        <v>752.66657852646347</v>
      </c>
      <c r="K527" s="307">
        <f t="shared" ca="1" si="247"/>
        <v>-8.1580662482070192</v>
      </c>
      <c r="L527" s="304">
        <f t="shared" ca="1" si="232"/>
        <v>752.71078939765641</v>
      </c>
      <c r="M527" s="306">
        <f t="shared" ca="1" si="248"/>
        <v>-1.4703655547186099</v>
      </c>
      <c r="N527" s="304">
        <f t="shared" ca="1" si="249"/>
        <v>-84.245740626788447</v>
      </c>
      <c r="P527" s="310">
        <f t="shared" ca="1" si="250"/>
        <v>23</v>
      </c>
      <c r="Q527" s="304">
        <f t="shared" ca="1" si="251"/>
        <v>0</v>
      </c>
      <c r="R527" s="306">
        <f t="shared" ca="1" si="252"/>
        <v>0</v>
      </c>
      <c r="S527" s="307">
        <f t="shared" ca="1" si="253"/>
        <v>8.1359999999999992</v>
      </c>
      <c r="T527" s="304">
        <f t="shared" ca="1" si="233"/>
        <v>79.814160000000001</v>
      </c>
      <c r="U527" s="311">
        <f t="shared" ca="1" si="234"/>
        <v>0</v>
      </c>
      <c r="V527" s="306">
        <f t="shared" ca="1" si="235"/>
        <v>1.2259997709252777</v>
      </c>
      <c r="W527" s="304">
        <f t="shared" ca="1" si="236"/>
        <v>59.459729822291109</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2.4523792875163934</v>
      </c>
      <c r="AH527" s="304">
        <f t="shared" ca="1" si="260"/>
        <v>-7.3081879863873507</v>
      </c>
    </row>
    <row r="528" spans="1:34" x14ac:dyDescent="0.2">
      <c r="A528" s="347">
        <f t="shared" ca="1" si="238"/>
        <v>1E-4</v>
      </c>
      <c r="B528" s="304">
        <f t="shared" ca="1" si="239"/>
        <v>33.401000000000238</v>
      </c>
      <c r="D528" s="306">
        <f t="shared" ca="1" si="240"/>
        <v>-0.73273759335162392</v>
      </c>
      <c r="E528" s="307">
        <f t="shared" ca="1" si="241"/>
        <v>-2.5385992799917876</v>
      </c>
      <c r="F528" s="304">
        <f t="shared" ca="1" si="242"/>
        <v>2.6422321406503162</v>
      </c>
      <c r="G528" s="306">
        <f t="shared" ca="1" si="243"/>
        <v>12.14879818603363</v>
      </c>
      <c r="H528" s="307">
        <f t="shared" ca="1" si="244"/>
        <v>-120.560893141382</v>
      </c>
      <c r="I528" s="304">
        <f t="shared" ca="1" si="245"/>
        <v>121.17145807661433</v>
      </c>
      <c r="J528" s="306">
        <f t="shared" ca="1" si="246"/>
        <v>752.66657852646347</v>
      </c>
      <c r="K528" s="307">
        <f t="shared" ca="1" si="247"/>
        <v>-8.1701223248281618</v>
      </c>
      <c r="L528" s="304">
        <f t="shared" ca="1" si="232"/>
        <v>752.7109201609444</v>
      </c>
      <c r="M528" s="306">
        <f t="shared" ca="1" si="248"/>
        <v>-1.4703663664365707</v>
      </c>
      <c r="N528" s="304">
        <f t="shared" ca="1" si="249"/>
        <v>-84.245787134801759</v>
      </c>
      <c r="P528" s="310">
        <f t="shared" ca="1" si="250"/>
        <v>23</v>
      </c>
      <c r="Q528" s="304">
        <f t="shared" ca="1" si="251"/>
        <v>0</v>
      </c>
      <c r="R528" s="306">
        <f t="shared" ca="1" si="252"/>
        <v>0</v>
      </c>
      <c r="S528" s="307">
        <f t="shared" ca="1" si="253"/>
        <v>8.1359999999999992</v>
      </c>
      <c r="T528" s="304">
        <f t="shared" ca="1" si="233"/>
        <v>79.814160000000001</v>
      </c>
      <c r="U528" s="311">
        <f t="shared" ca="1" si="234"/>
        <v>0</v>
      </c>
      <c r="V528" s="306">
        <f t="shared" ca="1" si="235"/>
        <v>1.2260012490011323</v>
      </c>
      <c r="W528" s="304">
        <f t="shared" ca="1" si="236"/>
        <v>59.460042184949948</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2.4523416929591884</v>
      </c>
      <c r="AH528" s="304">
        <f t="shared" ca="1" si="260"/>
        <v>-7.3082263793376496</v>
      </c>
    </row>
    <row r="529" spans="1:34" x14ac:dyDescent="0.2">
      <c r="A529" s="347">
        <f t="shared" ca="1" si="238"/>
        <v>1E-4</v>
      </c>
      <c r="B529" s="304">
        <f t="shared" ca="1" si="239"/>
        <v>33.401100000000241</v>
      </c>
      <c r="D529" s="306">
        <f t="shared" ca="1" si="240"/>
        <v>-0.7327355403194562</v>
      </c>
      <c r="E529" s="307">
        <f t="shared" ca="1" si="241"/>
        <v>-2.5385604860156183</v>
      </c>
      <c r="F529" s="304">
        <f t="shared" ca="1" si="242"/>
        <v>2.6421942989127611</v>
      </c>
      <c r="G529" s="306">
        <f t="shared" ca="1" si="243"/>
        <v>12.148724912479599</v>
      </c>
      <c r="H529" s="307">
        <f t="shared" ca="1" si="244"/>
        <v>-120.5611469974306</v>
      </c>
      <c r="I529" s="304">
        <f t="shared" ca="1" si="245"/>
        <v>121.17170330706411</v>
      </c>
      <c r="J529" s="306">
        <f t="shared" ca="1" si="246"/>
        <v>752.66657852646347</v>
      </c>
      <c r="K529" s="307">
        <f t="shared" ca="1" si="247"/>
        <v>-8.1821784268351028</v>
      </c>
      <c r="L529" s="304">
        <f t="shared" ca="1" si="232"/>
        <v>752.71105111758629</v>
      </c>
      <c r="M529" s="306">
        <f t="shared" ca="1" si="248"/>
        <v>-1.4703671781463503</v>
      </c>
      <c r="N529" s="304">
        <f t="shared" ca="1" si="249"/>
        <v>-84.245833642346327</v>
      </c>
      <c r="P529" s="310">
        <f t="shared" ca="1" si="250"/>
        <v>23</v>
      </c>
      <c r="Q529" s="304">
        <f t="shared" ca="1" si="251"/>
        <v>0</v>
      </c>
      <c r="R529" s="306">
        <f t="shared" ca="1" si="252"/>
        <v>0</v>
      </c>
      <c r="S529" s="307">
        <f t="shared" ca="1" si="253"/>
        <v>8.1359999999999992</v>
      </c>
      <c r="T529" s="304">
        <f t="shared" ca="1" si="233"/>
        <v>79.814160000000001</v>
      </c>
      <c r="U529" s="311">
        <f t="shared" ca="1" si="234"/>
        <v>0</v>
      </c>
      <c r="V529" s="306">
        <f t="shared" ca="1" si="235"/>
        <v>1.2260027270818823</v>
      </c>
      <c r="W529" s="304">
        <f t="shared" ca="1" si="236"/>
        <v>59.460354545224043</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2.4523040986806208</v>
      </c>
      <c r="AH529" s="304">
        <f t="shared" ca="1" si="260"/>
        <v>-7.3082647719948319</v>
      </c>
    </row>
    <row r="530" spans="1:34" x14ac:dyDescent="0.2">
      <c r="A530" s="347">
        <f t="shared" ca="1" si="238"/>
        <v>1E-4</v>
      </c>
      <c r="B530" s="304">
        <f t="shared" ca="1" si="239"/>
        <v>33.401200000000244</v>
      </c>
      <c r="D530" s="306">
        <f t="shared" ca="1" si="240"/>
        <v>-0.73273348725489418</v>
      </c>
      <c r="E530" s="307">
        <f t="shared" ca="1" si="241"/>
        <v>-2.5385216923356184</v>
      </c>
      <c r="F530" s="304">
        <f t="shared" ca="1" si="242"/>
        <v>2.6421564574799898</v>
      </c>
      <c r="G530" s="306">
        <f t="shared" ca="1" si="243"/>
        <v>12.148651639130874</v>
      </c>
      <c r="H530" s="307">
        <f t="shared" ca="1" si="244"/>
        <v>-120.56140084959983</v>
      </c>
      <c r="I530" s="304">
        <f t="shared" ca="1" si="245"/>
        <v>121.17194853375449</v>
      </c>
      <c r="J530" s="306">
        <f t="shared" ca="1" si="246"/>
        <v>752.66657852646347</v>
      </c>
      <c r="K530" s="307">
        <f t="shared" ca="1" si="247"/>
        <v>-8.1942345542274548</v>
      </c>
      <c r="L530" s="304">
        <f t="shared" ca="1" si="232"/>
        <v>752.71118226758313</v>
      </c>
      <c r="M530" s="306">
        <f t="shared" ca="1" si="248"/>
        <v>-1.4703679898479487</v>
      </c>
      <c r="N530" s="304">
        <f t="shared" ca="1" si="249"/>
        <v>-84.245880149422135</v>
      </c>
      <c r="P530" s="310">
        <f t="shared" ca="1" si="250"/>
        <v>23</v>
      </c>
      <c r="Q530" s="304">
        <f t="shared" ca="1" si="251"/>
        <v>0</v>
      </c>
      <c r="R530" s="306">
        <f t="shared" ca="1" si="252"/>
        <v>0</v>
      </c>
      <c r="S530" s="307">
        <f t="shared" ca="1" si="253"/>
        <v>8.1359999999999992</v>
      </c>
      <c r="T530" s="304">
        <f t="shared" ca="1" si="233"/>
        <v>79.814160000000001</v>
      </c>
      <c r="U530" s="311">
        <f t="shared" ca="1" si="234"/>
        <v>0</v>
      </c>
      <c r="V530" s="306">
        <f t="shared" ca="1" si="235"/>
        <v>1.2260042051675271</v>
      </c>
      <c r="W530" s="304">
        <f t="shared" ca="1" si="236"/>
        <v>59.460666903113363</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2.4522665046806855</v>
      </c>
      <c r="AH530" s="304">
        <f t="shared" ca="1" si="260"/>
        <v>-7.3083031643589047</v>
      </c>
    </row>
    <row r="531" spans="1:34" x14ac:dyDescent="0.2">
      <c r="A531" s="347">
        <f t="shared" ca="1" si="238"/>
        <v>1E-4</v>
      </c>
      <c r="B531" s="304">
        <f t="shared" ca="1" si="239"/>
        <v>33.401300000000248</v>
      </c>
      <c r="D531" s="306">
        <f t="shared" ca="1" si="240"/>
        <v>-0.73273143415793895</v>
      </c>
      <c r="E531" s="307">
        <f t="shared" ca="1" si="241"/>
        <v>-2.5384828989517931</v>
      </c>
      <c r="F531" s="304">
        <f t="shared" ca="1" si="242"/>
        <v>2.6421186163520081</v>
      </c>
      <c r="G531" s="306">
        <f t="shared" ca="1" si="243"/>
        <v>12.148578365987458</v>
      </c>
      <c r="H531" s="307">
        <f t="shared" ca="1" si="244"/>
        <v>-120.56165469788974</v>
      </c>
      <c r="I531" s="304">
        <f t="shared" ca="1" si="245"/>
        <v>121.17219375668553</v>
      </c>
      <c r="J531" s="306">
        <f t="shared" ca="1" si="246"/>
        <v>752.66657852646347</v>
      </c>
      <c r="K531" s="307">
        <f t="shared" ca="1" si="247"/>
        <v>-8.206290707004829</v>
      </c>
      <c r="L531" s="304">
        <f t="shared" ca="1" si="232"/>
        <v>752.71131361093603</v>
      </c>
      <c r="M531" s="306">
        <f t="shared" ca="1" si="248"/>
        <v>-1.4703688015413661</v>
      </c>
      <c r="N531" s="304">
        <f t="shared" ca="1" si="249"/>
        <v>-84.245926656029212</v>
      </c>
      <c r="P531" s="310">
        <f t="shared" ca="1" si="250"/>
        <v>23</v>
      </c>
      <c r="Q531" s="304">
        <f t="shared" ca="1" si="251"/>
        <v>0</v>
      </c>
      <c r="R531" s="306">
        <f t="shared" ca="1" si="252"/>
        <v>0</v>
      </c>
      <c r="S531" s="307">
        <f t="shared" ca="1" si="253"/>
        <v>8.1359999999999992</v>
      </c>
      <c r="T531" s="304">
        <f t="shared" ca="1" si="233"/>
        <v>79.814160000000001</v>
      </c>
      <c r="U531" s="311">
        <f t="shared" ca="1" si="234"/>
        <v>0</v>
      </c>
      <c r="V531" s="306">
        <f t="shared" ca="1" si="235"/>
        <v>1.2260056832580666</v>
      </c>
      <c r="W531" s="304">
        <f t="shared" ca="1" si="236"/>
        <v>59.460979258617925</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2.4522289109593887</v>
      </c>
      <c r="AH531" s="304">
        <f t="shared" ca="1" si="260"/>
        <v>-7.3083415564298635</v>
      </c>
    </row>
    <row r="532" spans="1:34" x14ac:dyDescent="0.2">
      <c r="A532" s="347">
        <f t="shared" ca="1" si="238"/>
        <v>1E-4</v>
      </c>
      <c r="B532" s="304">
        <f t="shared" ca="1" si="239"/>
        <v>33.401400000000251</v>
      </c>
      <c r="D532" s="306">
        <f t="shared" ca="1" si="240"/>
        <v>-0.73272938102859086</v>
      </c>
      <c r="E532" s="307">
        <f t="shared" ca="1" si="241"/>
        <v>-2.5384441058641389</v>
      </c>
      <c r="F532" s="304">
        <f t="shared" ca="1" si="242"/>
        <v>2.6420807755288123</v>
      </c>
      <c r="G532" s="306">
        <f t="shared" ca="1" si="243"/>
        <v>12.148505093049355</v>
      </c>
      <c r="H532" s="307">
        <f t="shared" ca="1" si="244"/>
        <v>-120.56190854230032</v>
      </c>
      <c r="I532" s="304">
        <f t="shared" ca="1" si="245"/>
        <v>121.17243897585718</v>
      </c>
      <c r="J532" s="306">
        <f t="shared" ca="1" si="246"/>
        <v>752.66657852646347</v>
      </c>
      <c r="K532" s="307">
        <f t="shared" ca="1" si="247"/>
        <v>-8.218346885166838</v>
      </c>
      <c r="L532" s="304">
        <f t="shared" ca="1" si="232"/>
        <v>752.71144514764615</v>
      </c>
      <c r="M532" s="306">
        <f t="shared" ca="1" si="248"/>
        <v>-1.4703696132266024</v>
      </c>
      <c r="N532" s="304">
        <f t="shared" ca="1" si="249"/>
        <v>-84.245973162167545</v>
      </c>
      <c r="P532" s="310">
        <f t="shared" ca="1" si="250"/>
        <v>23</v>
      </c>
      <c r="Q532" s="304">
        <f t="shared" ca="1" si="251"/>
        <v>0</v>
      </c>
      <c r="R532" s="306">
        <f t="shared" ca="1" si="252"/>
        <v>0</v>
      </c>
      <c r="S532" s="307">
        <f t="shared" ca="1" si="253"/>
        <v>8.1359999999999992</v>
      </c>
      <c r="T532" s="304">
        <f t="shared" ca="1" si="233"/>
        <v>79.814160000000001</v>
      </c>
      <c r="U532" s="311">
        <f t="shared" ca="1" si="234"/>
        <v>0</v>
      </c>
      <c r="V532" s="306">
        <f t="shared" ca="1" si="235"/>
        <v>1.2260071613535015</v>
      </c>
      <c r="W532" s="304">
        <f t="shared" ca="1" si="236"/>
        <v>59.4612916117377</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2.4521913175167249</v>
      </c>
      <c r="AH532" s="304">
        <f t="shared" ca="1" si="260"/>
        <v>-7.3083799482077101</v>
      </c>
    </row>
    <row r="533" spans="1:34" x14ac:dyDescent="0.2">
      <c r="A533" s="347">
        <f t="shared" ca="1" si="238"/>
        <v>1E-4</v>
      </c>
      <c r="B533" s="304">
        <f t="shared" ca="1" si="239"/>
        <v>33.401500000000254</v>
      </c>
      <c r="D533" s="306">
        <f t="shared" ca="1" si="240"/>
        <v>-0.73272732786685113</v>
      </c>
      <c r="E533" s="307">
        <f t="shared" ca="1" si="241"/>
        <v>-2.5384053130726603</v>
      </c>
      <c r="F533" s="304">
        <f t="shared" ca="1" si="242"/>
        <v>2.6420429350104073</v>
      </c>
      <c r="G533" s="306">
        <f t="shared" ca="1" si="243"/>
        <v>12.148431820316569</v>
      </c>
      <c r="H533" s="307">
        <f t="shared" ca="1" si="244"/>
        <v>-120.56216238283162</v>
      </c>
      <c r="I533" s="304">
        <f t="shared" ca="1" si="245"/>
        <v>121.17268419126952</v>
      </c>
      <c r="J533" s="306">
        <f t="shared" ca="1" si="246"/>
        <v>752.66657852646347</v>
      </c>
      <c r="K533" s="307">
        <f t="shared" ca="1" si="247"/>
        <v>-8.2304030887130946</v>
      </c>
      <c r="L533" s="304">
        <f t="shared" ca="1" si="232"/>
        <v>752.71157687771461</v>
      </c>
      <c r="M533" s="306">
        <f t="shared" ca="1" si="248"/>
        <v>-1.470370424903658</v>
      </c>
      <c r="N533" s="304">
        <f t="shared" ca="1" si="249"/>
        <v>-84.24601966783716</v>
      </c>
      <c r="P533" s="310">
        <f t="shared" ca="1" si="250"/>
        <v>23</v>
      </c>
      <c r="Q533" s="304">
        <f t="shared" ca="1" si="251"/>
        <v>0</v>
      </c>
      <c r="R533" s="306">
        <f t="shared" ca="1" si="252"/>
        <v>0</v>
      </c>
      <c r="S533" s="307">
        <f t="shared" ca="1" si="253"/>
        <v>8.1359999999999992</v>
      </c>
      <c r="T533" s="304">
        <f t="shared" ca="1" si="233"/>
        <v>79.814160000000001</v>
      </c>
      <c r="U533" s="311">
        <f t="shared" ca="1" si="234"/>
        <v>0</v>
      </c>
      <c r="V533" s="306">
        <f t="shared" ca="1" si="235"/>
        <v>1.2260086394538312</v>
      </c>
      <c r="W533" s="304">
        <f t="shared" ca="1" si="236"/>
        <v>59.461603962472687</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2.4521537243526987</v>
      </c>
      <c r="AH533" s="304">
        <f t="shared" ca="1" si="260"/>
        <v>-7.3084183396924418</v>
      </c>
    </row>
    <row r="534" spans="1:34" x14ac:dyDescent="0.2">
      <c r="A534" s="347">
        <f t="shared" ca="1" si="238"/>
        <v>1E-4</v>
      </c>
      <c r="B534" s="304">
        <f t="shared" ca="1" si="239"/>
        <v>33.401600000000258</v>
      </c>
      <c r="D534" s="306">
        <f t="shared" ca="1" si="240"/>
        <v>-0.73272527467271997</v>
      </c>
      <c r="E534" s="307">
        <f t="shared" ca="1" si="241"/>
        <v>-2.5383665205773553</v>
      </c>
      <c r="F534" s="304">
        <f t="shared" ca="1" si="242"/>
        <v>2.6420050947967915</v>
      </c>
      <c r="G534" s="306">
        <f t="shared" ca="1" si="243"/>
        <v>12.148358547789101</v>
      </c>
      <c r="H534" s="307">
        <f t="shared" ca="1" si="244"/>
        <v>-120.56241621948368</v>
      </c>
      <c r="I534" s="304">
        <f t="shared" ca="1" si="245"/>
        <v>121.17292940292259</v>
      </c>
      <c r="J534" s="306">
        <f t="shared" ca="1" si="246"/>
        <v>752.66657852646347</v>
      </c>
      <c r="K534" s="307">
        <f t="shared" ca="1" si="247"/>
        <v>-8.2424593176432097</v>
      </c>
      <c r="L534" s="304">
        <f t="shared" ca="1" si="232"/>
        <v>752.71170880114255</v>
      </c>
      <c r="M534" s="306">
        <f t="shared" ca="1" si="248"/>
        <v>-1.470371236572533</v>
      </c>
      <c r="N534" s="304">
        <f t="shared" ca="1" si="249"/>
        <v>-84.246066173038059</v>
      </c>
      <c r="P534" s="310">
        <f t="shared" ca="1" si="250"/>
        <v>23</v>
      </c>
      <c r="Q534" s="304">
        <f t="shared" ca="1" si="251"/>
        <v>0</v>
      </c>
      <c r="R534" s="306">
        <f t="shared" ca="1" si="252"/>
        <v>0</v>
      </c>
      <c r="S534" s="307">
        <f t="shared" ca="1" si="253"/>
        <v>8.1359999999999992</v>
      </c>
      <c r="T534" s="304">
        <f t="shared" ca="1" si="233"/>
        <v>79.814160000000001</v>
      </c>
      <c r="U534" s="311">
        <f t="shared" ca="1" si="234"/>
        <v>0</v>
      </c>
      <c r="V534" s="306">
        <f t="shared" ca="1" si="235"/>
        <v>1.2260101175590559</v>
      </c>
      <c r="W534" s="304">
        <f t="shared" ca="1" si="236"/>
        <v>59.461916310822922</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2.4521161314673128</v>
      </c>
      <c r="AH534" s="304">
        <f t="shared" ca="1" si="260"/>
        <v>-7.3084567308840578</v>
      </c>
    </row>
    <row r="535" spans="1:34" x14ac:dyDescent="0.2">
      <c r="A535" s="347">
        <f t="shared" ca="1" si="238"/>
        <v>1E-4</v>
      </c>
      <c r="B535" s="304">
        <f t="shared" ca="1" si="239"/>
        <v>33.401700000000261</v>
      </c>
      <c r="D535" s="306">
        <f t="shared" ca="1" si="240"/>
        <v>-0.7327232214461975</v>
      </c>
      <c r="E535" s="307">
        <f t="shared" ca="1" si="241"/>
        <v>-2.5383277283782233</v>
      </c>
      <c r="F535" s="304">
        <f t="shared" ca="1" si="242"/>
        <v>2.6419672548879642</v>
      </c>
      <c r="G535" s="306">
        <f t="shared" ca="1" si="243"/>
        <v>12.148285275466957</v>
      </c>
      <c r="H535" s="307">
        <f t="shared" ca="1" si="244"/>
        <v>-120.56267005225652</v>
      </c>
      <c r="I535" s="304">
        <f t="shared" ca="1" si="245"/>
        <v>121.17317461081639</v>
      </c>
      <c r="J535" s="306">
        <f t="shared" ca="1" si="246"/>
        <v>752.66657852646347</v>
      </c>
      <c r="K535" s="307">
        <f t="shared" ca="1" si="247"/>
        <v>-8.2545155719567962</v>
      </c>
      <c r="L535" s="304">
        <f t="shared" ca="1" si="232"/>
        <v>752.711840917931</v>
      </c>
      <c r="M535" s="306">
        <f t="shared" ca="1" si="248"/>
        <v>-1.4703720482332274</v>
      </c>
      <c r="N535" s="304">
        <f t="shared" ca="1" si="249"/>
        <v>-84.246112677770242</v>
      </c>
      <c r="P535" s="310">
        <f t="shared" ca="1" si="250"/>
        <v>23</v>
      </c>
      <c r="Q535" s="304">
        <f t="shared" ca="1" si="251"/>
        <v>0</v>
      </c>
      <c r="R535" s="306">
        <f t="shared" ca="1" si="252"/>
        <v>0</v>
      </c>
      <c r="S535" s="307">
        <f t="shared" ca="1" si="253"/>
        <v>8.1359999999999992</v>
      </c>
      <c r="T535" s="304">
        <f t="shared" ca="1" si="233"/>
        <v>79.814160000000001</v>
      </c>
      <c r="U535" s="311">
        <f t="shared" ca="1" si="234"/>
        <v>0</v>
      </c>
      <c r="V535" s="306">
        <f t="shared" ca="1" si="235"/>
        <v>1.2260115956691748</v>
      </c>
      <c r="W535" s="304">
        <f t="shared" ca="1" si="236"/>
        <v>59.462228656788319</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2.4520785388605626</v>
      </c>
      <c r="AH535" s="304">
        <f t="shared" ca="1" si="260"/>
        <v>-7.3084951217825624</v>
      </c>
    </row>
    <row r="536" spans="1:34" x14ac:dyDescent="0.2">
      <c r="A536" s="347">
        <f t="shared" ca="1" si="238"/>
        <v>1E-4</v>
      </c>
      <c r="B536" s="304">
        <f t="shared" ca="1" si="239"/>
        <v>33.401800000000264</v>
      </c>
      <c r="D536" s="306">
        <f t="shared" ca="1" si="240"/>
        <v>-0.73272116818728472</v>
      </c>
      <c r="E536" s="307">
        <f t="shared" ca="1" si="241"/>
        <v>-2.5382889364752721</v>
      </c>
      <c r="F536" s="304">
        <f t="shared" ca="1" si="242"/>
        <v>2.6419294152839332</v>
      </c>
      <c r="G536" s="306">
        <f t="shared" ca="1" si="243"/>
        <v>12.148212003350139</v>
      </c>
      <c r="H536" s="307">
        <f t="shared" ca="1" si="244"/>
        <v>-120.56292388115017</v>
      </c>
      <c r="I536" s="304">
        <f t="shared" ca="1" si="245"/>
        <v>121.17341981495096</v>
      </c>
      <c r="J536" s="306">
        <f t="shared" ca="1" si="246"/>
        <v>752.66657852646347</v>
      </c>
      <c r="K536" s="307">
        <f t="shared" ca="1" si="247"/>
        <v>-8.2665718516534668</v>
      </c>
      <c r="L536" s="304">
        <f t="shared" ca="1" si="232"/>
        <v>752.71197322808109</v>
      </c>
      <c r="M536" s="306">
        <f t="shared" ca="1" si="248"/>
        <v>-1.4703728598857413</v>
      </c>
      <c r="N536" s="304">
        <f t="shared" ca="1" si="249"/>
        <v>-84.246159182033722</v>
      </c>
      <c r="P536" s="310">
        <f t="shared" ca="1" si="250"/>
        <v>23</v>
      </c>
      <c r="Q536" s="304">
        <f t="shared" ca="1" si="251"/>
        <v>0</v>
      </c>
      <c r="R536" s="306">
        <f t="shared" ca="1" si="252"/>
        <v>0</v>
      </c>
      <c r="S536" s="307">
        <f t="shared" ca="1" si="253"/>
        <v>8.1359999999999992</v>
      </c>
      <c r="T536" s="304">
        <f t="shared" ca="1" si="233"/>
        <v>79.814160000000001</v>
      </c>
      <c r="U536" s="311">
        <f t="shared" ca="1" si="234"/>
        <v>0</v>
      </c>
      <c r="V536" s="306">
        <f t="shared" ca="1" si="235"/>
        <v>1.2260130737841892</v>
      </c>
      <c r="W536" s="304">
        <f t="shared" ca="1" si="236"/>
        <v>59.462541000368951</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2.4520409465324571</v>
      </c>
      <c r="AH536" s="304">
        <f t="shared" ca="1" si="260"/>
        <v>-7.3085335123879451</v>
      </c>
    </row>
    <row r="537" spans="1:34" x14ac:dyDescent="0.2">
      <c r="A537" s="347">
        <f t="shared" ca="1" si="238"/>
        <v>1E-4</v>
      </c>
      <c r="B537" s="304">
        <f t="shared" ca="1" si="239"/>
        <v>33.401900000000268</v>
      </c>
      <c r="D537" s="306">
        <f t="shared" ca="1" si="240"/>
        <v>-0.73271911489598396</v>
      </c>
      <c r="E537" s="307">
        <f t="shared" ca="1" si="241"/>
        <v>-2.5382501448684938</v>
      </c>
      <c r="F537" s="304">
        <f t="shared" ca="1" si="242"/>
        <v>2.6418915759846926</v>
      </c>
      <c r="G537" s="306">
        <f t="shared" ca="1" si="243"/>
        <v>12.14813873143865</v>
      </c>
      <c r="H537" s="307">
        <f t="shared" ca="1" si="244"/>
        <v>-120.56317770616465</v>
      </c>
      <c r="I537" s="304">
        <f t="shared" ca="1" si="245"/>
        <v>121.17366501532631</v>
      </c>
      <c r="J537" s="306">
        <f t="shared" ca="1" si="246"/>
        <v>752.66657852646347</v>
      </c>
      <c r="K537" s="307">
        <f t="shared" ca="1" si="247"/>
        <v>-8.2786281567328324</v>
      </c>
      <c r="L537" s="304">
        <f t="shared" ca="1" si="232"/>
        <v>752.71210573159397</v>
      </c>
      <c r="M537" s="306">
        <f t="shared" ca="1" si="248"/>
        <v>-1.470373671530075</v>
      </c>
      <c r="N537" s="304">
        <f t="shared" ca="1" si="249"/>
        <v>-84.246205685828514</v>
      </c>
      <c r="P537" s="310">
        <f t="shared" ca="1" si="250"/>
        <v>23</v>
      </c>
      <c r="Q537" s="304">
        <f t="shared" ca="1" si="251"/>
        <v>0</v>
      </c>
      <c r="R537" s="306">
        <f t="shared" ca="1" si="252"/>
        <v>0</v>
      </c>
      <c r="S537" s="307">
        <f t="shared" ca="1" si="253"/>
        <v>8.1359999999999992</v>
      </c>
      <c r="T537" s="304">
        <f t="shared" ca="1" si="233"/>
        <v>79.814160000000001</v>
      </c>
      <c r="U537" s="311">
        <f t="shared" ca="1" si="234"/>
        <v>0</v>
      </c>
      <c r="V537" s="306">
        <f t="shared" ca="1" si="235"/>
        <v>1.2260145519040977</v>
      </c>
      <c r="W537" s="304">
        <f t="shared" ca="1" si="236"/>
        <v>59.462853341564731</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2.4520033544829882</v>
      </c>
      <c r="AH537" s="304">
        <f t="shared" ca="1" si="260"/>
        <v>-7.3085719027002156</v>
      </c>
    </row>
    <row r="538" spans="1:34" x14ac:dyDescent="0.2">
      <c r="A538" s="347">
        <f t="shared" ca="1" si="238"/>
        <v>1E-4</v>
      </c>
      <c r="B538" s="304">
        <f t="shared" ca="1" si="239"/>
        <v>33.402000000000271</v>
      </c>
      <c r="D538" s="306">
        <f t="shared" ca="1" si="240"/>
        <v>-0.73271706157229266</v>
      </c>
      <c r="E538" s="307">
        <f t="shared" ca="1" si="241"/>
        <v>-2.5382113535578972</v>
      </c>
      <c r="F538" s="304">
        <f t="shared" ca="1" si="242"/>
        <v>2.6418537369902495</v>
      </c>
      <c r="G538" s="306">
        <f t="shared" ca="1" si="243"/>
        <v>12.148065459732493</v>
      </c>
      <c r="H538" s="307">
        <f t="shared" ca="1" si="244"/>
        <v>-120.56343152730001</v>
      </c>
      <c r="I538" s="304">
        <f t="shared" ca="1" si="245"/>
        <v>121.17391021194251</v>
      </c>
      <c r="J538" s="306">
        <f t="shared" ca="1" si="246"/>
        <v>752.66657852646347</v>
      </c>
      <c r="K538" s="307">
        <f t="shared" ca="1" si="247"/>
        <v>-8.2906844871945058</v>
      </c>
      <c r="L538" s="304">
        <f t="shared" ca="1" si="232"/>
        <v>752.71223842847087</v>
      </c>
      <c r="M538" s="306">
        <f t="shared" ca="1" si="248"/>
        <v>-1.4703744831662284</v>
      </c>
      <c r="N538" s="304">
        <f t="shared" ca="1" si="249"/>
        <v>-84.246252189154603</v>
      </c>
      <c r="P538" s="310">
        <f t="shared" ca="1" si="250"/>
        <v>23</v>
      </c>
      <c r="Q538" s="304">
        <f t="shared" ca="1" si="251"/>
        <v>0</v>
      </c>
      <c r="R538" s="306">
        <f t="shared" ca="1" si="252"/>
        <v>0</v>
      </c>
      <c r="S538" s="307">
        <f t="shared" ca="1" si="253"/>
        <v>8.1359999999999992</v>
      </c>
      <c r="T538" s="304">
        <f t="shared" ca="1" si="233"/>
        <v>79.814160000000001</v>
      </c>
      <c r="U538" s="311">
        <f t="shared" ca="1" si="234"/>
        <v>0</v>
      </c>
      <c r="V538" s="306">
        <f t="shared" ca="1" si="235"/>
        <v>1.2260160300289011</v>
      </c>
      <c r="W538" s="304">
        <f t="shared" ca="1" si="236"/>
        <v>59.463165680375766</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2.4519657627121685</v>
      </c>
      <c r="AH538" s="304">
        <f t="shared" ca="1" si="260"/>
        <v>-7.3086102927193632</v>
      </c>
    </row>
    <row r="539" spans="1:34" x14ac:dyDescent="0.2">
      <c r="A539" s="347">
        <f t="shared" ca="1" si="238"/>
        <v>1E-4</v>
      </c>
      <c r="B539" s="304">
        <f t="shared" ca="1" si="239"/>
        <v>33.402100000000274</v>
      </c>
      <c r="D539" s="306">
        <f t="shared" ca="1" si="240"/>
        <v>-0.73271500821621538</v>
      </c>
      <c r="E539" s="307">
        <f t="shared" ca="1" si="241"/>
        <v>-2.5381725625434717</v>
      </c>
      <c r="F539" s="304">
        <f t="shared" ca="1" si="242"/>
        <v>2.6418158983005955</v>
      </c>
      <c r="G539" s="306">
        <f t="shared" ca="1" si="243"/>
        <v>12.147992188231671</v>
      </c>
      <c r="H539" s="307">
        <f t="shared" ca="1" si="244"/>
        <v>-120.56368534455626</v>
      </c>
      <c r="I539" s="304">
        <f t="shared" ca="1" si="245"/>
        <v>121.17415540479954</v>
      </c>
      <c r="J539" s="306">
        <f t="shared" ca="1" si="246"/>
        <v>752.66657852646347</v>
      </c>
      <c r="K539" s="307">
        <f t="shared" ca="1" si="247"/>
        <v>-8.302740843038098</v>
      </c>
      <c r="L539" s="304">
        <f t="shared" ca="1" si="232"/>
        <v>752.71237131871271</v>
      </c>
      <c r="M539" s="306">
        <f t="shared" ca="1" si="248"/>
        <v>-1.4703752947942019</v>
      </c>
      <c r="N539" s="304">
        <f t="shared" ca="1" si="249"/>
        <v>-84.246298692012019</v>
      </c>
      <c r="P539" s="310">
        <f t="shared" ca="1" si="250"/>
        <v>23</v>
      </c>
      <c r="Q539" s="304">
        <f t="shared" ca="1" si="251"/>
        <v>0</v>
      </c>
      <c r="R539" s="306">
        <f t="shared" ca="1" si="252"/>
        <v>0</v>
      </c>
      <c r="S539" s="307">
        <f t="shared" ca="1" si="253"/>
        <v>8.1359999999999992</v>
      </c>
      <c r="T539" s="304">
        <f t="shared" ca="1" si="233"/>
        <v>79.814160000000001</v>
      </c>
      <c r="U539" s="311">
        <f t="shared" ca="1" si="234"/>
        <v>0</v>
      </c>
      <c r="V539" s="306">
        <f t="shared" ca="1" si="235"/>
        <v>1.2260175081585998</v>
      </c>
      <c r="W539" s="304">
        <f t="shared" ca="1" si="236"/>
        <v>59.46347801680195</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2.451928171219981</v>
      </c>
      <c r="AH539" s="304">
        <f t="shared" ca="1" si="260"/>
        <v>-7.3086486824453996</v>
      </c>
    </row>
    <row r="540" spans="1:34" x14ac:dyDescent="0.2">
      <c r="A540" s="347">
        <f t="shared" ca="1" si="238"/>
        <v>1E-4</v>
      </c>
      <c r="B540" s="304">
        <f t="shared" ca="1" si="239"/>
        <v>33.402200000000278</v>
      </c>
      <c r="D540" s="306">
        <f t="shared" ca="1" si="240"/>
        <v>-0.73271295482774923</v>
      </c>
      <c r="E540" s="307">
        <f t="shared" ca="1" si="241"/>
        <v>-2.5381337718252288</v>
      </c>
      <c r="F540" s="304">
        <f t="shared" ca="1" si="242"/>
        <v>2.6417780599157403</v>
      </c>
      <c r="G540" s="306">
        <f t="shared" ca="1" si="243"/>
        <v>12.147918916936188</v>
      </c>
      <c r="H540" s="307">
        <f t="shared" ca="1" si="244"/>
        <v>-120.56393915793345</v>
      </c>
      <c r="I540" s="304">
        <f t="shared" ca="1" si="245"/>
        <v>121.17440059389745</v>
      </c>
      <c r="J540" s="306">
        <f t="shared" ca="1" si="246"/>
        <v>752.66657852646347</v>
      </c>
      <c r="K540" s="307">
        <f t="shared" ca="1" si="247"/>
        <v>-8.3147972242632218</v>
      </c>
      <c r="L540" s="304">
        <f t="shared" ca="1" si="232"/>
        <v>752.71250440232063</v>
      </c>
      <c r="M540" s="306">
        <f t="shared" ca="1" si="248"/>
        <v>-1.4703761064139955</v>
      </c>
      <c r="N540" s="304">
        <f t="shared" ca="1" si="249"/>
        <v>-84.24634519440076</v>
      </c>
      <c r="P540" s="310">
        <f t="shared" ca="1" si="250"/>
        <v>23</v>
      </c>
      <c r="Q540" s="304">
        <f t="shared" ca="1" si="251"/>
        <v>0</v>
      </c>
      <c r="R540" s="306">
        <f t="shared" ca="1" si="252"/>
        <v>0</v>
      </c>
      <c r="S540" s="307">
        <f t="shared" ca="1" si="253"/>
        <v>8.1359999999999992</v>
      </c>
      <c r="T540" s="304">
        <f t="shared" ca="1" si="233"/>
        <v>79.814160000000001</v>
      </c>
      <c r="U540" s="311">
        <f t="shared" ca="1" si="234"/>
        <v>0</v>
      </c>
      <c r="V540" s="306">
        <f t="shared" ca="1" si="235"/>
        <v>1.2260189862931923</v>
      </c>
      <c r="W540" s="304">
        <f t="shared" ca="1" si="236"/>
        <v>59.463790350843311</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2.4518905800064461</v>
      </c>
      <c r="AH540" s="304">
        <f t="shared" ca="1" si="260"/>
        <v>-7.308687071878313</v>
      </c>
    </row>
    <row r="541" spans="1:34" x14ac:dyDescent="0.2">
      <c r="A541" s="347">
        <f t="shared" ca="1" si="238"/>
        <v>1E-4</v>
      </c>
      <c r="B541" s="304">
        <f t="shared" ca="1" si="239"/>
        <v>33.402300000000281</v>
      </c>
      <c r="D541" s="306">
        <f t="shared" ca="1" si="240"/>
        <v>-0.73271090140689632</v>
      </c>
      <c r="E541" s="307">
        <f t="shared" ca="1" si="241"/>
        <v>-2.5380949814031659</v>
      </c>
      <c r="F541" s="304">
        <f t="shared" ca="1" si="242"/>
        <v>2.6417402218356831</v>
      </c>
      <c r="G541" s="306">
        <f t="shared" ca="1" si="243"/>
        <v>12.147845645846047</v>
      </c>
      <c r="H541" s="307">
        <f t="shared" ca="1" si="244"/>
        <v>-120.56419296743158</v>
      </c>
      <c r="I541" s="304">
        <f t="shared" ca="1" si="245"/>
        <v>121.17464577923626</v>
      </c>
      <c r="J541" s="306">
        <f t="shared" ca="1" si="246"/>
        <v>752.66657852646347</v>
      </c>
      <c r="K541" s="307">
        <f t="shared" ca="1" si="247"/>
        <v>-8.3268536308694898</v>
      </c>
      <c r="L541" s="304">
        <f t="shared" ca="1" si="232"/>
        <v>752.71263767929577</v>
      </c>
      <c r="M541" s="306">
        <f t="shared" ca="1" si="248"/>
        <v>-1.4703769180256092</v>
      </c>
      <c r="N541" s="304">
        <f t="shared" ca="1" si="249"/>
        <v>-84.246391696320828</v>
      </c>
      <c r="P541" s="310">
        <f t="shared" ca="1" si="250"/>
        <v>23</v>
      </c>
      <c r="Q541" s="304">
        <f t="shared" ca="1" si="251"/>
        <v>0</v>
      </c>
      <c r="R541" s="306">
        <f t="shared" ca="1" si="252"/>
        <v>0</v>
      </c>
      <c r="S541" s="307">
        <f t="shared" ca="1" si="253"/>
        <v>8.1359999999999992</v>
      </c>
      <c r="T541" s="304">
        <f t="shared" ca="1" si="233"/>
        <v>79.814160000000001</v>
      </c>
      <c r="U541" s="311">
        <f t="shared" ca="1" si="234"/>
        <v>0</v>
      </c>
      <c r="V541" s="306">
        <f t="shared" ca="1" si="235"/>
        <v>1.2260204644326798</v>
      </c>
      <c r="W541" s="304">
        <f t="shared" ca="1" si="236"/>
        <v>59.464102682499842</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2.4518529890715532</v>
      </c>
      <c r="AH541" s="304">
        <f t="shared" ca="1" si="260"/>
        <v>-7.3087254610181072</v>
      </c>
    </row>
    <row r="542" spans="1:34" x14ac:dyDescent="0.2">
      <c r="A542" s="347">
        <f t="shared" ca="1" si="238"/>
        <v>1E-4</v>
      </c>
      <c r="B542" s="304">
        <f t="shared" ca="1" si="239"/>
        <v>33.402400000000284</v>
      </c>
      <c r="D542" s="306">
        <f t="shared" ca="1" si="240"/>
        <v>-0.73270884795365809</v>
      </c>
      <c r="E542" s="307">
        <f t="shared" ca="1" si="241"/>
        <v>-2.5380561912772839</v>
      </c>
      <c r="F542" s="304">
        <f t="shared" ca="1" si="242"/>
        <v>2.6417023840604243</v>
      </c>
      <c r="G542" s="306">
        <f t="shared" ca="1" si="243"/>
        <v>12.147772374961251</v>
      </c>
      <c r="H542" s="307">
        <f t="shared" ca="1" si="244"/>
        <v>-120.5644467730507</v>
      </c>
      <c r="I542" s="304">
        <f t="shared" ca="1" si="245"/>
        <v>121.17489096081601</v>
      </c>
      <c r="J542" s="306">
        <f t="shared" ca="1" si="246"/>
        <v>752.66657852646347</v>
      </c>
      <c r="K542" s="307">
        <f t="shared" ca="1" si="247"/>
        <v>-8.3389100628565132</v>
      </c>
      <c r="L542" s="304">
        <f t="shared" ca="1" si="232"/>
        <v>752.71277114963937</v>
      </c>
      <c r="M542" s="306">
        <f t="shared" ca="1" si="248"/>
        <v>-1.4703777296290432</v>
      </c>
      <c r="N542" s="304">
        <f t="shared" ca="1" si="249"/>
        <v>-84.246438197772235</v>
      </c>
      <c r="P542" s="310">
        <f t="shared" ca="1" si="250"/>
        <v>23</v>
      </c>
      <c r="Q542" s="304">
        <f t="shared" ca="1" si="251"/>
        <v>0</v>
      </c>
      <c r="R542" s="306">
        <f t="shared" ca="1" si="252"/>
        <v>0</v>
      </c>
      <c r="S542" s="307">
        <f t="shared" ca="1" si="253"/>
        <v>8.1359999999999992</v>
      </c>
      <c r="T542" s="304">
        <f t="shared" ca="1" si="233"/>
        <v>79.814160000000001</v>
      </c>
      <c r="U542" s="311">
        <f t="shared" ca="1" si="234"/>
        <v>0</v>
      </c>
      <c r="V542" s="306">
        <f t="shared" ca="1" si="235"/>
        <v>1.226021942577062</v>
      </c>
      <c r="W542" s="304">
        <f t="shared" ca="1" si="236"/>
        <v>59.464415011771571</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2.4518153984153086</v>
      </c>
      <c r="AH542" s="304">
        <f t="shared" ca="1" si="260"/>
        <v>-7.3087638498647793</v>
      </c>
    </row>
    <row r="543" spans="1:34" x14ac:dyDescent="0.2">
      <c r="A543" s="347">
        <f t="shared" ca="1" si="238"/>
        <v>1E-4</v>
      </c>
      <c r="B543" s="304">
        <f t="shared" ca="1" si="239"/>
        <v>33.402500000000288</v>
      </c>
      <c r="D543" s="306">
        <f t="shared" ca="1" si="240"/>
        <v>-0.73270679446803511</v>
      </c>
      <c r="E543" s="307">
        <f t="shared" ca="1" si="241"/>
        <v>-2.5380174014475774</v>
      </c>
      <c r="F543" s="304">
        <f t="shared" ca="1" si="242"/>
        <v>2.6416645465899595</v>
      </c>
      <c r="G543" s="306">
        <f t="shared" ca="1" si="243"/>
        <v>12.147699104281804</v>
      </c>
      <c r="H543" s="307">
        <f t="shared" ca="1" si="244"/>
        <v>-120.56470057479085</v>
      </c>
      <c r="I543" s="304">
        <f t="shared" ca="1" si="245"/>
        <v>121.17513613863672</v>
      </c>
      <c r="J543" s="306">
        <f t="shared" ca="1" si="246"/>
        <v>752.66657852646347</v>
      </c>
      <c r="K543" s="307">
        <f t="shared" ca="1" si="247"/>
        <v>-8.3509665202239045</v>
      </c>
      <c r="L543" s="304">
        <f t="shared" ca="1" si="232"/>
        <v>752.71290481335234</v>
      </c>
      <c r="M543" s="306">
        <f t="shared" ca="1" si="248"/>
        <v>-1.4703785412242976</v>
      </c>
      <c r="N543" s="304">
        <f t="shared" ca="1" si="249"/>
        <v>-84.246484698754983</v>
      </c>
      <c r="P543" s="310">
        <f t="shared" ca="1" si="250"/>
        <v>23</v>
      </c>
      <c r="Q543" s="304">
        <f t="shared" ca="1" si="251"/>
        <v>0</v>
      </c>
      <c r="R543" s="306">
        <f t="shared" ca="1" si="252"/>
        <v>0</v>
      </c>
      <c r="S543" s="307">
        <f t="shared" ca="1" si="253"/>
        <v>8.1359999999999992</v>
      </c>
      <c r="T543" s="304">
        <f t="shared" ca="1" si="233"/>
        <v>79.814160000000001</v>
      </c>
      <c r="U543" s="311">
        <f t="shared" ca="1" si="234"/>
        <v>0</v>
      </c>
      <c r="V543" s="306">
        <f t="shared" ca="1" si="235"/>
        <v>1.2260234207263387</v>
      </c>
      <c r="W543" s="304">
        <f t="shared" ca="1" si="236"/>
        <v>59.464727338658442</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2.4517778080377077</v>
      </c>
      <c r="AH543" s="304">
        <f t="shared" ca="1" si="260"/>
        <v>-7.3088022384183358</v>
      </c>
    </row>
    <row r="544" spans="1:34" x14ac:dyDescent="0.2">
      <c r="A544" s="347">
        <f t="shared" ca="1" si="238"/>
        <v>1E-4</v>
      </c>
      <c r="B544" s="304">
        <f t="shared" ca="1" si="239"/>
        <v>33.402600000000291</v>
      </c>
      <c r="D544" s="306">
        <f t="shared" ca="1" si="240"/>
        <v>-0.73270474095002791</v>
      </c>
      <c r="E544" s="307">
        <f t="shared" ca="1" si="241"/>
        <v>-2.537978611914057</v>
      </c>
      <c r="F544" s="304">
        <f t="shared" ca="1" si="242"/>
        <v>2.6416267094242993</v>
      </c>
      <c r="G544" s="306">
        <f t="shared" ca="1" si="243"/>
        <v>12.147625833807709</v>
      </c>
      <c r="H544" s="307">
        <f t="shared" ca="1" si="244"/>
        <v>-120.56495437265204</v>
      </c>
      <c r="I544" s="304">
        <f t="shared" ca="1" si="245"/>
        <v>121.17538131269842</v>
      </c>
      <c r="J544" s="306">
        <f t="shared" ca="1" si="246"/>
        <v>752.66657852646347</v>
      </c>
      <c r="K544" s="307">
        <f t="shared" ca="1" si="247"/>
        <v>-8.3630230029712767</v>
      </c>
      <c r="L544" s="304">
        <f t="shared" ca="1" si="232"/>
        <v>752.71303867043594</v>
      </c>
      <c r="M544" s="306">
        <f t="shared" ca="1" si="248"/>
        <v>-1.4703793528113727</v>
      </c>
      <c r="N544" s="304">
        <f t="shared" ca="1" si="249"/>
        <v>-84.246531199269086</v>
      </c>
      <c r="P544" s="310">
        <f t="shared" ca="1" si="250"/>
        <v>23</v>
      </c>
      <c r="Q544" s="304">
        <f t="shared" ca="1" si="251"/>
        <v>0</v>
      </c>
      <c r="R544" s="306">
        <f t="shared" ca="1" si="252"/>
        <v>0</v>
      </c>
      <c r="S544" s="307">
        <f t="shared" ca="1" si="253"/>
        <v>8.1359999999999992</v>
      </c>
      <c r="T544" s="304">
        <f t="shared" ca="1" si="233"/>
        <v>79.814160000000001</v>
      </c>
      <c r="U544" s="311">
        <f t="shared" ca="1" si="234"/>
        <v>0</v>
      </c>
      <c r="V544" s="306">
        <f t="shared" ca="1" si="235"/>
        <v>1.2260248988805096</v>
      </c>
      <c r="W544" s="304">
        <f t="shared" ca="1" si="236"/>
        <v>59.465039663160461</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2.4517402179387586</v>
      </c>
      <c r="AH544" s="304">
        <f t="shared" ca="1" si="260"/>
        <v>-7.3088406266787667</v>
      </c>
    </row>
    <row r="545" spans="1:34" x14ac:dyDescent="0.2">
      <c r="A545" s="347">
        <f t="shared" ca="1" si="238"/>
        <v>1E-4</v>
      </c>
      <c r="B545" s="304">
        <f t="shared" ca="1" si="239"/>
        <v>33.402700000000294</v>
      </c>
      <c r="D545" s="306">
        <f t="shared" ca="1" si="240"/>
        <v>-0.7327026873996354</v>
      </c>
      <c r="E545" s="307">
        <f t="shared" ca="1" si="241"/>
        <v>-2.5379398226767185</v>
      </c>
      <c r="F545" s="304">
        <f t="shared" ca="1" si="242"/>
        <v>2.6415888725634389</v>
      </c>
      <c r="G545" s="306">
        <f t="shared" ca="1" si="243"/>
        <v>12.147552563538969</v>
      </c>
      <c r="H545" s="307">
        <f t="shared" ca="1" si="244"/>
        <v>-120.56520816663431</v>
      </c>
      <c r="I545" s="304">
        <f t="shared" ca="1" si="245"/>
        <v>121.17562648300114</v>
      </c>
      <c r="J545" s="306">
        <f t="shared" ca="1" si="246"/>
        <v>752.66657852646347</v>
      </c>
      <c r="K545" s="307">
        <f t="shared" ca="1" si="247"/>
        <v>-8.3750795110982406</v>
      </c>
      <c r="L545" s="304">
        <f t="shared" ca="1" si="232"/>
        <v>752.71317272089118</v>
      </c>
      <c r="M545" s="306">
        <f t="shared" ca="1" si="248"/>
        <v>-1.4703801643902683</v>
      </c>
      <c r="N545" s="304">
        <f t="shared" ca="1" si="249"/>
        <v>-84.246577699314557</v>
      </c>
      <c r="P545" s="310">
        <f t="shared" ca="1" si="250"/>
        <v>23</v>
      </c>
      <c r="Q545" s="304">
        <f t="shared" ca="1" si="251"/>
        <v>0</v>
      </c>
      <c r="R545" s="306">
        <f t="shared" ca="1" si="252"/>
        <v>0</v>
      </c>
      <c r="S545" s="307">
        <f t="shared" ca="1" si="253"/>
        <v>8.1359999999999992</v>
      </c>
      <c r="T545" s="304">
        <f t="shared" ca="1" si="233"/>
        <v>79.814160000000001</v>
      </c>
      <c r="U545" s="311">
        <f t="shared" ca="1" si="234"/>
        <v>0</v>
      </c>
      <c r="V545" s="306">
        <f t="shared" ca="1" si="235"/>
        <v>1.2260263770395752</v>
      </c>
      <c r="W545" s="304">
        <f t="shared" ca="1" si="236"/>
        <v>59.465351985277657</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2.4517026281184586</v>
      </c>
      <c r="AH545" s="304">
        <f t="shared" ca="1" si="260"/>
        <v>-7.3088790146460747</v>
      </c>
    </row>
    <row r="546" spans="1:34" x14ac:dyDescent="0.2">
      <c r="A546" s="347">
        <f t="shared" ca="1" si="238"/>
        <v>1E-4</v>
      </c>
      <c r="B546" s="304">
        <f t="shared" ca="1" si="239"/>
        <v>33.402800000000298</v>
      </c>
      <c r="D546" s="306">
        <f t="shared" ca="1" si="240"/>
        <v>-0.73270063381686124</v>
      </c>
      <c r="E546" s="307">
        <f t="shared" ca="1" si="241"/>
        <v>-2.537901033735559</v>
      </c>
      <c r="F546" s="304">
        <f t="shared" ca="1" si="242"/>
        <v>2.6415510360073773</v>
      </c>
      <c r="G546" s="306">
        <f t="shared" ca="1" si="243"/>
        <v>12.147479293475588</v>
      </c>
      <c r="H546" s="307">
        <f t="shared" ca="1" si="244"/>
        <v>-120.56546195673768</v>
      </c>
      <c r="I546" s="304">
        <f t="shared" ca="1" si="245"/>
        <v>121.1758716495449</v>
      </c>
      <c r="J546" s="306">
        <f t="shared" ca="1" si="246"/>
        <v>752.66657852646347</v>
      </c>
      <c r="K546" s="307">
        <f t="shared" ca="1" si="247"/>
        <v>-8.387136044604409</v>
      </c>
      <c r="L546" s="304">
        <f t="shared" ca="1" si="232"/>
        <v>752.71330696471921</v>
      </c>
      <c r="M546" s="306">
        <f t="shared" ca="1" si="248"/>
        <v>-1.4703809759609849</v>
      </c>
      <c r="N546" s="304">
        <f t="shared" ca="1" si="249"/>
        <v>-84.246624198891396</v>
      </c>
      <c r="P546" s="310">
        <f t="shared" ca="1" si="250"/>
        <v>23</v>
      </c>
      <c r="Q546" s="304">
        <f t="shared" ca="1" si="251"/>
        <v>0</v>
      </c>
      <c r="R546" s="306">
        <f t="shared" ca="1" si="252"/>
        <v>0</v>
      </c>
      <c r="S546" s="307">
        <f t="shared" ca="1" si="253"/>
        <v>8.1359999999999992</v>
      </c>
      <c r="T546" s="304">
        <f t="shared" ca="1" si="233"/>
        <v>79.814160000000001</v>
      </c>
      <c r="U546" s="311">
        <f t="shared" ca="1" si="234"/>
        <v>0</v>
      </c>
      <c r="V546" s="306">
        <f t="shared" ca="1" si="235"/>
        <v>1.2260278552035351</v>
      </c>
      <c r="W546" s="304">
        <f t="shared" ca="1" si="236"/>
        <v>59.465664305009987</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2.451665038576806</v>
      </c>
      <c r="AH546" s="304">
        <f t="shared" ca="1" si="260"/>
        <v>-7.3089174023202634</v>
      </c>
    </row>
    <row r="547" spans="1:34" x14ac:dyDescent="0.2">
      <c r="A547" s="347">
        <f t="shared" ca="1" si="238"/>
        <v>1E-4</v>
      </c>
      <c r="B547" s="304">
        <f t="shared" ca="1" si="239"/>
        <v>33.402900000000301</v>
      </c>
      <c r="D547" s="306">
        <f t="shared" ca="1" si="240"/>
        <v>-0.7326985802017032</v>
      </c>
      <c r="E547" s="307">
        <f t="shared" ca="1" si="241"/>
        <v>-2.5378622450905848</v>
      </c>
      <c r="F547" s="304">
        <f t="shared" ca="1" si="242"/>
        <v>2.6415131997561199</v>
      </c>
      <c r="G547" s="306">
        <f t="shared" ca="1" si="243"/>
        <v>12.147406023617567</v>
      </c>
      <c r="H547" s="307">
        <f t="shared" ca="1" si="244"/>
        <v>-120.56571574296218</v>
      </c>
      <c r="I547" s="304">
        <f t="shared" ca="1" si="245"/>
        <v>121.17611681232972</v>
      </c>
      <c r="J547" s="306">
        <f t="shared" ca="1" si="246"/>
        <v>752.66657852646347</v>
      </c>
      <c r="K547" s="307">
        <f t="shared" ca="1" si="247"/>
        <v>-8.3991926034893947</v>
      </c>
      <c r="L547" s="304">
        <f t="shared" ca="1" si="232"/>
        <v>752.71344140192116</v>
      </c>
      <c r="M547" s="306">
        <f t="shared" ca="1" si="248"/>
        <v>-1.4703817875235223</v>
      </c>
      <c r="N547" s="304">
        <f t="shared" ca="1" si="249"/>
        <v>-84.246670697999591</v>
      </c>
      <c r="P547" s="310">
        <f t="shared" ca="1" si="250"/>
        <v>23</v>
      </c>
      <c r="Q547" s="304">
        <f t="shared" ca="1" si="251"/>
        <v>0</v>
      </c>
      <c r="R547" s="306">
        <f t="shared" ca="1" si="252"/>
        <v>0</v>
      </c>
      <c r="S547" s="307">
        <f t="shared" ca="1" si="253"/>
        <v>8.1359999999999992</v>
      </c>
      <c r="T547" s="304">
        <f t="shared" ca="1" si="233"/>
        <v>79.814160000000001</v>
      </c>
      <c r="U547" s="311">
        <f t="shared" ca="1" si="234"/>
        <v>0</v>
      </c>
      <c r="V547" s="306">
        <f t="shared" ca="1" si="235"/>
        <v>1.2260293333723902</v>
      </c>
      <c r="W547" s="304">
        <f t="shared" ca="1" si="236"/>
        <v>59.465976622357481</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2.4516274493138051</v>
      </c>
      <c r="AH547" s="304">
        <f t="shared" ca="1" si="260"/>
        <v>-7.3089557897013266</v>
      </c>
    </row>
    <row r="548" spans="1:34" x14ac:dyDescent="0.2">
      <c r="A548" s="347">
        <f t="shared" ca="1" si="238"/>
        <v>1E-4</v>
      </c>
      <c r="B548" s="304">
        <f t="shared" ca="1" si="239"/>
        <v>33.403000000000304</v>
      </c>
      <c r="D548" s="306">
        <f t="shared" ca="1" si="240"/>
        <v>-0.73269652655416473</v>
      </c>
      <c r="E548" s="307">
        <f t="shared" ca="1" si="241"/>
        <v>-2.5378234567417932</v>
      </c>
      <c r="F548" s="304">
        <f t="shared" ca="1" si="242"/>
        <v>2.6414753638096649</v>
      </c>
      <c r="G548" s="306">
        <f t="shared" ca="1" si="243"/>
        <v>12.147332753964911</v>
      </c>
      <c r="H548" s="307">
        <f t="shared" ca="1" si="244"/>
        <v>-120.56596952530786</v>
      </c>
      <c r="I548" s="304">
        <f t="shared" ca="1" si="245"/>
        <v>121.17636197135567</v>
      </c>
      <c r="J548" s="306">
        <f t="shared" ca="1" si="246"/>
        <v>752.66657852646347</v>
      </c>
      <c r="K548" s="307">
        <f t="shared" ca="1" si="247"/>
        <v>-8.4112491877528086</v>
      </c>
      <c r="L548" s="304">
        <f t="shared" ca="1" si="232"/>
        <v>752.71357603249817</v>
      </c>
      <c r="M548" s="306">
        <f t="shared" ca="1" si="248"/>
        <v>-1.4703825990778809</v>
      </c>
      <c r="N548" s="304">
        <f t="shared" ca="1" si="249"/>
        <v>-84.246717196639196</v>
      </c>
      <c r="P548" s="310">
        <f t="shared" ca="1" si="250"/>
        <v>23</v>
      </c>
      <c r="Q548" s="304">
        <f t="shared" ca="1" si="251"/>
        <v>0</v>
      </c>
      <c r="R548" s="306">
        <f t="shared" ca="1" si="252"/>
        <v>0</v>
      </c>
      <c r="S548" s="307">
        <f t="shared" ca="1" si="253"/>
        <v>8.1359999999999992</v>
      </c>
      <c r="T548" s="304">
        <f t="shared" ca="1" si="233"/>
        <v>79.814160000000001</v>
      </c>
      <c r="U548" s="311">
        <f t="shared" ca="1" si="234"/>
        <v>0</v>
      </c>
      <c r="V548" s="306">
        <f t="shared" ca="1" si="235"/>
        <v>1.2260308115461389</v>
      </c>
      <c r="W548" s="304">
        <f t="shared" ca="1" si="236"/>
        <v>59.466288937320094</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2.4515898603294524</v>
      </c>
      <c r="AH548" s="304">
        <f t="shared" ca="1" si="260"/>
        <v>-7.3089941767892679</v>
      </c>
    </row>
    <row r="549" spans="1:34" x14ac:dyDescent="0.2">
      <c r="A549" s="347">
        <f t="shared" ca="1" si="238"/>
        <v>1E-4</v>
      </c>
      <c r="B549" s="304">
        <f t="shared" ca="1" si="239"/>
        <v>33.403100000000308</v>
      </c>
      <c r="D549" s="306">
        <f t="shared" ca="1" si="240"/>
        <v>-0.73269447287424405</v>
      </c>
      <c r="E549" s="307">
        <f t="shared" ca="1" si="241"/>
        <v>-2.5377846686891878</v>
      </c>
      <c r="F549" s="304">
        <f t="shared" ca="1" si="242"/>
        <v>2.6414375281680158</v>
      </c>
      <c r="G549" s="306">
        <f t="shared" ca="1" si="243"/>
        <v>12.147259484517622</v>
      </c>
      <c r="H549" s="307">
        <f t="shared" ca="1" si="244"/>
        <v>-120.56622330377473</v>
      </c>
      <c r="I549" s="304">
        <f t="shared" ca="1" si="245"/>
        <v>121.17660712662274</v>
      </c>
      <c r="J549" s="306">
        <f t="shared" ca="1" si="246"/>
        <v>752.66657852646347</v>
      </c>
      <c r="K549" s="307">
        <f t="shared" ca="1" si="247"/>
        <v>-8.4233057973942635</v>
      </c>
      <c r="L549" s="304">
        <f t="shared" ca="1" si="232"/>
        <v>752.71371085645126</v>
      </c>
      <c r="M549" s="306">
        <f t="shared" ca="1" si="248"/>
        <v>-1.4703834106240605</v>
      </c>
      <c r="N549" s="304">
        <f t="shared" ca="1" si="249"/>
        <v>-84.246763694810156</v>
      </c>
      <c r="P549" s="310">
        <f t="shared" ca="1" si="250"/>
        <v>23</v>
      </c>
      <c r="Q549" s="304">
        <f t="shared" ca="1" si="251"/>
        <v>0</v>
      </c>
      <c r="R549" s="306">
        <f t="shared" ca="1" si="252"/>
        <v>0</v>
      </c>
      <c r="S549" s="307">
        <f t="shared" ca="1" si="253"/>
        <v>8.1359999999999992</v>
      </c>
      <c r="T549" s="304">
        <f t="shared" ca="1" si="233"/>
        <v>79.814160000000001</v>
      </c>
      <c r="U549" s="311">
        <f t="shared" ca="1" si="234"/>
        <v>0</v>
      </c>
      <c r="V549" s="306">
        <f t="shared" ca="1" si="235"/>
        <v>1.226032289724782</v>
      </c>
      <c r="W549" s="304">
        <f t="shared" ca="1" si="236"/>
        <v>59.466601249897835</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2.4515522716237577</v>
      </c>
      <c r="AH549" s="304">
        <f t="shared" ca="1" si="260"/>
        <v>-7.3090325635840827</v>
      </c>
    </row>
    <row r="550" spans="1:34" x14ac:dyDescent="0.2">
      <c r="A550" s="347">
        <f t="shared" ca="1" si="238"/>
        <v>1E-4</v>
      </c>
      <c r="B550" s="304">
        <f t="shared" ca="1" si="239"/>
        <v>33.403200000000311</v>
      </c>
      <c r="D550" s="306">
        <f t="shared" ca="1" si="240"/>
        <v>-0.73269241916194439</v>
      </c>
      <c r="E550" s="307">
        <f t="shared" ca="1" si="241"/>
        <v>-2.5377458809327669</v>
      </c>
      <c r="F550" s="304">
        <f t="shared" ca="1" si="242"/>
        <v>2.6413996928311718</v>
      </c>
      <c r="G550" s="306">
        <f t="shared" ca="1" si="243"/>
        <v>12.147186215275706</v>
      </c>
      <c r="H550" s="307">
        <f t="shared" ca="1" si="244"/>
        <v>-120.56647707836282</v>
      </c>
      <c r="I550" s="304">
        <f t="shared" ca="1" si="245"/>
        <v>121.17685227813097</v>
      </c>
      <c r="J550" s="306">
        <f t="shared" ca="1" si="246"/>
        <v>752.66657852646347</v>
      </c>
      <c r="K550" s="307">
        <f t="shared" ca="1" si="247"/>
        <v>-8.4353624324133705</v>
      </c>
      <c r="L550" s="304">
        <f t="shared" ca="1" si="232"/>
        <v>752.71384587378168</v>
      </c>
      <c r="M550" s="306">
        <f t="shared" ca="1" si="248"/>
        <v>-1.4703842221620615</v>
      </c>
      <c r="N550" s="304">
        <f t="shared" ca="1" si="249"/>
        <v>-84.246810192512527</v>
      </c>
      <c r="P550" s="310">
        <f t="shared" ca="1" si="250"/>
        <v>23</v>
      </c>
      <c r="Q550" s="304">
        <f t="shared" ca="1" si="251"/>
        <v>0</v>
      </c>
      <c r="R550" s="306">
        <f t="shared" ca="1" si="252"/>
        <v>0</v>
      </c>
      <c r="S550" s="307">
        <f t="shared" ca="1" si="253"/>
        <v>8.1359999999999992</v>
      </c>
      <c r="T550" s="304">
        <f t="shared" ca="1" si="233"/>
        <v>79.814160000000001</v>
      </c>
      <c r="U550" s="311">
        <f t="shared" ca="1" si="234"/>
        <v>0</v>
      </c>
      <c r="V550" s="306">
        <f t="shared" ca="1" si="235"/>
        <v>1.2260337679083197</v>
      </c>
      <c r="W550" s="304">
        <f t="shared" ca="1" si="236"/>
        <v>59.466913560090731</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2.4515146831967165</v>
      </c>
      <c r="AH550" s="304">
        <f t="shared" ca="1" si="260"/>
        <v>-7.309070950085772</v>
      </c>
    </row>
    <row r="551" spans="1:34" x14ac:dyDescent="0.2">
      <c r="A551" s="347">
        <f t="shared" ca="1" si="238"/>
        <v>1E-4</v>
      </c>
      <c r="B551" s="304">
        <f t="shared" ca="1" si="239"/>
        <v>33.403300000000314</v>
      </c>
      <c r="D551" s="306">
        <f t="shared" ca="1" si="240"/>
        <v>-0.73269036541726429</v>
      </c>
      <c r="E551" s="307">
        <f t="shared" ca="1" si="241"/>
        <v>-2.5377070934725285</v>
      </c>
      <c r="F551" s="304">
        <f t="shared" ca="1" si="242"/>
        <v>2.6413618577991302</v>
      </c>
      <c r="G551" s="306">
        <f t="shared" ca="1" si="243"/>
        <v>12.147112946239165</v>
      </c>
      <c r="H551" s="307">
        <f t="shared" ca="1" si="244"/>
        <v>-120.56673084907217</v>
      </c>
      <c r="I551" s="304">
        <f t="shared" ca="1" si="245"/>
        <v>121.17709742588036</v>
      </c>
      <c r="J551" s="306">
        <f t="shared" ca="1" si="246"/>
        <v>752.66657852646347</v>
      </c>
      <c r="K551" s="307">
        <f t="shared" ca="1" si="247"/>
        <v>-8.4474190928097421</v>
      </c>
      <c r="L551" s="304">
        <f t="shared" ca="1" si="232"/>
        <v>752.71398108449034</v>
      </c>
      <c r="M551" s="306">
        <f t="shared" ca="1" si="248"/>
        <v>-1.470385033691884</v>
      </c>
      <c r="N551" s="304">
        <f t="shared" ca="1" si="249"/>
        <v>-84.246856689746309</v>
      </c>
      <c r="P551" s="310">
        <f t="shared" ca="1" si="250"/>
        <v>23</v>
      </c>
      <c r="Q551" s="304">
        <f t="shared" ca="1" si="251"/>
        <v>0</v>
      </c>
      <c r="R551" s="306">
        <f t="shared" ca="1" si="252"/>
        <v>0</v>
      </c>
      <c r="S551" s="307">
        <f t="shared" ca="1" si="253"/>
        <v>8.1359999999999992</v>
      </c>
      <c r="T551" s="304">
        <f t="shared" ca="1" si="233"/>
        <v>79.814160000000001</v>
      </c>
      <c r="U551" s="311">
        <f t="shared" ca="1" si="234"/>
        <v>0</v>
      </c>
      <c r="V551" s="306">
        <f t="shared" ca="1" si="235"/>
        <v>1.2260352460967512</v>
      </c>
      <c r="W551" s="304">
        <f t="shared" ca="1" si="236"/>
        <v>59.467225867898698</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2.4514770950483262</v>
      </c>
      <c r="AH551" s="304">
        <f t="shared" ca="1" si="260"/>
        <v>-7.3091093362943385</v>
      </c>
    </row>
    <row r="552" spans="1:34" x14ac:dyDescent="0.2">
      <c r="A552" s="347">
        <f t="shared" ca="1" si="238"/>
        <v>1E-4</v>
      </c>
      <c r="B552" s="304">
        <f t="shared" ca="1" si="239"/>
        <v>33.403400000000318</v>
      </c>
      <c r="D552" s="306">
        <f t="shared" ca="1" si="240"/>
        <v>-0.73268831164020476</v>
      </c>
      <c r="E552" s="307">
        <f t="shared" ca="1" si="241"/>
        <v>-2.5376683063084844</v>
      </c>
      <c r="F552" s="304">
        <f t="shared" ca="1" si="242"/>
        <v>2.6413240230719035</v>
      </c>
      <c r="G552" s="306">
        <f t="shared" ca="1" si="243"/>
        <v>12.147039677408001</v>
      </c>
      <c r="H552" s="307">
        <f t="shared" ca="1" si="244"/>
        <v>-120.5669846159028</v>
      </c>
      <c r="I552" s="304">
        <f t="shared" ca="1" si="245"/>
        <v>121.17734256987099</v>
      </c>
      <c r="J552" s="306">
        <f t="shared" ca="1" si="246"/>
        <v>752.66657852646347</v>
      </c>
      <c r="K552" s="307">
        <f t="shared" ca="1" si="247"/>
        <v>-8.4594757785829913</v>
      </c>
      <c r="L552" s="304">
        <f t="shared" ca="1" si="232"/>
        <v>752.7141164885785</v>
      </c>
      <c r="M552" s="306">
        <f t="shared" ca="1" si="248"/>
        <v>-1.4703858452135281</v>
      </c>
      <c r="N552" s="304">
        <f t="shared" ca="1" si="249"/>
        <v>-84.246903186511503</v>
      </c>
      <c r="P552" s="310">
        <f t="shared" ca="1" si="250"/>
        <v>23</v>
      </c>
      <c r="Q552" s="304">
        <f t="shared" ca="1" si="251"/>
        <v>0</v>
      </c>
      <c r="R552" s="306">
        <f t="shared" ca="1" si="252"/>
        <v>0</v>
      </c>
      <c r="S552" s="307">
        <f t="shared" ca="1" si="253"/>
        <v>8.1359999999999992</v>
      </c>
      <c r="T552" s="304">
        <f t="shared" ca="1" si="233"/>
        <v>79.814160000000001</v>
      </c>
      <c r="U552" s="311">
        <f t="shared" ca="1" si="234"/>
        <v>0</v>
      </c>
      <c r="V552" s="306">
        <f t="shared" ca="1" si="235"/>
        <v>1.2260367242900774</v>
      </c>
      <c r="W552" s="304">
        <f t="shared" ca="1" si="236"/>
        <v>59.46753817332182</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2.4514395071785975</v>
      </c>
      <c r="AH552" s="304">
        <f t="shared" ca="1" si="260"/>
        <v>-7.3091477222097714</v>
      </c>
    </row>
    <row r="553" spans="1:34" x14ac:dyDescent="0.2">
      <c r="A553" s="347">
        <f t="shared" ca="1" si="238"/>
        <v>1E-4</v>
      </c>
      <c r="B553" s="304">
        <f t="shared" ca="1" si="239"/>
        <v>33.403500000000321</v>
      </c>
      <c r="D553" s="306">
        <f t="shared" ca="1" si="240"/>
        <v>-0.7326862578307668</v>
      </c>
      <c r="E553" s="307">
        <f t="shared" ca="1" si="241"/>
        <v>-2.5376295194406202</v>
      </c>
      <c r="F553" s="304">
        <f t="shared" ca="1" si="242"/>
        <v>2.6412861886494778</v>
      </c>
      <c r="G553" s="306">
        <f t="shared" ca="1" si="243"/>
        <v>12.146966408782218</v>
      </c>
      <c r="H553" s="307">
        <f t="shared" ca="1" si="244"/>
        <v>-120.56723837885474</v>
      </c>
      <c r="I553" s="304">
        <f t="shared" ca="1" si="245"/>
        <v>121.17758771010284</v>
      </c>
      <c r="J553" s="306">
        <f t="shared" ca="1" si="246"/>
        <v>752.66657852646347</v>
      </c>
      <c r="K553" s="307">
        <f t="shared" ca="1" si="247"/>
        <v>-8.4715324897327289</v>
      </c>
      <c r="L553" s="304">
        <f t="shared" ca="1" si="232"/>
        <v>752.71425208604728</v>
      </c>
      <c r="M553" s="306">
        <f t="shared" ca="1" si="248"/>
        <v>-1.4703866567269936</v>
      </c>
      <c r="N553" s="304">
        <f t="shared" ca="1" si="249"/>
        <v>-84.246949682808093</v>
      </c>
      <c r="P553" s="310">
        <f t="shared" ca="1" si="250"/>
        <v>23</v>
      </c>
      <c r="Q553" s="304">
        <f t="shared" ca="1" si="251"/>
        <v>0</v>
      </c>
      <c r="R553" s="306">
        <f t="shared" ca="1" si="252"/>
        <v>0</v>
      </c>
      <c r="S553" s="307">
        <f t="shared" ca="1" si="253"/>
        <v>8.1359999999999992</v>
      </c>
      <c r="T553" s="304">
        <f t="shared" ca="1" si="233"/>
        <v>79.814160000000001</v>
      </c>
      <c r="U553" s="311">
        <f t="shared" ca="1" si="234"/>
        <v>0</v>
      </c>
      <c r="V553" s="306">
        <f t="shared" ca="1" si="235"/>
        <v>1.2260382024882979</v>
      </c>
      <c r="W553" s="304">
        <f t="shared" ca="1" si="236"/>
        <v>59.467850476360034</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2.4514019195875196</v>
      </c>
      <c r="AH553" s="304">
        <f t="shared" ca="1" si="260"/>
        <v>-7.3091861078320832</v>
      </c>
    </row>
    <row r="554" spans="1:34" x14ac:dyDescent="0.2">
      <c r="A554" s="347">
        <f t="shared" ca="1" si="238"/>
        <v>1E-4</v>
      </c>
      <c r="B554" s="304">
        <f t="shared" ca="1" si="239"/>
        <v>33.403600000000324</v>
      </c>
      <c r="D554" s="306">
        <f t="shared" ca="1" si="240"/>
        <v>-0.73268420398895262</v>
      </c>
      <c r="E554" s="307">
        <f t="shared" ca="1" si="241"/>
        <v>-2.5375907328689484</v>
      </c>
      <c r="F554" s="304">
        <f t="shared" ca="1" si="242"/>
        <v>2.6412483545318661</v>
      </c>
      <c r="G554" s="306">
        <f t="shared" ca="1" si="243"/>
        <v>12.146893140361819</v>
      </c>
      <c r="H554" s="307">
        <f t="shared" ca="1" si="244"/>
        <v>-120.56749213792803</v>
      </c>
      <c r="I554" s="304">
        <f t="shared" ca="1" si="245"/>
        <v>121.17783284657597</v>
      </c>
      <c r="J554" s="306">
        <f t="shared" ca="1" si="246"/>
        <v>752.66657852646347</v>
      </c>
      <c r="K554" s="307">
        <f t="shared" ca="1" si="247"/>
        <v>-8.4835892262585677</v>
      </c>
      <c r="L554" s="304">
        <f t="shared" ca="1" si="232"/>
        <v>752.71438787689772</v>
      </c>
      <c r="M554" s="306">
        <f t="shared" ca="1" si="248"/>
        <v>-1.4703874682322813</v>
      </c>
      <c r="N554" s="304">
        <f t="shared" ca="1" si="249"/>
        <v>-84.246996178636124</v>
      </c>
      <c r="P554" s="310">
        <f t="shared" ca="1" si="250"/>
        <v>23</v>
      </c>
      <c r="Q554" s="304">
        <f t="shared" ca="1" si="251"/>
        <v>0</v>
      </c>
      <c r="R554" s="306">
        <f t="shared" ca="1" si="252"/>
        <v>0</v>
      </c>
      <c r="S554" s="307">
        <f t="shared" ca="1" si="253"/>
        <v>8.1359999999999992</v>
      </c>
      <c r="T554" s="304">
        <f t="shared" ca="1" si="233"/>
        <v>79.814160000000001</v>
      </c>
      <c r="U554" s="311">
        <f t="shared" ca="1" si="234"/>
        <v>0</v>
      </c>
      <c r="V554" s="306">
        <f t="shared" ca="1" si="235"/>
        <v>1.2260396806914124</v>
      </c>
      <c r="W554" s="304">
        <f t="shared" ca="1" si="236"/>
        <v>59.468162777013369</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2.4513643322751051</v>
      </c>
      <c r="AH554" s="304">
        <f t="shared" ca="1" si="260"/>
        <v>-7.3092244931612633</v>
      </c>
    </row>
    <row r="555" spans="1:34" x14ac:dyDescent="0.2">
      <c r="A555" s="347">
        <f t="shared" ca="1" si="238"/>
        <v>1E-4</v>
      </c>
      <c r="B555" s="304">
        <f t="shared" ca="1" si="239"/>
        <v>33.403700000000327</v>
      </c>
      <c r="D555" s="306">
        <f t="shared" ca="1" si="240"/>
        <v>-0.73268215011475968</v>
      </c>
      <c r="E555" s="307">
        <f t="shared" ca="1" si="241"/>
        <v>-2.5375519465934628</v>
      </c>
      <c r="F555" s="304">
        <f t="shared" ca="1" si="242"/>
        <v>2.6412105207190621</v>
      </c>
      <c r="G555" s="306">
        <f t="shared" ca="1" si="243"/>
        <v>12.146819872146807</v>
      </c>
      <c r="H555" s="307">
        <f t="shared" ca="1" si="244"/>
        <v>-120.56774589312269</v>
      </c>
      <c r="I555" s="304">
        <f t="shared" ca="1" si="245"/>
        <v>121.17807797929039</v>
      </c>
      <c r="J555" s="306">
        <f t="shared" ca="1" si="246"/>
        <v>752.66657852646347</v>
      </c>
      <c r="K555" s="307">
        <f t="shared" ca="1" si="247"/>
        <v>-8.4956459881601205</v>
      </c>
      <c r="L555" s="304">
        <f t="shared" ca="1" si="232"/>
        <v>752.71452386113094</v>
      </c>
      <c r="M555" s="306">
        <f t="shared" ca="1" si="248"/>
        <v>-1.4703882797293906</v>
      </c>
      <c r="N555" s="304">
        <f t="shared" ca="1" si="249"/>
        <v>-84.24704267399558</v>
      </c>
      <c r="P555" s="310">
        <f t="shared" ca="1" si="250"/>
        <v>23</v>
      </c>
      <c r="Q555" s="304">
        <f t="shared" ca="1" si="251"/>
        <v>0</v>
      </c>
      <c r="R555" s="306">
        <f t="shared" ca="1" si="252"/>
        <v>0</v>
      </c>
      <c r="S555" s="307">
        <f t="shared" ca="1" si="253"/>
        <v>8.1359999999999992</v>
      </c>
      <c r="T555" s="304">
        <f t="shared" ca="1" si="233"/>
        <v>79.814160000000001</v>
      </c>
      <c r="U555" s="311">
        <f t="shared" ca="1" si="234"/>
        <v>0</v>
      </c>
      <c r="V555" s="306">
        <f t="shared" ca="1" si="235"/>
        <v>1.2260411588994211</v>
      </c>
      <c r="W555" s="304">
        <f t="shared" ca="1" si="236"/>
        <v>59.468475075281809</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2.451326745241345</v>
      </c>
      <c r="AH555" s="304">
        <f t="shared" ca="1" si="260"/>
        <v>-7.309262878197317</v>
      </c>
    </row>
    <row r="556" spans="1:34" x14ac:dyDescent="0.2">
      <c r="A556" s="347">
        <f t="shared" ca="1" si="238"/>
        <v>1E-4</v>
      </c>
      <c r="B556" s="304">
        <f t="shared" ca="1" si="239"/>
        <v>33.403800000000331</v>
      </c>
      <c r="D556" s="306">
        <f t="shared" ca="1" si="240"/>
        <v>-0.73268009620819263</v>
      </c>
      <c r="E556" s="307">
        <f t="shared" ca="1" si="241"/>
        <v>-2.5375131606141652</v>
      </c>
      <c r="F556" s="304">
        <f t="shared" ca="1" si="242"/>
        <v>2.6411726872110686</v>
      </c>
      <c r="G556" s="306">
        <f t="shared" ca="1" si="243"/>
        <v>12.146746604137187</v>
      </c>
      <c r="H556" s="307">
        <f t="shared" ca="1" si="244"/>
        <v>-120.56799964443876</v>
      </c>
      <c r="I556" s="304">
        <f t="shared" ca="1" si="245"/>
        <v>121.17832310824615</v>
      </c>
      <c r="J556" s="306">
        <f t="shared" ca="1" si="246"/>
        <v>752.66657852646347</v>
      </c>
      <c r="K556" s="307">
        <f t="shared" ca="1" si="247"/>
        <v>-8.5077027754369983</v>
      </c>
      <c r="L556" s="304">
        <f t="shared" ca="1" si="232"/>
        <v>752.71466003874821</v>
      </c>
      <c r="M556" s="306">
        <f t="shared" ca="1" si="248"/>
        <v>-1.4703890912183222</v>
      </c>
      <c r="N556" s="304">
        <f t="shared" ca="1" si="249"/>
        <v>-84.247089168886475</v>
      </c>
      <c r="P556" s="310">
        <f t="shared" ca="1" si="250"/>
        <v>23</v>
      </c>
      <c r="Q556" s="304">
        <f t="shared" ca="1" si="251"/>
        <v>0</v>
      </c>
      <c r="R556" s="306">
        <f t="shared" ca="1" si="252"/>
        <v>0</v>
      </c>
      <c r="S556" s="307">
        <f t="shared" ca="1" si="253"/>
        <v>8.1359999999999992</v>
      </c>
      <c r="T556" s="304">
        <f t="shared" ca="1" si="233"/>
        <v>79.814160000000001</v>
      </c>
      <c r="U556" s="311">
        <f t="shared" ca="1" si="234"/>
        <v>0</v>
      </c>
      <c r="V556" s="306">
        <f t="shared" ca="1" si="235"/>
        <v>1.2260426371123241</v>
      </c>
      <c r="W556" s="304">
        <f t="shared" ca="1" si="236"/>
        <v>59.468787371165341</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2.4512891584862446</v>
      </c>
      <c r="AH556" s="304">
        <f t="shared" ca="1" si="260"/>
        <v>-7.3093012629402425</v>
      </c>
    </row>
    <row r="557" spans="1:34" x14ac:dyDescent="0.2">
      <c r="A557" s="347">
        <f t="shared" ca="1" si="238"/>
        <v>1E-4</v>
      </c>
      <c r="B557" s="304">
        <f t="shared" ca="1" si="239"/>
        <v>33.403900000000334</v>
      </c>
      <c r="D557" s="306">
        <f t="shared" ca="1" si="240"/>
        <v>-0.73267804226924804</v>
      </c>
      <c r="E557" s="307">
        <f t="shared" ca="1" si="241"/>
        <v>-2.5374743749310573</v>
      </c>
      <c r="F557" s="304">
        <f t="shared" ca="1" si="242"/>
        <v>2.6411348540078863</v>
      </c>
      <c r="G557" s="306">
        <f t="shared" ca="1" si="243"/>
        <v>12.14667333633296</v>
      </c>
      <c r="H557" s="307">
        <f t="shared" ca="1" si="244"/>
        <v>-120.56825339187625</v>
      </c>
      <c r="I557" s="304">
        <f t="shared" ca="1" si="245"/>
        <v>121.17856823344324</v>
      </c>
      <c r="J557" s="306">
        <f t="shared" ca="1" si="246"/>
        <v>752.66657852646347</v>
      </c>
      <c r="K557" s="307">
        <f t="shared" ca="1" si="247"/>
        <v>-8.5197595880888137</v>
      </c>
      <c r="L557" s="304">
        <f t="shared" ca="1" si="232"/>
        <v>752.71479640975031</v>
      </c>
      <c r="M557" s="306">
        <f t="shared" ca="1" si="248"/>
        <v>-1.4703899026990757</v>
      </c>
      <c r="N557" s="304">
        <f t="shared" ca="1" si="249"/>
        <v>-84.247135663308811</v>
      </c>
      <c r="P557" s="310">
        <f t="shared" ca="1" si="250"/>
        <v>23</v>
      </c>
      <c r="Q557" s="304">
        <f t="shared" ca="1" si="251"/>
        <v>0</v>
      </c>
      <c r="R557" s="306">
        <f t="shared" ca="1" si="252"/>
        <v>0</v>
      </c>
      <c r="S557" s="307">
        <f t="shared" ca="1" si="253"/>
        <v>8.1359999999999992</v>
      </c>
      <c r="T557" s="304">
        <f t="shared" ca="1" si="233"/>
        <v>79.814160000000001</v>
      </c>
      <c r="U557" s="311">
        <f t="shared" ca="1" si="234"/>
        <v>0</v>
      </c>
      <c r="V557" s="306">
        <f t="shared" ca="1" si="235"/>
        <v>1.2260441153301207</v>
      </c>
      <c r="W557" s="304">
        <f t="shared" ca="1" si="236"/>
        <v>59.469099664663936</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2.451251572009804</v>
      </c>
      <c r="AH557" s="304">
        <f t="shared" ca="1" si="260"/>
        <v>-7.3093396473900381</v>
      </c>
    </row>
    <row r="558" spans="1:34" x14ac:dyDescent="0.2">
      <c r="A558" s="347">
        <f t="shared" ca="1" si="238"/>
        <v>1E-4</v>
      </c>
      <c r="B558" s="304">
        <f t="shared" ca="1" si="239"/>
        <v>33.404000000000337</v>
      </c>
      <c r="D558" s="306">
        <f t="shared" ca="1" si="240"/>
        <v>-0.73267598829793046</v>
      </c>
      <c r="E558" s="307">
        <f t="shared" ca="1" si="241"/>
        <v>-2.5374355895441436</v>
      </c>
      <c r="F558" s="304">
        <f t="shared" ca="1" si="242"/>
        <v>2.6410970211095206</v>
      </c>
      <c r="G558" s="306">
        <f t="shared" ca="1" si="243"/>
        <v>12.146600068734129</v>
      </c>
      <c r="H558" s="307">
        <f t="shared" ca="1" si="244"/>
        <v>-120.56850713543521</v>
      </c>
      <c r="I558" s="304">
        <f t="shared" ca="1" si="245"/>
        <v>121.17881335488173</v>
      </c>
      <c r="J558" s="306">
        <f t="shared" ca="1" si="246"/>
        <v>752.66657852646347</v>
      </c>
      <c r="K558" s="307">
        <f t="shared" ca="1" si="247"/>
        <v>-8.5318164261151797</v>
      </c>
      <c r="L558" s="304">
        <f t="shared" ca="1" si="232"/>
        <v>752.71493297413849</v>
      </c>
      <c r="M558" s="306">
        <f t="shared" ca="1" si="248"/>
        <v>-1.4703907141716517</v>
      </c>
      <c r="N558" s="304">
        <f t="shared" ca="1" si="249"/>
        <v>-84.2471821572626</v>
      </c>
      <c r="P558" s="310">
        <f t="shared" ca="1" si="250"/>
        <v>23</v>
      </c>
      <c r="Q558" s="304">
        <f t="shared" ca="1" si="251"/>
        <v>0</v>
      </c>
      <c r="R558" s="306">
        <f t="shared" ca="1" si="252"/>
        <v>0</v>
      </c>
      <c r="S558" s="307">
        <f t="shared" ca="1" si="253"/>
        <v>8.1359999999999992</v>
      </c>
      <c r="T558" s="304">
        <f t="shared" ca="1" si="233"/>
        <v>79.814160000000001</v>
      </c>
      <c r="U558" s="311">
        <f t="shared" ca="1" si="234"/>
        <v>0</v>
      </c>
      <c r="V558" s="306">
        <f t="shared" ca="1" si="235"/>
        <v>1.2260455935528116</v>
      </c>
      <c r="W558" s="304">
        <f t="shared" ca="1" si="236"/>
        <v>59.46941195577763</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2.4512139858120294</v>
      </c>
      <c r="AH558" s="304">
        <f t="shared" ca="1" si="260"/>
        <v>-7.3093780315466992</v>
      </c>
    </row>
    <row r="559" spans="1:34" x14ac:dyDescent="0.2">
      <c r="A559" s="347">
        <f t="shared" ca="1" si="238"/>
        <v>1E-4</v>
      </c>
      <c r="B559" s="304">
        <f t="shared" ca="1" si="239"/>
        <v>33.404100000000341</v>
      </c>
      <c r="D559" s="306">
        <f t="shared" ca="1" si="240"/>
        <v>-0.73267393429423711</v>
      </c>
      <c r="E559" s="307">
        <f t="shared" ca="1" si="241"/>
        <v>-2.5373968044534196</v>
      </c>
      <c r="F559" s="304">
        <f t="shared" ca="1" si="242"/>
        <v>2.6410591885159675</v>
      </c>
      <c r="G559" s="306">
        <f t="shared" ca="1" si="243"/>
        <v>12.1465268013407</v>
      </c>
      <c r="H559" s="307">
        <f t="shared" ca="1" si="244"/>
        <v>-120.56876087511566</v>
      </c>
      <c r="I559" s="304">
        <f t="shared" ca="1" si="245"/>
        <v>121.17905847256162</v>
      </c>
      <c r="J559" s="306">
        <f t="shared" ca="1" si="246"/>
        <v>752.66657852646347</v>
      </c>
      <c r="K559" s="307">
        <f t="shared" ca="1" si="247"/>
        <v>-8.543873289515707</v>
      </c>
      <c r="L559" s="304">
        <f t="shared" ca="1" si="232"/>
        <v>752.71506973191413</v>
      </c>
      <c r="M559" s="306">
        <f t="shared" ca="1" si="248"/>
        <v>-1.47039152563605</v>
      </c>
      <c r="N559" s="304">
        <f t="shared" ca="1" si="249"/>
        <v>-84.247228650747857</v>
      </c>
      <c r="P559" s="310">
        <f t="shared" ca="1" si="250"/>
        <v>23</v>
      </c>
      <c r="Q559" s="304">
        <f t="shared" ca="1" si="251"/>
        <v>0</v>
      </c>
      <c r="R559" s="306">
        <f t="shared" ca="1" si="252"/>
        <v>0</v>
      </c>
      <c r="S559" s="307">
        <f t="shared" ca="1" si="253"/>
        <v>8.1359999999999992</v>
      </c>
      <c r="T559" s="304">
        <f t="shared" ca="1" si="233"/>
        <v>79.814160000000001</v>
      </c>
      <c r="U559" s="311">
        <f t="shared" ca="1" si="234"/>
        <v>0</v>
      </c>
      <c r="V559" s="306">
        <f t="shared" ca="1" si="235"/>
        <v>1.2260470717803966</v>
      </c>
      <c r="W559" s="304">
        <f t="shared" ca="1" si="236"/>
        <v>59.469724244506416</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2.4511763998929146</v>
      </c>
      <c r="AH559" s="304">
        <f t="shared" ca="1" si="260"/>
        <v>-7.3094164154102303</v>
      </c>
    </row>
    <row r="560" spans="1:34" x14ac:dyDescent="0.2">
      <c r="A560" s="347">
        <f t="shared" ca="1" si="238"/>
        <v>1E-4</v>
      </c>
      <c r="B560" s="304">
        <f t="shared" ca="1" si="239"/>
        <v>33.404200000000344</v>
      </c>
      <c r="D560" s="306">
        <f t="shared" ca="1" si="240"/>
        <v>-0.7326718802581712</v>
      </c>
      <c r="E560" s="307">
        <f t="shared" ca="1" si="241"/>
        <v>-2.5373580196588854</v>
      </c>
      <c r="F560" s="304">
        <f t="shared" ca="1" si="242"/>
        <v>2.6410213562272276</v>
      </c>
      <c r="G560" s="306">
        <f t="shared" ca="1" si="243"/>
        <v>12.146453534152675</v>
      </c>
      <c r="H560" s="307">
        <f t="shared" ca="1" si="244"/>
        <v>-120.56901461091762</v>
      </c>
      <c r="I560" s="304">
        <f t="shared" ca="1" si="245"/>
        <v>121.17930358648294</v>
      </c>
      <c r="J560" s="306">
        <f t="shared" ca="1" si="246"/>
        <v>752.66657852646347</v>
      </c>
      <c r="K560" s="307">
        <f t="shared" ca="1" si="247"/>
        <v>-8.5559301782900086</v>
      </c>
      <c r="L560" s="304">
        <f t="shared" ca="1" si="232"/>
        <v>752.71520668307789</v>
      </c>
      <c r="M560" s="306">
        <f t="shared" ca="1" si="248"/>
        <v>-1.4703923370922709</v>
      </c>
      <c r="N560" s="304">
        <f t="shared" ca="1" si="249"/>
        <v>-84.247275143764568</v>
      </c>
      <c r="P560" s="310">
        <f t="shared" ca="1" si="250"/>
        <v>23</v>
      </c>
      <c r="Q560" s="304">
        <f t="shared" ca="1" si="251"/>
        <v>0</v>
      </c>
      <c r="R560" s="306">
        <f t="shared" ca="1" si="252"/>
        <v>0</v>
      </c>
      <c r="S560" s="307">
        <f t="shared" ca="1" si="253"/>
        <v>8.1359999999999992</v>
      </c>
      <c r="T560" s="304">
        <f t="shared" ca="1" si="233"/>
        <v>79.814160000000001</v>
      </c>
      <c r="U560" s="311">
        <f t="shared" ca="1" si="234"/>
        <v>0</v>
      </c>
      <c r="V560" s="306">
        <f t="shared" ca="1" si="235"/>
        <v>1.2260485500128753</v>
      </c>
      <c r="W560" s="304">
        <f t="shared" ca="1" si="236"/>
        <v>59.470036530850251</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2.451138814252463</v>
      </c>
      <c r="AH560" s="304">
        <f t="shared" ca="1" si="260"/>
        <v>-7.3094547989806316</v>
      </c>
    </row>
    <row r="561" spans="1:34" x14ac:dyDescent="0.2">
      <c r="A561" s="347">
        <f t="shared" ca="1" si="238"/>
        <v>1E-4</v>
      </c>
      <c r="B561" s="304">
        <f t="shared" ca="1" si="239"/>
        <v>33.404300000000347</v>
      </c>
      <c r="D561" s="306">
        <f t="shared" ca="1" si="240"/>
        <v>-0.73266982618973231</v>
      </c>
      <c r="E561" s="307">
        <f t="shared" ca="1" si="241"/>
        <v>-2.5373192351605462</v>
      </c>
      <c r="F561" s="304">
        <f t="shared" ca="1" si="242"/>
        <v>2.640983524243306</v>
      </c>
      <c r="G561" s="306">
        <f t="shared" ca="1" si="243"/>
        <v>12.146380267170056</v>
      </c>
      <c r="H561" s="307">
        <f t="shared" ca="1" si="244"/>
        <v>-120.56926834284114</v>
      </c>
      <c r="I561" s="304">
        <f t="shared" ca="1" si="245"/>
        <v>121.17954869664572</v>
      </c>
      <c r="J561" s="306">
        <f t="shared" ca="1" si="246"/>
        <v>752.66657852646347</v>
      </c>
      <c r="K561" s="307">
        <f t="shared" ca="1" si="247"/>
        <v>-8.5679870924376971</v>
      </c>
      <c r="L561" s="304">
        <f t="shared" ca="1" si="232"/>
        <v>752.71534382763127</v>
      </c>
      <c r="M561" s="306">
        <f t="shared" ca="1" si="248"/>
        <v>-1.4703931485403143</v>
      </c>
      <c r="N561" s="304">
        <f t="shared" ca="1" si="249"/>
        <v>-84.247321636312748</v>
      </c>
      <c r="P561" s="310">
        <f t="shared" ca="1" si="250"/>
        <v>23</v>
      </c>
      <c r="Q561" s="304">
        <f t="shared" ca="1" si="251"/>
        <v>0</v>
      </c>
      <c r="R561" s="306">
        <f t="shared" ca="1" si="252"/>
        <v>0</v>
      </c>
      <c r="S561" s="307">
        <f t="shared" ca="1" si="253"/>
        <v>8.1359999999999992</v>
      </c>
      <c r="T561" s="304">
        <f t="shared" ca="1" si="233"/>
        <v>79.814160000000001</v>
      </c>
      <c r="U561" s="311">
        <f t="shared" ca="1" si="234"/>
        <v>0</v>
      </c>
      <c r="V561" s="306">
        <f t="shared" ca="1" si="235"/>
        <v>1.2260500282502482</v>
      </c>
      <c r="W561" s="304">
        <f t="shared" ca="1" si="236"/>
        <v>59.470348814809164</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2.4511012288906802</v>
      </c>
      <c r="AH561" s="304">
        <f t="shared" ca="1" si="260"/>
        <v>-7.3094931822578975</v>
      </c>
    </row>
    <row r="562" spans="1:34" x14ac:dyDescent="0.2">
      <c r="A562" s="347">
        <f t="shared" ca="1" si="238"/>
        <v>1E-4</v>
      </c>
      <c r="B562" s="304">
        <f t="shared" ca="1" si="239"/>
        <v>33.404400000000351</v>
      </c>
      <c r="D562" s="306">
        <f t="shared" ca="1" si="240"/>
        <v>-0.73266777208892242</v>
      </c>
      <c r="E562" s="307">
        <f t="shared" ca="1" si="241"/>
        <v>-2.5372804509583986</v>
      </c>
      <c r="F562" s="304">
        <f t="shared" ca="1" si="242"/>
        <v>2.6409456925641992</v>
      </c>
      <c r="G562" s="306">
        <f t="shared" ca="1" si="243"/>
        <v>12.146307000392847</v>
      </c>
      <c r="H562" s="307">
        <f t="shared" ca="1" si="244"/>
        <v>-120.56952207088624</v>
      </c>
      <c r="I562" s="304">
        <f t="shared" ca="1" si="245"/>
        <v>121.17979380305</v>
      </c>
      <c r="J562" s="306">
        <f t="shared" ca="1" si="246"/>
        <v>752.66657852646347</v>
      </c>
      <c r="K562" s="307">
        <f t="shared" ca="1" si="247"/>
        <v>-8.5800440319583835</v>
      </c>
      <c r="L562" s="304">
        <f t="shared" ca="1" si="232"/>
        <v>752.71548116557517</v>
      </c>
      <c r="M562" s="306">
        <f t="shared" ca="1" si="248"/>
        <v>-1.4703939599801807</v>
      </c>
      <c r="N562" s="304">
        <f t="shared" ca="1" si="249"/>
        <v>-84.247368128392424</v>
      </c>
      <c r="P562" s="310">
        <f t="shared" ca="1" si="250"/>
        <v>23</v>
      </c>
      <c r="Q562" s="304">
        <f t="shared" ca="1" si="251"/>
        <v>0</v>
      </c>
      <c r="R562" s="306">
        <f t="shared" ca="1" si="252"/>
        <v>0</v>
      </c>
      <c r="S562" s="307">
        <f t="shared" ca="1" si="253"/>
        <v>8.1359999999999992</v>
      </c>
      <c r="T562" s="304">
        <f t="shared" ca="1" si="233"/>
        <v>79.814160000000001</v>
      </c>
      <c r="U562" s="311">
        <f t="shared" ca="1" si="234"/>
        <v>0</v>
      </c>
      <c r="V562" s="306">
        <f t="shared" ca="1" si="235"/>
        <v>1.2260515064925153</v>
      </c>
      <c r="W562" s="304">
        <f t="shared" ca="1" si="236"/>
        <v>59.470661096383161</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2.4510636438075588</v>
      </c>
      <c r="AH562" s="304">
        <f t="shared" ca="1" si="260"/>
        <v>-7.3095315652420316</v>
      </c>
    </row>
    <row r="563" spans="1:34" x14ac:dyDescent="0.2">
      <c r="A563" s="347">
        <f t="shared" ca="1" si="238"/>
        <v>1E-4</v>
      </c>
      <c r="B563" s="304">
        <f t="shared" ca="1" si="239"/>
        <v>33.404500000000354</v>
      </c>
      <c r="D563" s="306">
        <f t="shared" ca="1" si="240"/>
        <v>-0.73266571795574009</v>
      </c>
      <c r="E563" s="307">
        <f t="shared" ca="1" si="241"/>
        <v>-2.5372416670524425</v>
      </c>
      <c r="F563" s="304">
        <f t="shared" ca="1" si="242"/>
        <v>2.6409078611899086</v>
      </c>
      <c r="G563" s="306">
        <f t="shared" ca="1" si="243"/>
        <v>12.146233733821051</v>
      </c>
      <c r="H563" s="307">
        <f t="shared" ca="1" si="244"/>
        <v>-120.56977579505295</v>
      </c>
      <c r="I563" s="304">
        <f t="shared" ca="1" si="245"/>
        <v>121.18003890569581</v>
      </c>
      <c r="J563" s="306">
        <f t="shared" ca="1" si="246"/>
        <v>752.66657852646347</v>
      </c>
      <c r="K563" s="307">
        <f t="shared" ca="1" si="247"/>
        <v>-8.5921009968516806</v>
      </c>
      <c r="L563" s="304">
        <f t="shared" ca="1" si="232"/>
        <v>752.71561869691072</v>
      </c>
      <c r="M563" s="306">
        <f t="shared" ca="1" si="248"/>
        <v>-1.4703947714118699</v>
      </c>
      <c r="N563" s="304">
        <f t="shared" ca="1" si="249"/>
        <v>-84.247414620003582</v>
      </c>
      <c r="P563" s="310">
        <f t="shared" ca="1" si="250"/>
        <v>23</v>
      </c>
      <c r="Q563" s="304">
        <f t="shared" ca="1" si="251"/>
        <v>0</v>
      </c>
      <c r="R563" s="306">
        <f t="shared" ca="1" si="252"/>
        <v>0</v>
      </c>
      <c r="S563" s="307">
        <f t="shared" ca="1" si="253"/>
        <v>8.1359999999999992</v>
      </c>
      <c r="T563" s="304">
        <f t="shared" ca="1" si="233"/>
        <v>79.814160000000001</v>
      </c>
      <c r="U563" s="311">
        <f t="shared" ca="1" si="234"/>
        <v>0</v>
      </c>
      <c r="V563" s="306">
        <f t="shared" ca="1" si="235"/>
        <v>1.2260529847396759</v>
      </c>
      <c r="W563" s="304">
        <f t="shared" ca="1" si="236"/>
        <v>59.470973375572214</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2.4510260590031026</v>
      </c>
      <c r="AH563" s="304">
        <f t="shared" ca="1" si="260"/>
        <v>-7.3095699479330341</v>
      </c>
    </row>
    <row r="564" spans="1:34" x14ac:dyDescent="0.2">
      <c r="A564" s="347">
        <f t="shared" ca="1" si="238"/>
        <v>1E-4</v>
      </c>
      <c r="B564" s="304">
        <f t="shared" ca="1" si="239"/>
        <v>33.404600000000357</v>
      </c>
      <c r="D564" s="306">
        <f t="shared" ca="1" si="240"/>
        <v>-0.7326636637901881</v>
      </c>
      <c r="E564" s="307">
        <f t="shared" ca="1" si="241"/>
        <v>-2.5372028834426814</v>
      </c>
      <c r="F564" s="304">
        <f t="shared" ca="1" si="242"/>
        <v>2.6408700301204373</v>
      </c>
      <c r="G564" s="306">
        <f t="shared" ca="1" si="243"/>
        <v>12.146160467454672</v>
      </c>
      <c r="H564" s="307">
        <f t="shared" ca="1" si="244"/>
        <v>-120.57002951534129</v>
      </c>
      <c r="I564" s="304">
        <f t="shared" ca="1" si="245"/>
        <v>121.18028400458314</v>
      </c>
      <c r="J564" s="306">
        <f t="shared" ca="1" si="246"/>
        <v>752.66657852646347</v>
      </c>
      <c r="K564" s="307">
        <f t="shared" ca="1" si="247"/>
        <v>-8.6041579871172011</v>
      </c>
      <c r="L564" s="304">
        <f t="shared" ca="1" si="232"/>
        <v>752.71575642163907</v>
      </c>
      <c r="M564" s="306">
        <f t="shared" ca="1" si="248"/>
        <v>-1.4703955828353823</v>
      </c>
      <c r="N564" s="304">
        <f t="shared" ca="1" si="249"/>
        <v>-84.247461111146237</v>
      </c>
      <c r="P564" s="310">
        <f t="shared" ca="1" si="250"/>
        <v>23</v>
      </c>
      <c r="Q564" s="304">
        <f t="shared" ca="1" si="251"/>
        <v>0</v>
      </c>
      <c r="R564" s="306">
        <f t="shared" ca="1" si="252"/>
        <v>0</v>
      </c>
      <c r="S564" s="307">
        <f t="shared" ca="1" si="253"/>
        <v>8.1359999999999992</v>
      </c>
      <c r="T564" s="304">
        <f t="shared" ca="1" si="233"/>
        <v>79.814160000000001</v>
      </c>
      <c r="U564" s="311">
        <f t="shared" ca="1" si="234"/>
        <v>0</v>
      </c>
      <c r="V564" s="306">
        <f t="shared" ca="1" si="235"/>
        <v>1.2260544629917305</v>
      </c>
      <c r="W564" s="304">
        <f t="shared" ca="1" si="236"/>
        <v>59.471285652376288</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2.4509884744773123</v>
      </c>
      <c r="AH564" s="304">
        <f t="shared" ca="1" si="260"/>
        <v>-7.3096083303309021</v>
      </c>
    </row>
    <row r="565" spans="1:34" x14ac:dyDescent="0.2">
      <c r="A565" s="347">
        <f t="shared" ca="1" si="238"/>
        <v>1E-4</v>
      </c>
      <c r="B565" s="304">
        <f t="shared" ca="1" si="239"/>
        <v>33.404700000000361</v>
      </c>
      <c r="D565" s="306">
        <f t="shared" ca="1" si="240"/>
        <v>-0.73266160959226456</v>
      </c>
      <c r="E565" s="307">
        <f t="shared" ca="1" si="241"/>
        <v>-2.5371641001291181</v>
      </c>
      <c r="F565" s="304">
        <f t="shared" ca="1" si="242"/>
        <v>2.6408321993557875</v>
      </c>
      <c r="G565" s="306">
        <f t="shared" ca="1" si="243"/>
        <v>12.146087201293714</v>
      </c>
      <c r="H565" s="307">
        <f t="shared" ca="1" si="244"/>
        <v>-120.5702832317513</v>
      </c>
      <c r="I565" s="304">
        <f t="shared" ca="1" si="245"/>
        <v>121.18052909971206</v>
      </c>
      <c r="J565" s="306">
        <f t="shared" ca="1" si="246"/>
        <v>752.66657852646347</v>
      </c>
      <c r="K565" s="307">
        <f t="shared" ca="1" si="247"/>
        <v>-8.6162150027545561</v>
      </c>
      <c r="L565" s="304">
        <f t="shared" ca="1" si="232"/>
        <v>752.71589433976123</v>
      </c>
      <c r="M565" s="306">
        <f t="shared" ca="1" si="248"/>
        <v>-1.4703963942507177</v>
      </c>
      <c r="N565" s="304">
        <f t="shared" ca="1" si="249"/>
        <v>-84.247507601820388</v>
      </c>
      <c r="P565" s="310">
        <f t="shared" ca="1" si="250"/>
        <v>23</v>
      </c>
      <c r="Q565" s="304">
        <f t="shared" ca="1" si="251"/>
        <v>0</v>
      </c>
      <c r="R565" s="306">
        <f t="shared" ca="1" si="252"/>
        <v>0</v>
      </c>
      <c r="S565" s="307">
        <f t="shared" ca="1" si="253"/>
        <v>8.1359999999999992</v>
      </c>
      <c r="T565" s="304">
        <f t="shared" ca="1" si="233"/>
        <v>79.814160000000001</v>
      </c>
      <c r="U565" s="311">
        <f t="shared" ca="1" si="234"/>
        <v>0</v>
      </c>
      <c r="V565" s="306">
        <f t="shared" ca="1" si="235"/>
        <v>1.2260559412486791</v>
      </c>
      <c r="W565" s="304">
        <f t="shared" ca="1" si="236"/>
        <v>59.471597926795425</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2.4509508902301942</v>
      </c>
      <c r="AH565" s="304">
        <f t="shared" ca="1" si="260"/>
        <v>-7.3096467124356312</v>
      </c>
    </row>
    <row r="566" spans="1:34" x14ac:dyDescent="0.2">
      <c r="A566" s="347">
        <f t="shared" ca="1" si="238"/>
        <v>1E-4</v>
      </c>
      <c r="B566" s="304">
        <f t="shared" ca="1" si="239"/>
        <v>33.404800000000364</v>
      </c>
      <c r="D566" s="306">
        <f t="shared" ca="1" si="240"/>
        <v>-0.73265955536197325</v>
      </c>
      <c r="E566" s="307">
        <f t="shared" ca="1" si="241"/>
        <v>-2.5371253171117498</v>
      </c>
      <c r="F566" s="304">
        <f t="shared" ca="1" si="242"/>
        <v>2.6407943688959583</v>
      </c>
      <c r="G566" s="306">
        <f t="shared" ca="1" si="243"/>
        <v>12.146013935338178</v>
      </c>
      <c r="H566" s="307">
        <f t="shared" ca="1" si="244"/>
        <v>-120.57053694428302</v>
      </c>
      <c r="I566" s="304">
        <f t="shared" ca="1" si="245"/>
        <v>121.18077419108258</v>
      </c>
      <c r="J566" s="306">
        <f t="shared" ca="1" si="246"/>
        <v>752.66657852646347</v>
      </c>
      <c r="K566" s="307">
        <f t="shared" ca="1" si="247"/>
        <v>-8.6282720437633582</v>
      </c>
      <c r="L566" s="304">
        <f t="shared" ca="1" si="232"/>
        <v>752.71603245127847</v>
      </c>
      <c r="M566" s="306">
        <f t="shared" ca="1" si="248"/>
        <v>-1.4703972056578765</v>
      </c>
      <c r="N566" s="304">
        <f t="shared" ca="1" si="249"/>
        <v>-84.24755409202605</v>
      </c>
      <c r="P566" s="310">
        <f t="shared" ca="1" si="250"/>
        <v>23</v>
      </c>
      <c r="Q566" s="304">
        <f t="shared" ca="1" si="251"/>
        <v>0</v>
      </c>
      <c r="R566" s="306">
        <f t="shared" ca="1" si="252"/>
        <v>0</v>
      </c>
      <c r="S566" s="307">
        <f t="shared" ca="1" si="253"/>
        <v>8.1359999999999992</v>
      </c>
      <c r="T566" s="304">
        <f t="shared" ca="1" si="233"/>
        <v>79.814160000000001</v>
      </c>
      <c r="U566" s="311">
        <f t="shared" ca="1" si="234"/>
        <v>0</v>
      </c>
      <c r="V566" s="306">
        <f t="shared" ca="1" si="235"/>
        <v>1.2260574195105209</v>
      </c>
      <c r="W566" s="304">
        <f t="shared" ca="1" si="236"/>
        <v>59.47191019882959</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2.4509133062617456</v>
      </c>
      <c r="AH566" s="304">
        <f t="shared" ca="1" si="260"/>
        <v>-7.309685094247226</v>
      </c>
    </row>
    <row r="567" spans="1:34" x14ac:dyDescent="0.2">
      <c r="A567" s="347">
        <f t="shared" ca="1" si="238"/>
        <v>1E-4</v>
      </c>
      <c r="B567" s="304">
        <f t="shared" ca="1" si="239"/>
        <v>33.404900000000367</v>
      </c>
      <c r="D567" s="306">
        <f t="shared" ca="1" si="240"/>
        <v>-0.73265750109931205</v>
      </c>
      <c r="E567" s="307">
        <f t="shared" ca="1" si="241"/>
        <v>-2.5370865343905793</v>
      </c>
      <c r="F567" s="304">
        <f t="shared" ca="1" si="242"/>
        <v>2.6407565387409511</v>
      </c>
      <c r="G567" s="306">
        <f t="shared" ca="1" si="243"/>
        <v>12.145940669588068</v>
      </c>
      <c r="H567" s="307">
        <f t="shared" ca="1" si="244"/>
        <v>-120.57079065293647</v>
      </c>
      <c r="I567" s="304">
        <f t="shared" ca="1" si="245"/>
        <v>121.18101927869473</v>
      </c>
      <c r="J567" s="306">
        <f t="shared" ca="1" si="246"/>
        <v>752.66657852646347</v>
      </c>
      <c r="K567" s="307">
        <f t="shared" ca="1" si="247"/>
        <v>-8.6403291101432185</v>
      </c>
      <c r="L567" s="304">
        <f t="shared" ca="1" si="232"/>
        <v>752.71617075619179</v>
      </c>
      <c r="M567" s="306">
        <f t="shared" ca="1" si="248"/>
        <v>-1.4703980170568585</v>
      </c>
      <c r="N567" s="304">
        <f t="shared" ca="1" si="249"/>
        <v>-84.247600581763223</v>
      </c>
      <c r="P567" s="310">
        <f t="shared" ca="1" si="250"/>
        <v>23</v>
      </c>
      <c r="Q567" s="304">
        <f t="shared" ca="1" si="251"/>
        <v>0</v>
      </c>
      <c r="R567" s="306">
        <f t="shared" ca="1" si="252"/>
        <v>0</v>
      </c>
      <c r="S567" s="307">
        <f t="shared" ca="1" si="253"/>
        <v>8.1359999999999992</v>
      </c>
      <c r="T567" s="304">
        <f t="shared" ca="1" si="233"/>
        <v>79.814160000000001</v>
      </c>
      <c r="U567" s="311">
        <f t="shared" ca="1" si="234"/>
        <v>0</v>
      </c>
      <c r="V567" s="306">
        <f t="shared" ca="1" si="235"/>
        <v>1.2260588977772569</v>
      </c>
      <c r="W567" s="304">
        <f t="shared" ca="1" si="236"/>
        <v>59.472222468478805</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2.4508757225719684</v>
      </c>
      <c r="AH567" s="304">
        <f t="shared" ca="1" si="260"/>
        <v>-7.3097234757656828</v>
      </c>
    </row>
    <row r="568" spans="1:34" x14ac:dyDescent="0.2">
      <c r="A568" s="347">
        <f t="shared" ca="1" si="238"/>
        <v>1E-4</v>
      </c>
      <c r="B568" s="304">
        <f t="shared" ca="1" si="239"/>
        <v>33.405000000000371</v>
      </c>
      <c r="D568" s="306">
        <f t="shared" ca="1" si="240"/>
        <v>-0.73265544680428463</v>
      </c>
      <c r="E568" s="307">
        <f t="shared" ca="1" si="241"/>
        <v>-2.5370477519656029</v>
      </c>
      <c r="F568" s="304">
        <f t="shared" ca="1" si="242"/>
        <v>2.6407187088907644</v>
      </c>
      <c r="G568" s="306">
        <f t="shared" ca="1" si="243"/>
        <v>12.145867404043388</v>
      </c>
      <c r="H568" s="307">
        <f t="shared" ca="1" si="244"/>
        <v>-120.57104435771166</v>
      </c>
      <c r="I568" s="304">
        <f t="shared" ca="1" si="245"/>
        <v>121.18126436254853</v>
      </c>
      <c r="J568" s="306">
        <f t="shared" ca="1" si="246"/>
        <v>752.66657852646347</v>
      </c>
      <c r="K568" s="307">
        <f t="shared" ca="1" si="247"/>
        <v>-8.6523862018937514</v>
      </c>
      <c r="L568" s="304">
        <f t="shared" ca="1" si="232"/>
        <v>752.71630925450233</v>
      </c>
      <c r="M568" s="306">
        <f t="shared" ca="1" si="248"/>
        <v>-1.4703988284476641</v>
      </c>
      <c r="N568" s="304">
        <f t="shared" ca="1" si="249"/>
        <v>-84.247647071031921</v>
      </c>
      <c r="P568" s="310">
        <f t="shared" ca="1" si="250"/>
        <v>23</v>
      </c>
      <c r="Q568" s="304">
        <f t="shared" ca="1" si="251"/>
        <v>0</v>
      </c>
      <c r="R568" s="306">
        <f t="shared" ca="1" si="252"/>
        <v>0</v>
      </c>
      <c r="S568" s="307">
        <f t="shared" ca="1" si="253"/>
        <v>8.1359999999999992</v>
      </c>
      <c r="T568" s="304">
        <f t="shared" ca="1" si="233"/>
        <v>79.814160000000001</v>
      </c>
      <c r="U568" s="311">
        <f t="shared" ca="1" si="234"/>
        <v>0</v>
      </c>
      <c r="V568" s="306">
        <f t="shared" ca="1" si="235"/>
        <v>1.2260603760488868</v>
      </c>
      <c r="W568" s="304">
        <f t="shared" ca="1" si="236"/>
        <v>59.472534735743046</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2.4508381391608616</v>
      </c>
      <c r="AH568" s="304">
        <f t="shared" ca="1" si="260"/>
        <v>-7.3097618569910043</v>
      </c>
    </row>
    <row r="569" spans="1:34" x14ac:dyDescent="0.2">
      <c r="A569" s="347">
        <f t="shared" ca="1" si="238"/>
        <v>1E-4</v>
      </c>
      <c r="B569" s="304">
        <f t="shared" ca="1" si="239"/>
        <v>33.405100000000374</v>
      </c>
      <c r="D569" s="306">
        <f t="shared" ca="1" si="240"/>
        <v>-0.7326533924768891</v>
      </c>
      <c r="E569" s="307">
        <f t="shared" ca="1" si="241"/>
        <v>-2.537008969836827</v>
      </c>
      <c r="F569" s="304">
        <f t="shared" ca="1" si="242"/>
        <v>2.6406808793454033</v>
      </c>
      <c r="G569" s="306">
        <f t="shared" ca="1" si="243"/>
        <v>12.14579413870414</v>
      </c>
      <c r="H569" s="307">
        <f t="shared" ca="1" si="244"/>
        <v>-120.57129805860863</v>
      </c>
      <c r="I569" s="304">
        <f t="shared" ca="1" si="245"/>
        <v>121.18150944264403</v>
      </c>
      <c r="J569" s="306">
        <f t="shared" ca="1" si="246"/>
        <v>752.66657852646347</v>
      </c>
      <c r="K569" s="307">
        <f t="shared" ca="1" si="247"/>
        <v>-8.664443319014568</v>
      </c>
      <c r="L569" s="304">
        <f t="shared" ca="1" si="232"/>
        <v>752.71644794621125</v>
      </c>
      <c r="M569" s="306">
        <f t="shared" ca="1" si="248"/>
        <v>-1.4703996398302934</v>
      </c>
      <c r="N569" s="304">
        <f t="shared" ca="1" si="249"/>
        <v>-84.247693559832157</v>
      </c>
      <c r="P569" s="310">
        <f t="shared" ca="1" si="250"/>
        <v>23</v>
      </c>
      <c r="Q569" s="304">
        <f t="shared" ca="1" si="251"/>
        <v>0</v>
      </c>
      <c r="R569" s="306">
        <f t="shared" ca="1" si="252"/>
        <v>0</v>
      </c>
      <c r="S569" s="307">
        <f t="shared" ca="1" si="253"/>
        <v>8.1359999999999992</v>
      </c>
      <c r="T569" s="304">
        <f t="shared" ca="1" si="233"/>
        <v>79.814160000000001</v>
      </c>
      <c r="U569" s="311">
        <f t="shared" ca="1" si="234"/>
        <v>0</v>
      </c>
      <c r="V569" s="306">
        <f t="shared" ca="1" si="235"/>
        <v>1.2260618543254103</v>
      </c>
      <c r="W569" s="304">
        <f t="shared" ca="1" si="236"/>
        <v>59.472847000622316</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2.4508005560284252</v>
      </c>
      <c r="AH569" s="304">
        <f t="shared" ca="1" si="260"/>
        <v>-7.309800237923187</v>
      </c>
    </row>
    <row r="570" spans="1:34" x14ac:dyDescent="0.2">
      <c r="A570" s="347">
        <f t="shared" ca="1" si="238"/>
        <v>1E-4</v>
      </c>
      <c r="B570" s="304">
        <f t="shared" ca="1" si="239"/>
        <v>33.405200000000377</v>
      </c>
      <c r="D570" s="306">
        <f t="shared" ca="1" si="240"/>
        <v>-0.73265133811712713</v>
      </c>
      <c r="E570" s="307">
        <f t="shared" ca="1" si="241"/>
        <v>-2.5369701880042461</v>
      </c>
      <c r="F570" s="304">
        <f t="shared" ca="1" si="242"/>
        <v>2.6406430501048637</v>
      </c>
      <c r="G570" s="306">
        <f t="shared" ca="1" si="243"/>
        <v>12.145720873570328</v>
      </c>
      <c r="H570" s="307">
        <f t="shared" ca="1" si="244"/>
        <v>-120.57155175562744</v>
      </c>
      <c r="I570" s="304">
        <f t="shared" ca="1" si="245"/>
        <v>121.18175451898124</v>
      </c>
      <c r="J570" s="306">
        <f t="shared" ca="1" si="246"/>
        <v>752.66657852646347</v>
      </c>
      <c r="K570" s="307">
        <f t="shared" ca="1" si="247"/>
        <v>-8.6765004615052792</v>
      </c>
      <c r="L570" s="304">
        <f t="shared" ca="1" si="232"/>
        <v>752.71658683131966</v>
      </c>
      <c r="M570" s="306">
        <f t="shared" ca="1" si="248"/>
        <v>-1.4704004512047466</v>
      </c>
      <c r="N570" s="304">
        <f t="shared" ca="1" si="249"/>
        <v>-84.247740048163919</v>
      </c>
      <c r="P570" s="310">
        <f t="shared" ca="1" si="250"/>
        <v>23</v>
      </c>
      <c r="Q570" s="304">
        <f t="shared" ca="1" si="251"/>
        <v>0</v>
      </c>
      <c r="R570" s="306">
        <f t="shared" ca="1" si="252"/>
        <v>0</v>
      </c>
      <c r="S570" s="307">
        <f t="shared" ca="1" si="253"/>
        <v>8.1359999999999992</v>
      </c>
      <c r="T570" s="304">
        <f t="shared" ca="1" si="233"/>
        <v>79.814160000000001</v>
      </c>
      <c r="U570" s="311">
        <f t="shared" ca="1" si="234"/>
        <v>0</v>
      </c>
      <c r="V570" s="306">
        <f t="shared" ca="1" si="235"/>
        <v>1.2260633326068271</v>
      </c>
      <c r="W570" s="304">
        <f t="shared" ca="1" si="236"/>
        <v>59.473159263116585</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2.4507629731746627</v>
      </c>
      <c r="AH570" s="304">
        <f t="shared" ca="1" si="260"/>
        <v>-7.3098386185622326</v>
      </c>
    </row>
    <row r="571" spans="1:34" x14ac:dyDescent="0.2">
      <c r="A571" s="347">
        <f t="shared" ca="1" si="238"/>
        <v>1E-4</v>
      </c>
      <c r="B571" s="304">
        <f t="shared" ca="1" si="239"/>
        <v>33.405300000000381</v>
      </c>
      <c r="D571" s="306">
        <f t="shared" ca="1" si="240"/>
        <v>-0.73264928372499849</v>
      </c>
      <c r="E571" s="307">
        <f t="shared" ca="1" si="241"/>
        <v>-2.5369314064678683</v>
      </c>
      <c r="F571" s="304">
        <f t="shared" ca="1" si="242"/>
        <v>2.6406052211691526</v>
      </c>
      <c r="G571" s="306">
        <f t="shared" ca="1" si="243"/>
        <v>12.145647608641955</v>
      </c>
      <c r="H571" s="307">
        <f t="shared" ca="1" si="244"/>
        <v>-120.57180544876809</v>
      </c>
      <c r="I571" s="304">
        <f t="shared" ca="1" si="245"/>
        <v>121.18199959156019</v>
      </c>
      <c r="J571" s="306">
        <f t="shared" ca="1" si="246"/>
        <v>752.66657852646347</v>
      </c>
      <c r="K571" s="307">
        <f t="shared" ca="1" si="247"/>
        <v>-8.6885576293654996</v>
      </c>
      <c r="L571" s="304">
        <f t="shared" ca="1" si="232"/>
        <v>752.71672590982837</v>
      </c>
      <c r="M571" s="306">
        <f t="shared" ca="1" si="248"/>
        <v>-1.4704012625710237</v>
      </c>
      <c r="N571" s="304">
        <f t="shared" ca="1" si="249"/>
        <v>-84.247786536027235</v>
      </c>
      <c r="P571" s="310">
        <f t="shared" ca="1" si="250"/>
        <v>23</v>
      </c>
      <c r="Q571" s="304">
        <f t="shared" ca="1" si="251"/>
        <v>0</v>
      </c>
      <c r="R571" s="306">
        <f t="shared" ca="1" si="252"/>
        <v>0</v>
      </c>
      <c r="S571" s="307">
        <f t="shared" ca="1" si="253"/>
        <v>8.1359999999999992</v>
      </c>
      <c r="T571" s="304">
        <f t="shared" ca="1" si="233"/>
        <v>79.814160000000001</v>
      </c>
      <c r="U571" s="311">
        <f t="shared" ca="1" si="234"/>
        <v>0</v>
      </c>
      <c r="V571" s="306">
        <f t="shared" ca="1" si="235"/>
        <v>1.2260648108931378</v>
      </c>
      <c r="W571" s="304">
        <f t="shared" ca="1" si="236"/>
        <v>59.473471523225896</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2.4507253905995778</v>
      </c>
      <c r="AH571" s="304">
        <f t="shared" ca="1" si="260"/>
        <v>-7.3098769989081358</v>
      </c>
    </row>
    <row r="572" spans="1:34" x14ac:dyDescent="0.2">
      <c r="A572" s="347">
        <f t="shared" ca="1" si="238"/>
        <v>1E-4</v>
      </c>
      <c r="B572" s="304">
        <f t="shared" ca="1" si="239"/>
        <v>33.405400000000384</v>
      </c>
      <c r="D572" s="306">
        <f t="shared" ca="1" si="240"/>
        <v>-0.7326472293005053</v>
      </c>
      <c r="E572" s="307">
        <f t="shared" ca="1" si="241"/>
        <v>-2.5368926252276873</v>
      </c>
      <c r="F572" s="304">
        <f t="shared" ca="1" si="242"/>
        <v>2.6405673925382658</v>
      </c>
      <c r="G572" s="306">
        <f t="shared" ca="1" si="243"/>
        <v>12.145574343919025</v>
      </c>
      <c r="H572" s="307">
        <f t="shared" ca="1" si="244"/>
        <v>-120.57205913803061</v>
      </c>
      <c r="I572" s="304">
        <f t="shared" ca="1" si="245"/>
        <v>121.1822446603809</v>
      </c>
      <c r="J572" s="306">
        <f t="shared" ca="1" si="246"/>
        <v>752.66657852646347</v>
      </c>
      <c r="K572" s="307">
        <f t="shared" ca="1" si="247"/>
        <v>-8.7006148225948401</v>
      </c>
      <c r="L572" s="304">
        <f t="shared" ca="1" si="232"/>
        <v>752.71686518173897</v>
      </c>
      <c r="M572" s="306">
        <f t="shared" ca="1" si="248"/>
        <v>-1.4704020739291246</v>
      </c>
      <c r="N572" s="304">
        <f t="shared" ca="1" si="249"/>
        <v>-84.247833023422089</v>
      </c>
      <c r="P572" s="310">
        <f t="shared" ca="1" si="250"/>
        <v>23</v>
      </c>
      <c r="Q572" s="304">
        <f t="shared" ca="1" si="251"/>
        <v>0</v>
      </c>
      <c r="R572" s="306">
        <f t="shared" ca="1" si="252"/>
        <v>0</v>
      </c>
      <c r="S572" s="307">
        <f t="shared" ca="1" si="253"/>
        <v>8.1359999999999992</v>
      </c>
      <c r="T572" s="304">
        <f t="shared" ca="1" si="233"/>
        <v>79.814160000000001</v>
      </c>
      <c r="U572" s="311">
        <f t="shared" ca="1" si="234"/>
        <v>0</v>
      </c>
      <c r="V572" s="306">
        <f t="shared" ca="1" si="235"/>
        <v>1.2260662891843421</v>
      </c>
      <c r="W572" s="304">
        <f t="shared" ca="1" si="236"/>
        <v>59.473783780950214</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2.4506878083031642</v>
      </c>
      <c r="AH572" s="304">
        <f t="shared" ca="1" si="260"/>
        <v>-7.3099153789609028</v>
      </c>
    </row>
    <row r="573" spans="1:34" x14ac:dyDescent="0.2">
      <c r="A573" s="347">
        <f t="shared" ca="1" si="238"/>
        <v>1E-4</v>
      </c>
      <c r="B573" s="304">
        <f t="shared" ca="1" si="239"/>
        <v>33.405500000000387</v>
      </c>
      <c r="D573" s="306">
        <f t="shared" ca="1" si="240"/>
        <v>-0.73264517484364855</v>
      </c>
      <c r="E573" s="307">
        <f t="shared" ca="1" si="241"/>
        <v>-2.5368538442837076</v>
      </c>
      <c r="F573" s="304">
        <f t="shared" ca="1" si="242"/>
        <v>2.6405295642122066</v>
      </c>
      <c r="G573" s="306">
        <f t="shared" ca="1" si="243"/>
        <v>12.145501079401541</v>
      </c>
      <c r="H573" s="307">
        <f t="shared" ca="1" si="244"/>
        <v>-120.57231282341503</v>
      </c>
      <c r="I573" s="304">
        <f t="shared" ca="1" si="245"/>
        <v>121.1824897254434</v>
      </c>
      <c r="J573" s="306">
        <f t="shared" ca="1" si="246"/>
        <v>752.66657852646347</v>
      </c>
      <c r="K573" s="307">
        <f t="shared" ca="1" si="247"/>
        <v>-8.7126720411929117</v>
      </c>
      <c r="L573" s="304">
        <f t="shared" ca="1" si="232"/>
        <v>752.71700464705214</v>
      </c>
      <c r="M573" s="306">
        <f t="shared" ca="1" si="248"/>
        <v>-1.4704028852790498</v>
      </c>
      <c r="N573" s="304">
        <f t="shared" ca="1" si="249"/>
        <v>-84.247879510348525</v>
      </c>
      <c r="P573" s="310">
        <f t="shared" ca="1" si="250"/>
        <v>23</v>
      </c>
      <c r="Q573" s="304">
        <f t="shared" ca="1" si="251"/>
        <v>0</v>
      </c>
      <c r="R573" s="306">
        <f t="shared" ca="1" si="252"/>
        <v>0</v>
      </c>
      <c r="S573" s="307">
        <f t="shared" ca="1" si="253"/>
        <v>8.1359999999999992</v>
      </c>
      <c r="T573" s="304">
        <f t="shared" ca="1" si="233"/>
        <v>79.814160000000001</v>
      </c>
      <c r="U573" s="311">
        <f t="shared" ca="1" si="234"/>
        <v>0</v>
      </c>
      <c r="V573" s="306">
        <f t="shared" ca="1" si="235"/>
        <v>1.2260677674804399</v>
      </c>
      <c r="W573" s="304">
        <f t="shared" ca="1" si="236"/>
        <v>59.474096036289502</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2.4506502262854255</v>
      </c>
      <c r="AH573" s="304">
        <f t="shared" ca="1" si="260"/>
        <v>-7.3099537587205283</v>
      </c>
    </row>
    <row r="574" spans="1:34" x14ac:dyDescent="0.2">
      <c r="A574" s="347">
        <f t="shared" ca="1" si="238"/>
        <v>1E-4</v>
      </c>
      <c r="B574" s="304">
        <f t="shared" ca="1" si="239"/>
        <v>33.405600000000391</v>
      </c>
      <c r="D574" s="306">
        <f t="shared" ca="1" si="240"/>
        <v>-0.73264312035442669</v>
      </c>
      <c r="E574" s="307">
        <f t="shared" ca="1" si="241"/>
        <v>-2.5368150636359301</v>
      </c>
      <c r="F574" s="304">
        <f t="shared" ca="1" si="242"/>
        <v>2.6404917361909765</v>
      </c>
      <c r="G574" s="306">
        <f t="shared" ca="1" si="243"/>
        <v>12.145427815089505</v>
      </c>
      <c r="H574" s="307">
        <f t="shared" ca="1" si="244"/>
        <v>-120.5725665049214</v>
      </c>
      <c r="I574" s="304">
        <f t="shared" ca="1" si="245"/>
        <v>121.18273478674776</v>
      </c>
      <c r="J574" s="306">
        <f t="shared" ca="1" si="246"/>
        <v>752.66657852646347</v>
      </c>
      <c r="K574" s="307">
        <f t="shared" ca="1" si="247"/>
        <v>-8.724729285159329</v>
      </c>
      <c r="L574" s="304">
        <f t="shared" ca="1" si="232"/>
        <v>752.71714430576924</v>
      </c>
      <c r="M574" s="306">
        <f t="shared" ca="1" si="248"/>
        <v>-1.4704036966207992</v>
      </c>
      <c r="N574" s="304">
        <f t="shared" ca="1" si="249"/>
        <v>-84.247925996806501</v>
      </c>
      <c r="P574" s="310">
        <f t="shared" ca="1" si="250"/>
        <v>23</v>
      </c>
      <c r="Q574" s="304">
        <f t="shared" ca="1" si="251"/>
        <v>0</v>
      </c>
      <c r="R574" s="306">
        <f t="shared" ca="1" si="252"/>
        <v>0</v>
      </c>
      <c r="S574" s="307">
        <f t="shared" ca="1" si="253"/>
        <v>8.1359999999999992</v>
      </c>
      <c r="T574" s="304">
        <f t="shared" ca="1" si="233"/>
        <v>79.814160000000001</v>
      </c>
      <c r="U574" s="311">
        <f t="shared" ca="1" si="234"/>
        <v>0</v>
      </c>
      <c r="V574" s="306">
        <f t="shared" ca="1" si="235"/>
        <v>1.2260692457814313</v>
      </c>
      <c r="W574" s="304">
        <f t="shared" ca="1" si="236"/>
        <v>59.474408289243833</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2.4506126445463696</v>
      </c>
      <c r="AH574" s="304">
        <f t="shared" ca="1" si="260"/>
        <v>-7.3099921381870097</v>
      </c>
    </row>
    <row r="575" spans="1:34" x14ac:dyDescent="0.2">
      <c r="A575" s="347">
        <f t="shared" ca="1" si="238"/>
        <v>1E-4</v>
      </c>
      <c r="B575" s="304">
        <f t="shared" ca="1" si="239"/>
        <v>33.405700000000394</v>
      </c>
      <c r="D575" s="306">
        <f t="shared" ca="1" si="240"/>
        <v>-0.7326410658328435</v>
      </c>
      <c r="E575" s="307">
        <f t="shared" ca="1" si="241"/>
        <v>-2.5367762832843512</v>
      </c>
      <c r="F575" s="304">
        <f t="shared" ca="1" si="242"/>
        <v>2.6404539084745733</v>
      </c>
      <c r="G575" s="306">
        <f t="shared" ca="1" si="243"/>
        <v>12.145354550982921</v>
      </c>
      <c r="H575" s="307">
        <f t="shared" ca="1" si="244"/>
        <v>-120.57282018254972</v>
      </c>
      <c r="I575" s="304">
        <f t="shared" ca="1" si="245"/>
        <v>121.18297984429394</v>
      </c>
      <c r="J575" s="306">
        <f t="shared" ca="1" si="246"/>
        <v>752.66657852646347</v>
      </c>
      <c r="K575" s="307">
        <f t="shared" ca="1" si="247"/>
        <v>-8.7367865544937029</v>
      </c>
      <c r="L575" s="304">
        <f t="shared" ca="1" si="232"/>
        <v>752.71728415789141</v>
      </c>
      <c r="M575" s="306">
        <f t="shared" ca="1" si="248"/>
        <v>-1.4704045079543731</v>
      </c>
      <c r="N575" s="304">
        <f t="shared" ca="1" si="249"/>
        <v>-84.247972482796058</v>
      </c>
      <c r="P575" s="310">
        <f t="shared" ca="1" si="250"/>
        <v>23</v>
      </c>
      <c r="Q575" s="304">
        <f t="shared" ca="1" si="251"/>
        <v>0</v>
      </c>
      <c r="R575" s="306">
        <f t="shared" ca="1" si="252"/>
        <v>0</v>
      </c>
      <c r="S575" s="307">
        <f t="shared" ca="1" si="253"/>
        <v>8.1359999999999992</v>
      </c>
      <c r="T575" s="304">
        <f t="shared" ca="1" si="233"/>
        <v>79.814160000000001</v>
      </c>
      <c r="U575" s="311">
        <f t="shared" ca="1" si="234"/>
        <v>0</v>
      </c>
      <c r="V575" s="306">
        <f t="shared" ca="1" si="235"/>
        <v>1.2260707240873163</v>
      </c>
      <c r="W575" s="304">
        <f t="shared" ca="1" si="236"/>
        <v>59.474720539813148</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2.4505750630859859</v>
      </c>
      <c r="AH575" s="304">
        <f t="shared" ca="1" si="260"/>
        <v>-7.3100305173603539</v>
      </c>
    </row>
    <row r="576" spans="1:34" x14ac:dyDescent="0.2">
      <c r="A576" s="347">
        <f t="shared" ca="1" si="238"/>
        <v>1E-4</v>
      </c>
      <c r="B576" s="304">
        <f t="shared" ca="1" si="239"/>
        <v>33.405800000000397</v>
      </c>
      <c r="D576" s="306">
        <f t="shared" ca="1" si="240"/>
        <v>-0.73263901127889686</v>
      </c>
      <c r="E576" s="307">
        <f t="shared" ca="1" si="241"/>
        <v>-2.5367375032289763</v>
      </c>
      <c r="F576" s="304">
        <f t="shared" ca="1" si="242"/>
        <v>2.6404160810630017</v>
      </c>
      <c r="G576" s="306">
        <f t="shared" ca="1" si="243"/>
        <v>12.145281287081794</v>
      </c>
      <c r="H576" s="307">
        <f t="shared" ca="1" si="244"/>
        <v>-120.57307385630004</v>
      </c>
      <c r="I576" s="304">
        <f t="shared" ca="1" si="245"/>
        <v>121.183224898082</v>
      </c>
      <c r="J576" s="306">
        <f t="shared" ca="1" si="246"/>
        <v>752.66657852646347</v>
      </c>
      <c r="K576" s="307">
        <f t="shared" ca="1" si="247"/>
        <v>-8.7488438491956462</v>
      </c>
      <c r="L576" s="304">
        <f t="shared" ca="1" si="232"/>
        <v>752.71742420341957</v>
      </c>
      <c r="M576" s="306">
        <f t="shared" ca="1" si="248"/>
        <v>-1.4704053192797715</v>
      </c>
      <c r="N576" s="304">
        <f t="shared" ca="1" si="249"/>
        <v>-84.248018968317197</v>
      </c>
      <c r="P576" s="310">
        <f t="shared" ca="1" si="250"/>
        <v>23</v>
      </c>
      <c r="Q576" s="304">
        <f t="shared" ca="1" si="251"/>
        <v>0</v>
      </c>
      <c r="R576" s="306">
        <f t="shared" ca="1" si="252"/>
        <v>0</v>
      </c>
      <c r="S576" s="307">
        <f t="shared" ca="1" si="253"/>
        <v>8.1359999999999992</v>
      </c>
      <c r="T576" s="304">
        <f t="shared" ca="1" si="233"/>
        <v>79.814160000000001</v>
      </c>
      <c r="U576" s="311">
        <f t="shared" ca="1" si="234"/>
        <v>0</v>
      </c>
      <c r="V576" s="306">
        <f t="shared" ca="1" si="235"/>
        <v>1.2260722023980943</v>
      </c>
      <c r="W576" s="304">
        <f t="shared" ca="1" si="236"/>
        <v>59.475032787997399</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2.4505374819042842</v>
      </c>
      <c r="AH576" s="304">
        <f t="shared" ca="1" si="260"/>
        <v>-7.3100688962405549</v>
      </c>
    </row>
    <row r="577" spans="1:34" x14ac:dyDescent="0.2">
      <c r="A577" s="347">
        <f t="shared" ca="1" si="238"/>
        <v>1E-4</v>
      </c>
      <c r="B577" s="304">
        <f t="shared" ca="1" si="239"/>
        <v>33.4059000000004</v>
      </c>
      <c r="D577" s="306">
        <f t="shared" ca="1" si="240"/>
        <v>-0.73263695669258766</v>
      </c>
      <c r="E577" s="307">
        <f t="shared" ca="1" si="241"/>
        <v>-2.536698723469808</v>
      </c>
      <c r="F577" s="304">
        <f t="shared" ca="1" si="242"/>
        <v>2.6403782539562641</v>
      </c>
      <c r="G577" s="306">
        <f t="shared" ca="1" si="243"/>
        <v>12.145208023386125</v>
      </c>
      <c r="H577" s="307">
        <f t="shared" ca="1" si="244"/>
        <v>-120.57332752617239</v>
      </c>
      <c r="I577" s="304">
        <f t="shared" ca="1" si="245"/>
        <v>121.18346994811199</v>
      </c>
      <c r="J577" s="306">
        <f t="shared" ca="1" si="246"/>
        <v>752.66657852646347</v>
      </c>
      <c r="K577" s="307">
        <f t="shared" ca="1" si="247"/>
        <v>-8.7609011692647698</v>
      </c>
      <c r="L577" s="304">
        <f t="shared" ca="1" si="232"/>
        <v>752.71756444235484</v>
      </c>
      <c r="M577" s="306">
        <f t="shared" ca="1" si="248"/>
        <v>-1.4704061305969944</v>
      </c>
      <c r="N577" s="304">
        <f t="shared" ca="1" si="249"/>
        <v>-84.248065453369918</v>
      </c>
      <c r="P577" s="310">
        <f t="shared" ca="1" si="250"/>
        <v>23</v>
      </c>
      <c r="Q577" s="304">
        <f t="shared" ca="1" si="251"/>
        <v>0</v>
      </c>
      <c r="R577" s="306">
        <f t="shared" ca="1" si="252"/>
        <v>0</v>
      </c>
      <c r="S577" s="307">
        <f t="shared" ca="1" si="253"/>
        <v>8.1359999999999992</v>
      </c>
      <c r="T577" s="304">
        <f t="shared" ca="1" si="233"/>
        <v>79.814160000000001</v>
      </c>
      <c r="U577" s="311">
        <f t="shared" ca="1" si="234"/>
        <v>0</v>
      </c>
      <c r="V577" s="306">
        <f t="shared" ca="1" si="235"/>
        <v>1.226073680713766</v>
      </c>
      <c r="W577" s="304">
        <f t="shared" ca="1" si="236"/>
        <v>59.475345033796678</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2.4504999010012689</v>
      </c>
      <c r="AH577" s="304">
        <f t="shared" ca="1" si="260"/>
        <v>-7.3101072748276064</v>
      </c>
    </row>
    <row r="578" spans="1:34" x14ac:dyDescent="0.2">
      <c r="A578" s="347">
        <f t="shared" ca="1" si="238"/>
        <v>1E-4</v>
      </c>
      <c r="B578" s="304">
        <f t="shared" ca="1" si="239"/>
        <v>33.406000000000404</v>
      </c>
      <c r="D578" s="306">
        <f t="shared" ca="1" si="240"/>
        <v>-0.73263490207391901</v>
      </c>
      <c r="E578" s="307">
        <f t="shared" ca="1" si="241"/>
        <v>-2.53665994400684</v>
      </c>
      <c r="F578" s="304">
        <f t="shared" ca="1" si="242"/>
        <v>2.6403404271543556</v>
      </c>
      <c r="G578" s="306">
        <f t="shared" ca="1" si="243"/>
        <v>12.145134759895917</v>
      </c>
      <c r="H578" s="307">
        <f t="shared" ca="1" si="244"/>
        <v>-120.5735811921668</v>
      </c>
      <c r="I578" s="304">
        <f t="shared" ca="1" si="245"/>
        <v>121.18371499438392</v>
      </c>
      <c r="J578" s="306">
        <f t="shared" ca="1" si="246"/>
        <v>752.66657852646347</v>
      </c>
      <c r="K578" s="307">
        <f t="shared" ca="1" si="247"/>
        <v>-8.7729585147006865</v>
      </c>
      <c r="L578" s="304">
        <f t="shared" ca="1" si="232"/>
        <v>752.71770487469848</v>
      </c>
      <c r="M578" s="306">
        <f t="shared" ca="1" si="248"/>
        <v>-1.4704069419060424</v>
      </c>
      <c r="N578" s="304">
        <f t="shared" ca="1" si="249"/>
        <v>-84.248111937954249</v>
      </c>
      <c r="P578" s="310">
        <f t="shared" ca="1" si="250"/>
        <v>23</v>
      </c>
      <c r="Q578" s="304">
        <f t="shared" ca="1" si="251"/>
        <v>0</v>
      </c>
      <c r="R578" s="306">
        <f t="shared" ca="1" si="252"/>
        <v>0</v>
      </c>
      <c r="S578" s="307">
        <f t="shared" ca="1" si="253"/>
        <v>8.1359999999999992</v>
      </c>
      <c r="T578" s="304">
        <f t="shared" ca="1" si="233"/>
        <v>79.814160000000001</v>
      </c>
      <c r="U578" s="311">
        <f t="shared" ca="1" si="234"/>
        <v>0</v>
      </c>
      <c r="V578" s="306">
        <f t="shared" ca="1" si="235"/>
        <v>1.2260751590343311</v>
      </c>
      <c r="W578" s="304">
        <f t="shared" ca="1" si="236"/>
        <v>59.475657277210935</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2.4504623203769267</v>
      </c>
      <c r="AH578" s="304">
        <f t="shared" ca="1" si="260"/>
        <v>-7.3101456531215199</v>
      </c>
    </row>
    <row r="579" spans="1:34" x14ac:dyDescent="0.2">
      <c r="A579" s="347">
        <f t="shared" ca="1" si="238"/>
        <v>1E-4</v>
      </c>
      <c r="B579" s="304">
        <f t="shared" ca="1" si="239"/>
        <v>33.406100000000407</v>
      </c>
      <c r="D579" s="306">
        <f t="shared" ca="1" si="240"/>
        <v>-0.73263284742288837</v>
      </c>
      <c r="E579" s="307">
        <f t="shared" ca="1" si="241"/>
        <v>-2.536621164840076</v>
      </c>
      <c r="F579" s="304">
        <f t="shared" ca="1" si="242"/>
        <v>2.6403026006572796</v>
      </c>
      <c r="G579" s="306">
        <f t="shared" ca="1" si="243"/>
        <v>12.145061496611175</v>
      </c>
      <c r="H579" s="307">
        <f t="shared" ca="1" si="244"/>
        <v>-120.57383485428328</v>
      </c>
      <c r="I579" s="304">
        <f t="shared" ca="1" si="245"/>
        <v>121.1839600368978</v>
      </c>
      <c r="J579" s="306">
        <f t="shared" ca="1" si="246"/>
        <v>752.66657852646347</v>
      </c>
      <c r="K579" s="307">
        <f t="shared" ca="1" si="247"/>
        <v>-8.7850158855030092</v>
      </c>
      <c r="L579" s="304">
        <f t="shared" ca="1" si="232"/>
        <v>752.71784550045152</v>
      </c>
      <c r="M579" s="306">
        <f t="shared" ca="1" si="248"/>
        <v>-1.4704077532069149</v>
      </c>
      <c r="N579" s="304">
        <f t="shared" ca="1" si="249"/>
        <v>-84.248158422070162</v>
      </c>
      <c r="P579" s="310">
        <f t="shared" ca="1" si="250"/>
        <v>23</v>
      </c>
      <c r="Q579" s="304">
        <f t="shared" ca="1" si="251"/>
        <v>0</v>
      </c>
      <c r="R579" s="306">
        <f t="shared" ca="1" si="252"/>
        <v>0</v>
      </c>
      <c r="S579" s="307">
        <f t="shared" ca="1" si="253"/>
        <v>8.1359999999999992</v>
      </c>
      <c r="T579" s="304">
        <f t="shared" ca="1" si="233"/>
        <v>79.814160000000001</v>
      </c>
      <c r="U579" s="311">
        <f t="shared" ca="1" si="234"/>
        <v>0</v>
      </c>
      <c r="V579" s="306">
        <f t="shared" ca="1" si="235"/>
        <v>1.2260766373597898</v>
      </c>
      <c r="W579" s="304">
        <f t="shared" ca="1" si="236"/>
        <v>59.47596951824017</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2.4504247400312682</v>
      </c>
      <c r="AH579" s="304">
        <f t="shared" ca="1" si="260"/>
        <v>-7.3101840311222883</v>
      </c>
    </row>
    <row r="580" spans="1:34" x14ac:dyDescent="0.2">
      <c r="A580" s="347">
        <f t="shared" ca="1" si="238"/>
        <v>1E-4</v>
      </c>
      <c r="B580" s="304">
        <f t="shared" ca="1" si="239"/>
        <v>33.40620000000041</v>
      </c>
      <c r="D580" s="306">
        <f t="shared" ca="1" si="240"/>
        <v>-0.73263079273950094</v>
      </c>
      <c r="E580" s="307">
        <f t="shared" ca="1" si="241"/>
        <v>-2.5365823859695151</v>
      </c>
      <c r="F580" s="304">
        <f t="shared" ca="1" si="242"/>
        <v>2.6402647744650358</v>
      </c>
      <c r="G580" s="306">
        <f t="shared" ca="1" si="243"/>
        <v>12.144988233531901</v>
      </c>
      <c r="H580" s="307">
        <f t="shared" ca="1" si="244"/>
        <v>-120.57408851252187</v>
      </c>
      <c r="I580" s="304">
        <f t="shared" ca="1" si="245"/>
        <v>121.18420507565368</v>
      </c>
      <c r="J580" s="306">
        <f t="shared" ca="1" si="246"/>
        <v>752.66657852646347</v>
      </c>
      <c r="K580" s="307">
        <f t="shared" ca="1" si="247"/>
        <v>-8.7970732816713486</v>
      </c>
      <c r="L580" s="304">
        <f t="shared" ref="L580:L643" ca="1" si="261">SQRT(pos_x^2+pos_z^2)</f>
        <v>752.71798631961497</v>
      </c>
      <c r="M580" s="306">
        <f t="shared" ca="1" si="248"/>
        <v>-1.4704085644996125</v>
      </c>
      <c r="N580" s="304">
        <f t="shared" ca="1" si="249"/>
        <v>-84.248204905717685</v>
      </c>
      <c r="P580" s="310">
        <f t="shared" ca="1" si="250"/>
        <v>23</v>
      </c>
      <c r="Q580" s="304">
        <f t="shared" ca="1" si="251"/>
        <v>0</v>
      </c>
      <c r="R580" s="306">
        <f t="shared" ca="1" si="252"/>
        <v>0</v>
      </c>
      <c r="S580" s="307">
        <f t="shared" ca="1" si="253"/>
        <v>8.1359999999999992</v>
      </c>
      <c r="T580" s="304">
        <f t="shared" ref="T580:T643" ca="1" si="262">m*g</f>
        <v>79.814160000000001</v>
      </c>
      <c r="U580" s="311">
        <f t="shared" ref="U580:U643" ca="1" si="263">IF(pos_xz&lt;L_rampe,Poids*COS(Beta),0)</f>
        <v>0</v>
      </c>
      <c r="V580" s="306">
        <f t="shared" ref="V580:V643" ca="1" si="264">Rho_moyen*(20000-Alt_rampe-pos_z)/(20000+Alt_rampe+pos_z)</f>
        <v>1.2260781156901415</v>
      </c>
      <c r="W580" s="304">
        <f t="shared" ref="W580:W643" ca="1" si="265">1/2*Rho*Sref*Cx*vit_xz^2</f>
        <v>59.476281756884354</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2.4503871599642899</v>
      </c>
      <c r="AH580" s="304">
        <f t="shared" ca="1" si="260"/>
        <v>-7.3102224088299135</v>
      </c>
    </row>
    <row r="581" spans="1:34" x14ac:dyDescent="0.2">
      <c r="A581" s="347">
        <f t="shared" ref="A581:A644" ca="1" si="267">IF(B580+0.01&lt;=T_ini+ROUNDUP(Temps_fin_propu,0), 0.01, IF(K580&gt;0, 0.1, 0.0001))</f>
        <v>1E-4</v>
      </c>
      <c r="B581" s="304">
        <f t="shared" ref="B581:B644" ca="1" si="268">B580+pas</f>
        <v>33.406300000000414</v>
      </c>
      <c r="D581" s="306">
        <f t="shared" ref="D581:D644" ca="1" si="269">IF(AND(L580&lt;L_rampe,Poussee&lt;Poids*SIN(M580)),0,(-W580+Poussee)/m*COS(M580)-U580/m*SIN(M580))</f>
        <v>-0.73262873802375295</v>
      </c>
      <c r="E581" s="307">
        <f t="shared" ref="E581:E644" ca="1" si="270">IF(AND(L580&lt;L_rampe,Poussee&lt;Poids*SIN(M580)),0,(-W580+Poussee)/m*SIN(M580)+U580/m*COS(M580)-Poids/m)</f>
        <v>-2.5365436073951635</v>
      </c>
      <c r="F581" s="304">
        <f t="shared" ref="F581:F644" ca="1" si="271">SQRT(acc_x^2+acc_z^2)</f>
        <v>2.6402269485776304</v>
      </c>
      <c r="G581" s="306">
        <f t="shared" ref="G581:G644" ca="1" si="272">G580+acc_x*pas</f>
        <v>12.144914970658098</v>
      </c>
      <c r="H581" s="307">
        <f t="shared" ref="H581:H644" ca="1" si="273">H580+acc_z*pas</f>
        <v>-120.5743421668826</v>
      </c>
      <c r="I581" s="304">
        <f t="shared" ref="I581:I644" ca="1" si="274">SQRT(vit_x^2+vit_z^2)</f>
        <v>121.18445011065157</v>
      </c>
      <c r="J581" s="306">
        <f t="shared" ref="J581:J644" ca="1" si="275">J580+0.5*(vit_x+G580)*pas*(K580&gt;=0)</f>
        <v>752.66657852646347</v>
      </c>
      <c r="K581" s="307">
        <f t="shared" ref="K581:K644" ca="1" si="276">K580+0.5*(vit_z+H580)*pas</f>
        <v>-8.8091307032053194</v>
      </c>
      <c r="L581" s="304">
        <f t="shared" ca="1" si="261"/>
        <v>752.71812733219008</v>
      </c>
      <c r="M581" s="306">
        <f t="shared" ref="M581:M644" ca="1" si="277">IF(AND(L580&gt;L_rampe,G581&gt;0),ATAN2(G581,H581),$M$4)</f>
        <v>-1.4704093757841354</v>
      </c>
      <c r="N581" s="304">
        <f t="shared" ref="N581:N644" ca="1" si="278">DEGREES(Beta)</f>
        <v>-84.248251388896833</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8.1359999999999992</v>
      </c>
      <c r="T581" s="304">
        <f t="shared" ca="1" si="262"/>
        <v>79.814160000000001</v>
      </c>
      <c r="U581" s="311">
        <f t="shared" ca="1" si="263"/>
        <v>0</v>
      </c>
      <c r="V581" s="306">
        <f t="shared" ca="1" si="264"/>
        <v>1.2260795940253864</v>
      </c>
      <c r="W581" s="304">
        <f t="shared" ca="1" si="265"/>
        <v>59.476593993143474</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2.4503495801760007</v>
      </c>
      <c r="AH581" s="304">
        <f t="shared" ref="AH581:AH644" ca="1" si="289">IF(AND(L580&lt;L_rampe,Poussee&lt;Poids*SIN(M580)), g*SIN(M580), (-W580+Poussee)/m)</f>
        <v>-7.31026078624439</v>
      </c>
    </row>
    <row r="582" spans="1:34" x14ac:dyDescent="0.2">
      <c r="A582" s="347">
        <f t="shared" ca="1" si="267"/>
        <v>1E-4</v>
      </c>
      <c r="B582" s="304">
        <f t="shared" ca="1" si="268"/>
        <v>33.406400000000417</v>
      </c>
      <c r="D582" s="306">
        <f t="shared" ca="1" si="269"/>
        <v>-0.73262668327564606</v>
      </c>
      <c r="E582" s="307">
        <f t="shared" ca="1" si="270"/>
        <v>-2.5365048291170202</v>
      </c>
      <c r="F582" s="304">
        <f t="shared" ca="1" si="271"/>
        <v>2.6401891229950625</v>
      </c>
      <c r="G582" s="306">
        <f t="shared" ca="1" si="272"/>
        <v>12.144841707989769</v>
      </c>
      <c r="H582" s="307">
        <f t="shared" ca="1" si="273"/>
        <v>-120.57459581736552</v>
      </c>
      <c r="I582" s="304">
        <f t="shared" ca="1" si="274"/>
        <v>121.18469514189152</v>
      </c>
      <c r="J582" s="306">
        <f t="shared" ca="1" si="275"/>
        <v>752.66657852646347</v>
      </c>
      <c r="K582" s="307">
        <f t="shared" ca="1" si="276"/>
        <v>-8.8211881501045326</v>
      </c>
      <c r="L582" s="304">
        <f t="shared" ca="1" si="261"/>
        <v>752.71826853817788</v>
      </c>
      <c r="M582" s="306">
        <f t="shared" ca="1" si="277"/>
        <v>-1.4704101870604835</v>
      </c>
      <c r="N582" s="304">
        <f t="shared" ca="1" si="278"/>
        <v>-84.248297871607605</v>
      </c>
      <c r="P582" s="310">
        <f t="shared" ca="1" si="279"/>
        <v>23</v>
      </c>
      <c r="Q582" s="304">
        <f t="shared" ca="1" si="280"/>
        <v>0</v>
      </c>
      <c r="R582" s="306">
        <f t="shared" ca="1" si="281"/>
        <v>0</v>
      </c>
      <c r="S582" s="307">
        <f t="shared" ca="1" si="282"/>
        <v>8.1359999999999992</v>
      </c>
      <c r="T582" s="304">
        <f t="shared" ca="1" si="262"/>
        <v>79.814160000000001</v>
      </c>
      <c r="U582" s="311">
        <f t="shared" ca="1" si="263"/>
        <v>0</v>
      </c>
      <c r="V582" s="306">
        <f t="shared" ca="1" si="264"/>
        <v>1.2260810723655249</v>
      </c>
      <c r="W582" s="304">
        <f t="shared" ca="1" si="265"/>
        <v>59.476906227017601</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2.4503120006663952</v>
      </c>
      <c r="AH582" s="304">
        <f t="shared" ca="1" si="289"/>
        <v>-7.3102991633657179</v>
      </c>
    </row>
    <row r="583" spans="1:34" x14ac:dyDescent="0.2">
      <c r="A583" s="347">
        <f t="shared" ca="1" si="267"/>
        <v>1E-4</v>
      </c>
      <c r="B583" s="304">
        <f t="shared" ca="1" si="268"/>
        <v>33.40650000000042</v>
      </c>
      <c r="D583" s="306">
        <f t="shared" ca="1" si="269"/>
        <v>-0.73262462849518251</v>
      </c>
      <c r="E583" s="307">
        <f t="shared" ca="1" si="270"/>
        <v>-2.5364660511350774</v>
      </c>
      <c r="F583" s="304">
        <f t="shared" ca="1" si="271"/>
        <v>2.6401512977173254</v>
      </c>
      <c r="G583" s="306">
        <f t="shared" ca="1" si="272"/>
        <v>12.144768445526919</v>
      </c>
      <c r="H583" s="307">
        <f t="shared" ca="1" si="273"/>
        <v>-120.57484946397064</v>
      </c>
      <c r="I583" s="304">
        <f t="shared" ca="1" si="274"/>
        <v>121.18494016937355</v>
      </c>
      <c r="J583" s="306">
        <f t="shared" ca="1" si="275"/>
        <v>752.66657852646347</v>
      </c>
      <c r="K583" s="307">
        <f t="shared" ca="1" si="276"/>
        <v>-8.8332456223685991</v>
      </c>
      <c r="L583" s="304">
        <f t="shared" ca="1" si="261"/>
        <v>752.71840993757951</v>
      </c>
      <c r="M583" s="306">
        <f t="shared" ca="1" si="277"/>
        <v>-1.4704109983286571</v>
      </c>
      <c r="N583" s="304">
        <f t="shared" ca="1" si="278"/>
        <v>-84.248344353850001</v>
      </c>
      <c r="P583" s="310">
        <f t="shared" ca="1" si="279"/>
        <v>23</v>
      </c>
      <c r="Q583" s="304">
        <f t="shared" ca="1" si="280"/>
        <v>0</v>
      </c>
      <c r="R583" s="306">
        <f t="shared" ca="1" si="281"/>
        <v>0</v>
      </c>
      <c r="S583" s="307">
        <f t="shared" ca="1" si="282"/>
        <v>8.1359999999999992</v>
      </c>
      <c r="T583" s="304">
        <f t="shared" ca="1" si="262"/>
        <v>79.814160000000001</v>
      </c>
      <c r="U583" s="311">
        <f t="shared" ca="1" si="263"/>
        <v>0</v>
      </c>
      <c r="V583" s="306">
        <f t="shared" ca="1" si="264"/>
        <v>1.2260825507105564</v>
      </c>
      <c r="W583" s="304">
        <f t="shared" ca="1" si="265"/>
        <v>59.477218458506663</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2.4502744214354735</v>
      </c>
      <c r="AH583" s="304">
        <f t="shared" ca="1" si="289"/>
        <v>-7.3103375401939044</v>
      </c>
    </row>
    <row r="584" spans="1:34" x14ac:dyDescent="0.2">
      <c r="A584" s="347">
        <f t="shared" ca="1" si="267"/>
        <v>1E-4</v>
      </c>
      <c r="B584" s="304">
        <f t="shared" ca="1" si="268"/>
        <v>33.406600000000424</v>
      </c>
      <c r="D584" s="306">
        <f t="shared" ca="1" si="269"/>
        <v>-0.73262257368236172</v>
      </c>
      <c r="E584" s="307">
        <f t="shared" ca="1" si="270"/>
        <v>-2.5364272734493447</v>
      </c>
      <c r="F584" s="304">
        <f t="shared" ca="1" si="271"/>
        <v>2.640113472744428</v>
      </c>
      <c r="G584" s="306">
        <f t="shared" ca="1" si="272"/>
        <v>12.144695183269551</v>
      </c>
      <c r="H584" s="307">
        <f t="shared" ca="1" si="273"/>
        <v>-120.57510310669798</v>
      </c>
      <c r="I584" s="304">
        <f t="shared" ca="1" si="274"/>
        <v>121.18518519309768</v>
      </c>
      <c r="J584" s="306">
        <f t="shared" ca="1" si="275"/>
        <v>752.66657852646347</v>
      </c>
      <c r="K584" s="307">
        <f t="shared" ca="1" si="276"/>
        <v>-8.8453031199971317</v>
      </c>
      <c r="L584" s="304">
        <f t="shared" ca="1" si="261"/>
        <v>752.7185515303961</v>
      </c>
      <c r="M584" s="306">
        <f t="shared" ca="1" si="277"/>
        <v>-1.470411809588656</v>
      </c>
      <c r="N584" s="304">
        <f t="shared" ca="1" si="278"/>
        <v>-84.248390835624022</v>
      </c>
      <c r="P584" s="310">
        <f t="shared" ca="1" si="279"/>
        <v>23</v>
      </c>
      <c r="Q584" s="304">
        <f t="shared" ca="1" si="280"/>
        <v>0</v>
      </c>
      <c r="R584" s="306">
        <f t="shared" ca="1" si="281"/>
        <v>0</v>
      </c>
      <c r="S584" s="307">
        <f t="shared" ca="1" si="282"/>
        <v>8.1359999999999992</v>
      </c>
      <c r="T584" s="304">
        <f t="shared" ca="1" si="262"/>
        <v>79.814160000000001</v>
      </c>
      <c r="U584" s="311">
        <f t="shared" ca="1" si="263"/>
        <v>0</v>
      </c>
      <c r="V584" s="306">
        <f t="shared" ca="1" si="264"/>
        <v>1.2260840290604813</v>
      </c>
      <c r="W584" s="304">
        <f t="shared" ca="1" si="265"/>
        <v>59.47753068761066</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2.4502368424832381</v>
      </c>
      <c r="AH584" s="304">
        <f t="shared" ca="1" si="289"/>
        <v>-7.3103759167289413</v>
      </c>
    </row>
    <row r="585" spans="1:34" x14ac:dyDescent="0.2">
      <c r="A585" s="347">
        <f t="shared" ca="1" si="267"/>
        <v>1E-4</v>
      </c>
      <c r="B585" s="304">
        <f t="shared" ca="1" si="268"/>
        <v>33.406700000000427</v>
      </c>
      <c r="D585" s="306">
        <f t="shared" ca="1" si="269"/>
        <v>-0.73262051883718537</v>
      </c>
      <c r="E585" s="307">
        <f t="shared" ca="1" si="270"/>
        <v>-2.5363884960598213</v>
      </c>
      <c r="F585" s="304">
        <f t="shared" ca="1" si="271"/>
        <v>2.6400756480763707</v>
      </c>
      <c r="G585" s="306">
        <f t="shared" ca="1" si="272"/>
        <v>12.144621921217668</v>
      </c>
      <c r="H585" s="307">
        <f t="shared" ca="1" si="273"/>
        <v>-120.57535674554758</v>
      </c>
      <c r="I585" s="304">
        <f t="shared" ca="1" si="274"/>
        <v>121.18543021306392</v>
      </c>
      <c r="J585" s="306">
        <f t="shared" ca="1" si="275"/>
        <v>752.66657852646347</v>
      </c>
      <c r="K585" s="307">
        <f t="shared" ca="1" si="276"/>
        <v>-8.8573606429897431</v>
      </c>
      <c r="L585" s="304">
        <f t="shared" ca="1" si="261"/>
        <v>752.71869331662867</v>
      </c>
      <c r="M585" s="306">
        <f t="shared" ca="1" si="277"/>
        <v>-1.4704126208404804</v>
      </c>
      <c r="N585" s="304">
        <f t="shared" ca="1" si="278"/>
        <v>-84.248437316929682</v>
      </c>
      <c r="P585" s="310">
        <f t="shared" ca="1" si="279"/>
        <v>23</v>
      </c>
      <c r="Q585" s="304">
        <f t="shared" ca="1" si="280"/>
        <v>0</v>
      </c>
      <c r="R585" s="306">
        <f t="shared" ca="1" si="281"/>
        <v>0</v>
      </c>
      <c r="S585" s="307">
        <f t="shared" ca="1" si="282"/>
        <v>8.1359999999999992</v>
      </c>
      <c r="T585" s="304">
        <f t="shared" ca="1" si="262"/>
        <v>79.814160000000001</v>
      </c>
      <c r="U585" s="311">
        <f t="shared" ca="1" si="263"/>
        <v>0</v>
      </c>
      <c r="V585" s="306">
        <f t="shared" ca="1" si="264"/>
        <v>1.2260855074152992</v>
      </c>
      <c r="W585" s="304">
        <f t="shared" ca="1" si="265"/>
        <v>59.477842914329592</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2.4501992638096928</v>
      </c>
      <c r="AH585" s="304">
        <f t="shared" ca="1" si="289"/>
        <v>-7.3104142929708287</v>
      </c>
    </row>
    <row r="586" spans="1:34" x14ac:dyDescent="0.2">
      <c r="A586" s="347">
        <f t="shared" ca="1" si="267"/>
        <v>1E-4</v>
      </c>
      <c r="B586" s="304">
        <f t="shared" ca="1" si="268"/>
        <v>33.40680000000043</v>
      </c>
      <c r="D586" s="306">
        <f t="shared" ca="1" si="269"/>
        <v>-0.73261846395965513</v>
      </c>
      <c r="E586" s="307">
        <f t="shared" ca="1" si="270"/>
        <v>-2.5363497189665063</v>
      </c>
      <c r="F586" s="304">
        <f t="shared" ca="1" si="271"/>
        <v>2.6400378237131528</v>
      </c>
      <c r="G586" s="306">
        <f t="shared" ca="1" si="272"/>
        <v>12.144548659371273</v>
      </c>
      <c r="H586" s="307">
        <f t="shared" ca="1" si="273"/>
        <v>-120.57561038051948</v>
      </c>
      <c r="I586" s="304">
        <f t="shared" ca="1" si="274"/>
        <v>121.18567522927235</v>
      </c>
      <c r="J586" s="306">
        <f t="shared" ca="1" si="275"/>
        <v>752.66657852646347</v>
      </c>
      <c r="K586" s="307">
        <f t="shared" ca="1" si="276"/>
        <v>-8.8694181913460461</v>
      </c>
      <c r="L586" s="304">
        <f t="shared" ca="1" si="261"/>
        <v>752.71883529627837</v>
      </c>
      <c r="M586" s="306">
        <f t="shared" ca="1" si="277"/>
        <v>-1.4704134320841309</v>
      </c>
      <c r="N586" s="304">
        <f t="shared" ca="1" si="278"/>
        <v>-84.248483797767008</v>
      </c>
      <c r="P586" s="310">
        <f t="shared" ca="1" si="279"/>
        <v>23</v>
      </c>
      <c r="Q586" s="304">
        <f t="shared" ca="1" si="280"/>
        <v>0</v>
      </c>
      <c r="R586" s="306">
        <f t="shared" ca="1" si="281"/>
        <v>0</v>
      </c>
      <c r="S586" s="307">
        <f t="shared" ca="1" si="282"/>
        <v>8.1359999999999992</v>
      </c>
      <c r="T586" s="304">
        <f t="shared" ca="1" si="262"/>
        <v>79.814160000000001</v>
      </c>
      <c r="U586" s="311">
        <f t="shared" ca="1" si="263"/>
        <v>0</v>
      </c>
      <c r="V586" s="306">
        <f t="shared" ca="1" si="264"/>
        <v>1.2260869857750101</v>
      </c>
      <c r="W586" s="304">
        <f t="shared" ca="1" si="265"/>
        <v>59.47815513866346</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2.4501616854148365</v>
      </c>
      <c r="AH586" s="304">
        <f t="shared" ca="1" si="289"/>
        <v>-7.3104526689195675</v>
      </c>
    </row>
    <row r="587" spans="1:34" x14ac:dyDescent="0.2">
      <c r="A587" s="347">
        <f t="shared" ca="1" si="267"/>
        <v>1E-4</v>
      </c>
      <c r="B587" s="304">
        <f t="shared" ca="1" si="268"/>
        <v>33.406900000000434</v>
      </c>
      <c r="D587" s="306">
        <f t="shared" ca="1" si="269"/>
        <v>-0.73261640904976766</v>
      </c>
      <c r="E587" s="307">
        <f t="shared" ca="1" si="270"/>
        <v>-2.5363109421694023</v>
      </c>
      <c r="F587" s="304">
        <f t="shared" ca="1" si="271"/>
        <v>2.6399999996547763</v>
      </c>
      <c r="G587" s="306">
        <f t="shared" ca="1" si="272"/>
        <v>12.144475397730368</v>
      </c>
      <c r="H587" s="307">
        <f t="shared" ca="1" si="273"/>
        <v>-120.57586401161369</v>
      </c>
      <c r="I587" s="304">
        <f t="shared" ca="1" si="274"/>
        <v>121.18592024172294</v>
      </c>
      <c r="J587" s="306">
        <f t="shared" ca="1" si="275"/>
        <v>752.66657852646347</v>
      </c>
      <c r="K587" s="307">
        <f t="shared" ca="1" si="276"/>
        <v>-8.8814757650656535</v>
      </c>
      <c r="L587" s="304">
        <f t="shared" ca="1" si="261"/>
        <v>752.71897746934644</v>
      </c>
      <c r="M587" s="306">
        <f t="shared" ca="1" si="277"/>
        <v>-1.470414243319607</v>
      </c>
      <c r="N587" s="304">
        <f t="shared" ca="1" si="278"/>
        <v>-84.248530278135988</v>
      </c>
      <c r="P587" s="310">
        <f t="shared" ca="1" si="279"/>
        <v>23</v>
      </c>
      <c r="Q587" s="304">
        <f t="shared" ca="1" si="280"/>
        <v>0</v>
      </c>
      <c r="R587" s="306">
        <f t="shared" ca="1" si="281"/>
        <v>0</v>
      </c>
      <c r="S587" s="307">
        <f t="shared" ca="1" si="282"/>
        <v>8.1359999999999992</v>
      </c>
      <c r="T587" s="304">
        <f t="shared" ca="1" si="262"/>
        <v>79.814160000000001</v>
      </c>
      <c r="U587" s="311">
        <f t="shared" ca="1" si="263"/>
        <v>0</v>
      </c>
      <c r="V587" s="306">
        <f t="shared" ca="1" si="264"/>
        <v>1.2260884641396144</v>
      </c>
      <c r="W587" s="304">
        <f t="shared" ca="1" si="265"/>
        <v>59.478467360612264</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2.4501241072986693</v>
      </c>
      <c r="AH587" s="304">
        <f t="shared" ca="1" si="289"/>
        <v>-7.3104910445751559</v>
      </c>
    </row>
    <row r="588" spans="1:34" x14ac:dyDescent="0.2">
      <c r="A588" s="347">
        <f t="shared" ca="1" si="267"/>
        <v>1E-4</v>
      </c>
      <c r="B588" s="304">
        <f t="shared" ca="1" si="268"/>
        <v>33.407000000000437</v>
      </c>
      <c r="D588" s="306">
        <f t="shared" ca="1" si="269"/>
        <v>-0.73261435410752773</v>
      </c>
      <c r="E588" s="307">
        <f t="shared" ca="1" si="270"/>
        <v>-2.5362721656685068</v>
      </c>
      <c r="F588" s="304">
        <f t="shared" ca="1" si="271"/>
        <v>2.6399621759012395</v>
      </c>
      <c r="G588" s="306">
        <f t="shared" ca="1" si="272"/>
        <v>12.144402136294957</v>
      </c>
      <c r="H588" s="307">
        <f t="shared" ca="1" si="273"/>
        <v>-120.57611763883025</v>
      </c>
      <c r="I588" s="304">
        <f t="shared" ca="1" si="274"/>
        <v>121.18616525041577</v>
      </c>
      <c r="J588" s="306">
        <f t="shared" ca="1" si="275"/>
        <v>752.66657852646347</v>
      </c>
      <c r="K588" s="307">
        <f t="shared" ca="1" si="276"/>
        <v>-8.8935333641481762</v>
      </c>
      <c r="L588" s="304">
        <f t="shared" ca="1" si="261"/>
        <v>752.71911983583368</v>
      </c>
      <c r="M588" s="306">
        <f t="shared" ca="1" si="277"/>
        <v>-1.4704150545469092</v>
      </c>
      <c r="N588" s="304">
        <f t="shared" ca="1" si="278"/>
        <v>-84.248576758036634</v>
      </c>
      <c r="P588" s="310">
        <f t="shared" ca="1" si="279"/>
        <v>23</v>
      </c>
      <c r="Q588" s="304">
        <f t="shared" ca="1" si="280"/>
        <v>0</v>
      </c>
      <c r="R588" s="306">
        <f t="shared" ca="1" si="281"/>
        <v>0</v>
      </c>
      <c r="S588" s="307">
        <f t="shared" ca="1" si="282"/>
        <v>8.1359999999999992</v>
      </c>
      <c r="T588" s="304">
        <f t="shared" ca="1" si="262"/>
        <v>79.814160000000001</v>
      </c>
      <c r="U588" s="311">
        <f t="shared" ca="1" si="263"/>
        <v>0</v>
      </c>
      <c r="V588" s="306">
        <f t="shared" ca="1" si="264"/>
        <v>1.2260899425091119</v>
      </c>
      <c r="W588" s="304">
        <f t="shared" ca="1" si="265"/>
        <v>59.478779580176003</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2.4500865294611938</v>
      </c>
      <c r="AH588" s="304">
        <f t="shared" ca="1" si="289"/>
        <v>-7.3105294199375948</v>
      </c>
    </row>
    <row r="589" spans="1:34" x14ac:dyDescent="0.2">
      <c r="A589" s="347">
        <f t="shared" ca="1" si="267"/>
        <v>1E-4</v>
      </c>
      <c r="B589" s="304">
        <f t="shared" ca="1" si="268"/>
        <v>33.40710000000044</v>
      </c>
      <c r="D589" s="306">
        <f t="shared" ca="1" si="269"/>
        <v>-0.73261229913293413</v>
      </c>
      <c r="E589" s="307">
        <f t="shared" ca="1" si="270"/>
        <v>-2.5362333894638214</v>
      </c>
      <c r="F589" s="304">
        <f t="shared" ca="1" si="271"/>
        <v>2.6399243524525446</v>
      </c>
      <c r="G589" s="306">
        <f t="shared" ca="1" si="272"/>
        <v>12.144328875065044</v>
      </c>
      <c r="H589" s="307">
        <f t="shared" ca="1" si="273"/>
        <v>-120.5763712621692</v>
      </c>
      <c r="I589" s="304">
        <f t="shared" ca="1" si="274"/>
        <v>121.18641025535084</v>
      </c>
      <c r="J589" s="306">
        <f t="shared" ca="1" si="275"/>
        <v>752.66657852646347</v>
      </c>
      <c r="K589" s="307">
        <f t="shared" ca="1" si="276"/>
        <v>-8.905590988593227</v>
      </c>
      <c r="L589" s="304">
        <f t="shared" ca="1" si="261"/>
        <v>752.71926239574145</v>
      </c>
      <c r="M589" s="306">
        <f t="shared" ca="1" si="277"/>
        <v>-1.4704158657660378</v>
      </c>
      <c r="N589" s="304">
        <f t="shared" ca="1" si="278"/>
        <v>-84.248623237468948</v>
      </c>
      <c r="P589" s="310">
        <f t="shared" ca="1" si="279"/>
        <v>23</v>
      </c>
      <c r="Q589" s="304">
        <f t="shared" ca="1" si="280"/>
        <v>0</v>
      </c>
      <c r="R589" s="306">
        <f t="shared" ca="1" si="281"/>
        <v>0</v>
      </c>
      <c r="S589" s="307">
        <f t="shared" ca="1" si="282"/>
        <v>8.1359999999999992</v>
      </c>
      <c r="T589" s="304">
        <f t="shared" ca="1" si="262"/>
        <v>79.814160000000001</v>
      </c>
      <c r="U589" s="311">
        <f t="shared" ca="1" si="263"/>
        <v>0</v>
      </c>
      <c r="V589" s="306">
        <f t="shared" ca="1" si="264"/>
        <v>1.2260914208835021</v>
      </c>
      <c r="W589" s="304">
        <f t="shared" ca="1" si="265"/>
        <v>59.479091797354656</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2.4500489519024082</v>
      </c>
      <c r="AH589" s="304">
        <f t="shared" ca="1" si="289"/>
        <v>-7.3105677950068841</v>
      </c>
    </row>
    <row r="590" spans="1:34" x14ac:dyDescent="0.2">
      <c r="A590" s="347">
        <f t="shared" ca="1" si="267"/>
        <v>1E-4</v>
      </c>
      <c r="B590" s="304">
        <f t="shared" ca="1" si="268"/>
        <v>33.407200000000444</v>
      </c>
      <c r="D590" s="306">
        <f t="shared" ca="1" si="269"/>
        <v>-0.7326102441259863</v>
      </c>
      <c r="E590" s="307">
        <f t="shared" ca="1" si="270"/>
        <v>-2.5361946135553479</v>
      </c>
      <c r="F590" s="304">
        <f t="shared" ca="1" si="271"/>
        <v>2.6398865293086931</v>
      </c>
      <c r="G590" s="306">
        <f t="shared" ca="1" si="272"/>
        <v>12.144255614040631</v>
      </c>
      <c r="H590" s="307">
        <f t="shared" ca="1" si="273"/>
        <v>-120.57662488163056</v>
      </c>
      <c r="I590" s="304">
        <f t="shared" ca="1" si="274"/>
        <v>121.18665525652818</v>
      </c>
      <c r="J590" s="306">
        <f t="shared" ca="1" si="275"/>
        <v>752.66657852646347</v>
      </c>
      <c r="K590" s="307">
        <f t="shared" ca="1" si="276"/>
        <v>-8.9176486384004168</v>
      </c>
      <c r="L590" s="304">
        <f t="shared" ca="1" si="261"/>
        <v>752.71940514907078</v>
      </c>
      <c r="M590" s="306">
        <f t="shared" ca="1" si="277"/>
        <v>-1.4704166769769922</v>
      </c>
      <c r="N590" s="304">
        <f t="shared" ca="1" si="278"/>
        <v>-84.248669716432943</v>
      </c>
      <c r="P590" s="310">
        <f t="shared" ca="1" si="279"/>
        <v>23</v>
      </c>
      <c r="Q590" s="304">
        <f t="shared" ca="1" si="280"/>
        <v>0</v>
      </c>
      <c r="R590" s="306">
        <f t="shared" ca="1" si="281"/>
        <v>0</v>
      </c>
      <c r="S590" s="307">
        <f t="shared" ca="1" si="282"/>
        <v>8.1359999999999992</v>
      </c>
      <c r="T590" s="304">
        <f t="shared" ca="1" si="262"/>
        <v>79.814160000000001</v>
      </c>
      <c r="U590" s="311">
        <f t="shared" ca="1" si="263"/>
        <v>0</v>
      </c>
      <c r="V590" s="306">
        <f t="shared" ca="1" si="264"/>
        <v>1.2260928992627855</v>
      </c>
      <c r="W590" s="304">
        <f t="shared" ca="1" si="265"/>
        <v>59.47940401214823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2.4500113746223153</v>
      </c>
      <c r="AH590" s="304">
        <f t="shared" ca="1" si="289"/>
        <v>-7.3106061697830214</v>
      </c>
    </row>
    <row r="591" spans="1:34" x14ac:dyDescent="0.2">
      <c r="A591" s="347">
        <f t="shared" ca="1" si="267"/>
        <v>1E-4</v>
      </c>
      <c r="B591" s="304">
        <f t="shared" ca="1" si="268"/>
        <v>33.407300000000447</v>
      </c>
      <c r="D591" s="306">
        <f t="shared" ca="1" si="269"/>
        <v>-0.73260818908668945</v>
      </c>
      <c r="E591" s="307">
        <f t="shared" ca="1" si="270"/>
        <v>-2.5361558379430855</v>
      </c>
      <c r="F591" s="304">
        <f t="shared" ca="1" si="271"/>
        <v>2.6398487064696856</v>
      </c>
      <c r="G591" s="306">
        <f t="shared" ca="1" si="272"/>
        <v>12.144182353221723</v>
      </c>
      <c r="H591" s="307">
        <f t="shared" ca="1" si="273"/>
        <v>-120.57687849721435</v>
      </c>
      <c r="I591" s="304">
        <f t="shared" ca="1" si="274"/>
        <v>121.18690025394781</v>
      </c>
      <c r="J591" s="306">
        <f t="shared" ca="1" si="275"/>
        <v>752.66657852646347</v>
      </c>
      <c r="K591" s="307">
        <f t="shared" ca="1" si="276"/>
        <v>-8.9297063135693584</v>
      </c>
      <c r="L591" s="304">
        <f t="shared" ca="1" si="261"/>
        <v>752.71954809582269</v>
      </c>
      <c r="M591" s="306">
        <f t="shared" ca="1" si="277"/>
        <v>-1.4704174881797731</v>
      </c>
      <c r="N591" s="304">
        <f t="shared" ca="1" si="278"/>
        <v>-84.248716194928619</v>
      </c>
      <c r="P591" s="310">
        <f t="shared" ca="1" si="279"/>
        <v>23</v>
      </c>
      <c r="Q591" s="304">
        <f t="shared" ca="1" si="280"/>
        <v>0</v>
      </c>
      <c r="R591" s="306">
        <f t="shared" ca="1" si="281"/>
        <v>0</v>
      </c>
      <c r="S591" s="307">
        <f t="shared" ca="1" si="282"/>
        <v>8.1359999999999992</v>
      </c>
      <c r="T591" s="304">
        <f t="shared" ca="1" si="262"/>
        <v>79.814160000000001</v>
      </c>
      <c r="U591" s="311">
        <f t="shared" ca="1" si="263"/>
        <v>0</v>
      </c>
      <c r="V591" s="306">
        <f t="shared" ca="1" si="264"/>
        <v>1.2260943776469617</v>
      </c>
      <c r="W591" s="304">
        <f t="shared" ca="1" si="265"/>
        <v>59.479716224556697</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2.4499737976209142</v>
      </c>
      <c r="AH591" s="304">
        <f t="shared" ca="1" si="289"/>
        <v>-7.3106445442660073</v>
      </c>
    </row>
    <row r="592" spans="1:34" x14ac:dyDescent="0.2">
      <c r="A592" s="347">
        <f t="shared" ca="1" si="267"/>
        <v>1E-4</v>
      </c>
      <c r="B592" s="304">
        <f t="shared" ca="1" si="268"/>
        <v>33.40740000000045</v>
      </c>
      <c r="D592" s="306">
        <f t="shared" ca="1" si="269"/>
        <v>-0.73260613401504004</v>
      </c>
      <c r="E592" s="307">
        <f t="shared" ca="1" si="270"/>
        <v>-2.5361170626270377</v>
      </c>
      <c r="F592" s="304">
        <f t="shared" ca="1" si="271"/>
        <v>2.6398108839355245</v>
      </c>
      <c r="G592" s="306">
        <f t="shared" ca="1" si="272"/>
        <v>12.144109092608321</v>
      </c>
      <c r="H592" s="307">
        <f t="shared" ca="1" si="273"/>
        <v>-120.57713210892061</v>
      </c>
      <c r="I592" s="304">
        <f t="shared" ca="1" si="274"/>
        <v>121.18714524760976</v>
      </c>
      <c r="J592" s="306">
        <f t="shared" ca="1" si="275"/>
        <v>752.66657852646347</v>
      </c>
      <c r="K592" s="307">
        <f t="shared" ca="1" si="276"/>
        <v>-8.9417640140996646</v>
      </c>
      <c r="L592" s="304">
        <f t="shared" ca="1" si="261"/>
        <v>752.71969123599843</v>
      </c>
      <c r="M592" s="306">
        <f t="shared" ca="1" si="277"/>
        <v>-1.4704182993743806</v>
      </c>
      <c r="N592" s="304">
        <f t="shared" ca="1" si="278"/>
        <v>-84.248762672955991</v>
      </c>
      <c r="P592" s="310">
        <f t="shared" ca="1" si="279"/>
        <v>23</v>
      </c>
      <c r="Q592" s="304">
        <f t="shared" ca="1" si="280"/>
        <v>0</v>
      </c>
      <c r="R592" s="306">
        <f t="shared" ca="1" si="281"/>
        <v>0</v>
      </c>
      <c r="S592" s="307">
        <f t="shared" ca="1" si="282"/>
        <v>8.1359999999999992</v>
      </c>
      <c r="T592" s="304">
        <f t="shared" ca="1" si="262"/>
        <v>79.814160000000001</v>
      </c>
      <c r="U592" s="311">
        <f t="shared" ca="1" si="263"/>
        <v>0</v>
      </c>
      <c r="V592" s="306">
        <f t="shared" ca="1" si="264"/>
        <v>1.2260958560360309</v>
      </c>
      <c r="W592" s="304">
        <f t="shared" ca="1" si="265"/>
        <v>59.480028434580056</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2.4499362208982101</v>
      </c>
      <c r="AH592" s="304">
        <f t="shared" ca="1" si="289"/>
        <v>-7.3106829184558384</v>
      </c>
    </row>
    <row r="593" spans="1:34" x14ac:dyDescent="0.2">
      <c r="A593" s="347">
        <f t="shared" ca="1" si="267"/>
        <v>1E-4</v>
      </c>
      <c r="B593" s="304">
        <f t="shared" ca="1" si="268"/>
        <v>33.407500000000454</v>
      </c>
      <c r="D593" s="306">
        <f t="shared" ca="1" si="269"/>
        <v>-0.73260407891103951</v>
      </c>
      <c r="E593" s="307">
        <f t="shared" ca="1" si="270"/>
        <v>-2.5360782876072054</v>
      </c>
      <c r="F593" s="304">
        <f t="shared" ca="1" si="271"/>
        <v>2.6397730617062121</v>
      </c>
      <c r="G593" s="306">
        <f t="shared" ca="1" si="272"/>
        <v>12.14403583220043</v>
      </c>
      <c r="H593" s="307">
        <f t="shared" ca="1" si="273"/>
        <v>-120.57738571674938</v>
      </c>
      <c r="I593" s="304">
        <f t="shared" ca="1" si="274"/>
        <v>121.18739023751408</v>
      </c>
      <c r="J593" s="306">
        <f t="shared" ca="1" si="275"/>
        <v>752.66657852646347</v>
      </c>
      <c r="K593" s="307">
        <f t="shared" ca="1" si="276"/>
        <v>-8.9538217399909481</v>
      </c>
      <c r="L593" s="304">
        <f t="shared" ca="1" si="261"/>
        <v>752.71983456959902</v>
      </c>
      <c r="M593" s="306">
        <f t="shared" ca="1" si="277"/>
        <v>-1.4704191105608149</v>
      </c>
      <c r="N593" s="304">
        <f t="shared" ca="1" si="278"/>
        <v>-84.248809150515072</v>
      </c>
      <c r="P593" s="310">
        <f t="shared" ca="1" si="279"/>
        <v>23</v>
      </c>
      <c r="Q593" s="304">
        <f t="shared" ca="1" si="280"/>
        <v>0</v>
      </c>
      <c r="R593" s="306">
        <f t="shared" ca="1" si="281"/>
        <v>0</v>
      </c>
      <c r="S593" s="307">
        <f t="shared" ca="1" si="282"/>
        <v>8.1359999999999992</v>
      </c>
      <c r="T593" s="304">
        <f t="shared" ca="1" si="262"/>
        <v>79.814160000000001</v>
      </c>
      <c r="U593" s="311">
        <f t="shared" ca="1" si="263"/>
        <v>0</v>
      </c>
      <c r="V593" s="306">
        <f t="shared" ca="1" si="264"/>
        <v>1.2260973344299926</v>
      </c>
      <c r="W593" s="304">
        <f t="shared" ca="1" si="265"/>
        <v>59.480340642218295</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2.449898644454203</v>
      </c>
      <c r="AH593" s="304">
        <f t="shared" ca="1" si="289"/>
        <v>-7.3107212923525147</v>
      </c>
    </row>
    <row r="594" spans="1:34" x14ac:dyDescent="0.2">
      <c r="A594" s="347">
        <f t="shared" ca="1" si="267"/>
        <v>1E-4</v>
      </c>
      <c r="B594" s="304">
        <f t="shared" ca="1" si="268"/>
        <v>33.407600000000457</v>
      </c>
      <c r="D594" s="306">
        <f t="shared" ca="1" si="269"/>
        <v>-0.73260202377468797</v>
      </c>
      <c r="E594" s="307">
        <f t="shared" ca="1" si="270"/>
        <v>-2.5360395128835886</v>
      </c>
      <c r="F594" s="304">
        <f t="shared" ca="1" si="271"/>
        <v>2.6397352397817473</v>
      </c>
      <c r="G594" s="306">
        <f t="shared" ca="1" si="272"/>
        <v>12.143962571998053</v>
      </c>
      <c r="H594" s="307">
        <f t="shared" ca="1" si="273"/>
        <v>-120.57763932070067</v>
      </c>
      <c r="I594" s="304">
        <f t="shared" ca="1" si="274"/>
        <v>121.18763522366079</v>
      </c>
      <c r="J594" s="306">
        <f t="shared" ca="1" si="275"/>
        <v>752.66657852646347</v>
      </c>
      <c r="K594" s="307">
        <f t="shared" ca="1" si="276"/>
        <v>-8.9658794912428199</v>
      </c>
      <c r="L594" s="304">
        <f t="shared" ca="1" si="261"/>
        <v>752.7199780966256</v>
      </c>
      <c r="M594" s="306">
        <f t="shared" ca="1" si="277"/>
        <v>-1.4704199217390757</v>
      </c>
      <c r="N594" s="304">
        <f t="shared" ca="1" si="278"/>
        <v>-84.248855627605849</v>
      </c>
      <c r="P594" s="310">
        <f t="shared" ca="1" si="279"/>
        <v>23</v>
      </c>
      <c r="Q594" s="304">
        <f t="shared" ca="1" si="280"/>
        <v>0</v>
      </c>
      <c r="R594" s="306">
        <f t="shared" ca="1" si="281"/>
        <v>0</v>
      </c>
      <c r="S594" s="307">
        <f t="shared" ca="1" si="282"/>
        <v>8.1359999999999992</v>
      </c>
      <c r="T594" s="304">
        <f t="shared" ca="1" si="262"/>
        <v>79.814160000000001</v>
      </c>
      <c r="U594" s="311">
        <f t="shared" ca="1" si="263"/>
        <v>0</v>
      </c>
      <c r="V594" s="306">
        <f t="shared" ca="1" si="264"/>
        <v>1.2260988128288477</v>
      </c>
      <c r="W594" s="304">
        <f t="shared" ca="1" si="265"/>
        <v>59.480652847471475</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2.4498610682888939</v>
      </c>
      <c r="AH594" s="304">
        <f t="shared" ca="1" si="289"/>
        <v>-7.3107596659560352</v>
      </c>
    </row>
    <row r="595" spans="1:34" x14ac:dyDescent="0.2">
      <c r="A595" s="347">
        <f t="shared" ca="1" si="267"/>
        <v>1E-4</v>
      </c>
      <c r="B595" s="304">
        <f t="shared" ca="1" si="268"/>
        <v>33.40770000000046</v>
      </c>
      <c r="D595" s="306">
        <f t="shared" ca="1" si="269"/>
        <v>-0.7325999686059893</v>
      </c>
      <c r="E595" s="307">
        <f t="shared" ca="1" si="270"/>
        <v>-2.5360007384561811</v>
      </c>
      <c r="F595" s="304">
        <f t="shared" ca="1" si="271"/>
        <v>2.6396974181621258</v>
      </c>
      <c r="G595" s="306">
        <f t="shared" ca="1" si="272"/>
        <v>12.143889312001193</v>
      </c>
      <c r="H595" s="307">
        <f t="shared" ca="1" si="273"/>
        <v>-120.57789292077452</v>
      </c>
      <c r="I595" s="304">
        <f t="shared" ca="1" si="274"/>
        <v>121.1878802060499</v>
      </c>
      <c r="J595" s="306">
        <f t="shared" ca="1" si="275"/>
        <v>752.66657852646347</v>
      </c>
      <c r="K595" s="307">
        <f t="shared" ca="1" si="276"/>
        <v>-8.9779372678548945</v>
      </c>
      <c r="L595" s="304">
        <f t="shared" ca="1" si="261"/>
        <v>752.72012181707919</v>
      </c>
      <c r="M595" s="306">
        <f t="shared" ca="1" si="277"/>
        <v>-1.4704207329091634</v>
      </c>
      <c r="N595" s="304">
        <f t="shared" ca="1" si="278"/>
        <v>-84.248902104228335</v>
      </c>
      <c r="P595" s="310">
        <f t="shared" ca="1" si="279"/>
        <v>23</v>
      </c>
      <c r="Q595" s="304">
        <f t="shared" ca="1" si="280"/>
        <v>0</v>
      </c>
      <c r="R595" s="306">
        <f t="shared" ca="1" si="281"/>
        <v>0</v>
      </c>
      <c r="S595" s="307">
        <f t="shared" ca="1" si="282"/>
        <v>8.1359999999999992</v>
      </c>
      <c r="T595" s="304">
        <f t="shared" ca="1" si="262"/>
        <v>79.814160000000001</v>
      </c>
      <c r="U595" s="311">
        <f t="shared" ca="1" si="263"/>
        <v>0</v>
      </c>
      <c r="V595" s="306">
        <f t="shared" ca="1" si="264"/>
        <v>1.2261002912325951</v>
      </c>
      <c r="W595" s="304">
        <f t="shared" ca="1" si="265"/>
        <v>59.480965050339513</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2.4498234924022784</v>
      </c>
      <c r="AH595" s="304">
        <f t="shared" ca="1" si="289"/>
        <v>-7.3107980392664063</v>
      </c>
    </row>
    <row r="596" spans="1:34" x14ac:dyDescent="0.2">
      <c r="A596" s="347">
        <f t="shared" ca="1" si="267"/>
        <v>1E-4</v>
      </c>
      <c r="B596" s="304">
        <f t="shared" ca="1" si="268"/>
        <v>33.407800000000464</v>
      </c>
      <c r="D596" s="306">
        <f t="shared" ca="1" si="269"/>
        <v>-0.73259791340494096</v>
      </c>
      <c r="E596" s="307">
        <f t="shared" ca="1" si="270"/>
        <v>-2.5359619643249927</v>
      </c>
      <c r="F596" s="304">
        <f t="shared" ca="1" si="271"/>
        <v>2.6396595968473564</v>
      </c>
      <c r="G596" s="306">
        <f t="shared" ca="1" si="272"/>
        <v>12.143816052209852</v>
      </c>
      <c r="H596" s="307">
        <f t="shared" ca="1" si="273"/>
        <v>-120.57814651697095</v>
      </c>
      <c r="I596" s="304">
        <f t="shared" ca="1" si="274"/>
        <v>121.18812518468145</v>
      </c>
      <c r="J596" s="306">
        <f t="shared" ca="1" si="275"/>
        <v>752.66657852646347</v>
      </c>
      <c r="K596" s="307">
        <f t="shared" ca="1" si="276"/>
        <v>-8.9899950698267812</v>
      </c>
      <c r="L596" s="304">
        <f t="shared" ca="1" si="261"/>
        <v>752.72026573096105</v>
      </c>
      <c r="M596" s="306">
        <f t="shared" ca="1" si="277"/>
        <v>-1.4704215440710779</v>
      </c>
      <c r="N596" s="304">
        <f t="shared" ca="1" si="278"/>
        <v>-84.248948580382546</v>
      </c>
      <c r="P596" s="310">
        <f t="shared" ca="1" si="279"/>
        <v>23</v>
      </c>
      <c r="Q596" s="304">
        <f t="shared" ca="1" si="280"/>
        <v>0</v>
      </c>
      <c r="R596" s="306">
        <f t="shared" ca="1" si="281"/>
        <v>0</v>
      </c>
      <c r="S596" s="307">
        <f t="shared" ca="1" si="282"/>
        <v>8.1359999999999992</v>
      </c>
      <c r="T596" s="304">
        <f t="shared" ca="1" si="262"/>
        <v>79.814160000000001</v>
      </c>
      <c r="U596" s="311">
        <f t="shared" ca="1" si="263"/>
        <v>0</v>
      </c>
      <c r="V596" s="306">
        <f t="shared" ca="1" si="264"/>
        <v>1.226101769641236</v>
      </c>
      <c r="W596" s="304">
        <f t="shared" ca="1" si="265"/>
        <v>59.481277250822458</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2.4497859167943643</v>
      </c>
      <c r="AH596" s="304">
        <f t="shared" ca="1" si="289"/>
        <v>-7.310836412283618</v>
      </c>
    </row>
    <row r="597" spans="1:34" x14ac:dyDescent="0.2">
      <c r="A597" s="347">
        <f t="shared" ca="1" si="267"/>
        <v>1E-4</v>
      </c>
      <c r="B597" s="304">
        <f t="shared" ca="1" si="268"/>
        <v>33.407900000000467</v>
      </c>
      <c r="D597" s="306">
        <f t="shared" ca="1" si="269"/>
        <v>-0.73259585817154693</v>
      </c>
      <c r="E597" s="307">
        <f t="shared" ca="1" si="270"/>
        <v>-2.5359231904900161</v>
      </c>
      <c r="F597" s="304">
        <f t="shared" ca="1" si="271"/>
        <v>2.6396217758374338</v>
      </c>
      <c r="G597" s="306">
        <f t="shared" ca="1" si="272"/>
        <v>12.143742792624035</v>
      </c>
      <c r="H597" s="307">
        <f t="shared" ca="1" si="273"/>
        <v>-120.57840010929</v>
      </c>
      <c r="I597" s="304">
        <f t="shared" ca="1" si="274"/>
        <v>121.18837015955548</v>
      </c>
      <c r="J597" s="306">
        <f t="shared" ca="1" si="275"/>
        <v>752.66657852646347</v>
      </c>
      <c r="K597" s="307">
        <f t="shared" ca="1" si="276"/>
        <v>-9.0020528971580944</v>
      </c>
      <c r="L597" s="304">
        <f t="shared" ca="1" si="261"/>
        <v>752.72040983827208</v>
      </c>
      <c r="M597" s="306">
        <f t="shared" ca="1" si="277"/>
        <v>-1.4704223552248199</v>
      </c>
      <c r="N597" s="304">
        <f t="shared" ca="1" si="278"/>
        <v>-84.248995056068495</v>
      </c>
      <c r="P597" s="310">
        <f t="shared" ca="1" si="279"/>
        <v>23</v>
      </c>
      <c r="Q597" s="304">
        <f t="shared" ca="1" si="280"/>
        <v>0</v>
      </c>
      <c r="R597" s="306">
        <f t="shared" ca="1" si="281"/>
        <v>0</v>
      </c>
      <c r="S597" s="307">
        <f t="shared" ca="1" si="282"/>
        <v>8.1359999999999992</v>
      </c>
      <c r="T597" s="304">
        <f t="shared" ca="1" si="262"/>
        <v>79.814160000000001</v>
      </c>
      <c r="U597" s="311">
        <f t="shared" ca="1" si="263"/>
        <v>0</v>
      </c>
      <c r="V597" s="306">
        <f t="shared" ca="1" si="264"/>
        <v>1.2261032480547693</v>
      </c>
      <c r="W597" s="304">
        <f t="shared" ca="1" si="265"/>
        <v>59.481589448920261</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2.4497483414651446</v>
      </c>
      <c r="AH597" s="304">
        <f t="shared" ca="1" si="289"/>
        <v>-7.3108747850076776</v>
      </c>
    </row>
    <row r="598" spans="1:34" x14ac:dyDescent="0.2">
      <c r="A598" s="347">
        <f t="shared" ca="1" si="267"/>
        <v>1E-4</v>
      </c>
      <c r="B598" s="304">
        <f t="shared" ca="1" si="268"/>
        <v>33.40800000000047</v>
      </c>
      <c r="D598" s="306">
        <f t="shared" ca="1" si="269"/>
        <v>-0.73259380290580312</v>
      </c>
      <c r="E598" s="307">
        <f t="shared" ca="1" si="270"/>
        <v>-2.5358844169512604</v>
      </c>
      <c r="F598" s="304">
        <f t="shared" ca="1" si="271"/>
        <v>2.6395839551323652</v>
      </c>
      <c r="G598" s="306">
        <f t="shared" ca="1" si="272"/>
        <v>12.143669533243745</v>
      </c>
      <c r="H598" s="307">
        <f t="shared" ca="1" si="273"/>
        <v>-120.5786536977317</v>
      </c>
      <c r="I598" s="304">
        <f t="shared" ca="1" si="274"/>
        <v>121.18861513067199</v>
      </c>
      <c r="J598" s="306">
        <f t="shared" ca="1" si="275"/>
        <v>752.66657852646347</v>
      </c>
      <c r="K598" s="307">
        <f t="shared" ca="1" si="276"/>
        <v>-9.0141107498484452</v>
      </c>
      <c r="L598" s="304">
        <f t="shared" ca="1" si="261"/>
        <v>752.72055413901342</v>
      </c>
      <c r="M598" s="306">
        <f t="shared" ca="1" si="277"/>
        <v>-1.4704231663703888</v>
      </c>
      <c r="N598" s="304">
        <f t="shared" ca="1" si="278"/>
        <v>-84.249041531286167</v>
      </c>
      <c r="P598" s="310">
        <f t="shared" ca="1" si="279"/>
        <v>23</v>
      </c>
      <c r="Q598" s="304">
        <f t="shared" ca="1" si="280"/>
        <v>0</v>
      </c>
      <c r="R598" s="306">
        <f t="shared" ca="1" si="281"/>
        <v>0</v>
      </c>
      <c r="S598" s="307">
        <f t="shared" ca="1" si="282"/>
        <v>8.1359999999999992</v>
      </c>
      <c r="T598" s="304">
        <f t="shared" ca="1" si="262"/>
        <v>79.814160000000001</v>
      </c>
      <c r="U598" s="311">
        <f t="shared" ca="1" si="263"/>
        <v>0</v>
      </c>
      <c r="V598" s="306">
        <f t="shared" ca="1" si="264"/>
        <v>1.2261047264731955</v>
      </c>
      <c r="W598" s="304">
        <f t="shared" ca="1" si="265"/>
        <v>59.481901644632956</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2.4497107664146291</v>
      </c>
      <c r="AH598" s="304">
        <f t="shared" ca="1" si="289"/>
        <v>-7.3109131574385771</v>
      </c>
    </row>
    <row r="599" spans="1:34" x14ac:dyDescent="0.2">
      <c r="A599" s="347">
        <f t="shared" ca="1" si="267"/>
        <v>1E-4</v>
      </c>
      <c r="B599" s="304">
        <f t="shared" ca="1" si="268"/>
        <v>33.408100000000474</v>
      </c>
      <c r="D599" s="306">
        <f t="shared" ca="1" si="269"/>
        <v>-0.73259174760771517</v>
      </c>
      <c r="E599" s="307">
        <f t="shared" ca="1" si="270"/>
        <v>-2.5358456437087176</v>
      </c>
      <c r="F599" s="304">
        <f t="shared" ca="1" si="271"/>
        <v>2.6395461347321447</v>
      </c>
      <c r="G599" s="306">
        <f t="shared" ca="1" si="272"/>
        <v>12.143596274068985</v>
      </c>
      <c r="H599" s="307">
        <f t="shared" ca="1" si="273"/>
        <v>-120.57890728229607</v>
      </c>
      <c r="I599" s="304">
        <f t="shared" ca="1" si="274"/>
        <v>121.18886009803103</v>
      </c>
      <c r="J599" s="306">
        <f t="shared" ca="1" si="275"/>
        <v>752.66657852646347</v>
      </c>
      <c r="K599" s="307">
        <f t="shared" ca="1" si="276"/>
        <v>-9.0261686278974462</v>
      </c>
      <c r="L599" s="304">
        <f t="shared" ca="1" si="261"/>
        <v>752.72069863318643</v>
      </c>
      <c r="M599" s="306">
        <f t="shared" ca="1" si="277"/>
        <v>-1.4704239775077852</v>
      </c>
      <c r="N599" s="304">
        <f t="shared" ca="1" si="278"/>
        <v>-84.249088006035578</v>
      </c>
      <c r="P599" s="310">
        <f t="shared" ca="1" si="279"/>
        <v>23</v>
      </c>
      <c r="Q599" s="304">
        <f t="shared" ca="1" si="280"/>
        <v>0</v>
      </c>
      <c r="R599" s="306">
        <f t="shared" ca="1" si="281"/>
        <v>0</v>
      </c>
      <c r="S599" s="307">
        <f t="shared" ca="1" si="282"/>
        <v>8.1359999999999992</v>
      </c>
      <c r="T599" s="304">
        <f t="shared" ca="1" si="262"/>
        <v>79.814160000000001</v>
      </c>
      <c r="U599" s="311">
        <f t="shared" ca="1" si="263"/>
        <v>0</v>
      </c>
      <c r="V599" s="306">
        <f t="shared" ca="1" si="264"/>
        <v>1.2261062048965141</v>
      </c>
      <c r="W599" s="304">
        <f t="shared" ca="1" si="265"/>
        <v>59.482213837960487</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2.4496731916428116</v>
      </c>
      <c r="AH599" s="304">
        <f t="shared" ca="1" si="289"/>
        <v>-7.3109515295763225</v>
      </c>
    </row>
    <row r="600" spans="1:34" x14ac:dyDescent="0.2">
      <c r="A600" s="347">
        <f t="shared" ca="1" si="267"/>
        <v>1E-4</v>
      </c>
      <c r="B600" s="304">
        <f t="shared" ca="1" si="268"/>
        <v>33.408200000000477</v>
      </c>
      <c r="D600" s="306">
        <f t="shared" ca="1" si="269"/>
        <v>-0.73258969227728066</v>
      </c>
      <c r="E600" s="307">
        <f t="shared" ca="1" si="270"/>
        <v>-2.5358068707623982</v>
      </c>
      <c r="F600" s="304">
        <f t="shared" ca="1" si="271"/>
        <v>2.6395083146367821</v>
      </c>
      <c r="G600" s="306">
        <f t="shared" ca="1" si="272"/>
        <v>12.143523015099758</v>
      </c>
      <c r="H600" s="307">
        <f t="shared" ca="1" si="273"/>
        <v>-120.57916086298314</v>
      </c>
      <c r="I600" s="304">
        <f t="shared" ca="1" si="274"/>
        <v>121.1891050616326</v>
      </c>
      <c r="J600" s="306">
        <f t="shared" ca="1" si="275"/>
        <v>752.66657852646347</v>
      </c>
      <c r="K600" s="307">
        <f t="shared" ca="1" si="276"/>
        <v>-9.0382265313047103</v>
      </c>
      <c r="L600" s="304">
        <f t="shared" ca="1" si="261"/>
        <v>752.72084332079191</v>
      </c>
      <c r="M600" s="306">
        <f t="shared" ca="1" si="277"/>
        <v>-1.4704247886370092</v>
      </c>
      <c r="N600" s="304">
        <f t="shared" ca="1" si="278"/>
        <v>-84.249134480316755</v>
      </c>
      <c r="P600" s="310">
        <f t="shared" ca="1" si="279"/>
        <v>23</v>
      </c>
      <c r="Q600" s="304">
        <f t="shared" ca="1" si="280"/>
        <v>0</v>
      </c>
      <c r="R600" s="306">
        <f t="shared" ca="1" si="281"/>
        <v>0</v>
      </c>
      <c r="S600" s="307">
        <f t="shared" ca="1" si="282"/>
        <v>8.1359999999999992</v>
      </c>
      <c r="T600" s="304">
        <f t="shared" ca="1" si="262"/>
        <v>79.814160000000001</v>
      </c>
      <c r="U600" s="311">
        <f t="shared" ca="1" si="263"/>
        <v>0</v>
      </c>
      <c r="V600" s="306">
        <f t="shared" ca="1" si="264"/>
        <v>1.2261076833247258</v>
      </c>
      <c r="W600" s="304">
        <f t="shared" ca="1" si="265"/>
        <v>59.482526028902889</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2.4496356171496982</v>
      </c>
      <c r="AH600" s="304">
        <f t="shared" ca="1" si="289"/>
        <v>-7.3109899014209061</v>
      </c>
    </row>
    <row r="601" spans="1:34" x14ac:dyDescent="0.2">
      <c r="A601" s="347">
        <f t="shared" ca="1" si="267"/>
        <v>1E-4</v>
      </c>
      <c r="B601" s="304">
        <f t="shared" ca="1" si="268"/>
        <v>33.40830000000048</v>
      </c>
      <c r="D601" s="306">
        <f t="shared" ca="1" si="269"/>
        <v>-0.73258763691450002</v>
      </c>
      <c r="E601" s="307">
        <f t="shared" ca="1" si="270"/>
        <v>-2.5357680981122943</v>
      </c>
      <c r="F601" s="304">
        <f t="shared" ca="1" si="271"/>
        <v>2.6394704948462699</v>
      </c>
      <c r="G601" s="306">
        <f t="shared" ca="1" si="272"/>
        <v>12.143449756336066</v>
      </c>
      <c r="H601" s="307">
        <f t="shared" ca="1" si="273"/>
        <v>-120.57941443979296</v>
      </c>
      <c r="I601" s="304">
        <f t="shared" ca="1" si="274"/>
        <v>121.18935002147676</v>
      </c>
      <c r="J601" s="306">
        <f t="shared" ca="1" si="275"/>
        <v>752.66657852646347</v>
      </c>
      <c r="K601" s="307">
        <f t="shared" ca="1" si="276"/>
        <v>-9.0502844600698484</v>
      </c>
      <c r="L601" s="304">
        <f t="shared" ca="1" si="261"/>
        <v>752.72098820183112</v>
      </c>
      <c r="M601" s="306">
        <f t="shared" ca="1" si="277"/>
        <v>-1.4704255997580606</v>
      </c>
      <c r="N601" s="304">
        <f t="shared" ca="1" si="278"/>
        <v>-84.249180954129685</v>
      </c>
      <c r="P601" s="310">
        <f t="shared" ca="1" si="279"/>
        <v>23</v>
      </c>
      <c r="Q601" s="304">
        <f t="shared" ca="1" si="280"/>
        <v>0</v>
      </c>
      <c r="R601" s="306">
        <f t="shared" ca="1" si="281"/>
        <v>0</v>
      </c>
      <c r="S601" s="307">
        <f t="shared" ca="1" si="282"/>
        <v>8.1359999999999992</v>
      </c>
      <c r="T601" s="304">
        <f t="shared" ca="1" si="262"/>
        <v>79.814160000000001</v>
      </c>
      <c r="U601" s="311">
        <f t="shared" ca="1" si="263"/>
        <v>0</v>
      </c>
      <c r="V601" s="306">
        <f t="shared" ca="1" si="264"/>
        <v>1.2261091617578299</v>
      </c>
      <c r="W601" s="304">
        <f t="shared" ca="1" si="265"/>
        <v>59.482838217460134</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2.4495980429352899</v>
      </c>
      <c r="AH601" s="304">
        <f t="shared" ca="1" si="289"/>
        <v>-7.3110282729723322</v>
      </c>
    </row>
    <row r="602" spans="1:34" x14ac:dyDescent="0.2">
      <c r="A602" s="347">
        <f t="shared" ca="1" si="267"/>
        <v>1E-4</v>
      </c>
      <c r="B602" s="304">
        <f t="shared" ca="1" si="268"/>
        <v>33.408400000000483</v>
      </c>
      <c r="D602" s="306">
        <f t="shared" ca="1" si="269"/>
        <v>-0.73258558151937636</v>
      </c>
      <c r="E602" s="307">
        <f t="shared" ca="1" si="270"/>
        <v>-2.5357293257584121</v>
      </c>
      <c r="F602" s="304">
        <f t="shared" ca="1" si="271"/>
        <v>2.6394326753606152</v>
      </c>
      <c r="G602" s="306">
        <f t="shared" ca="1" si="272"/>
        <v>12.143376497777915</v>
      </c>
      <c r="H602" s="307">
        <f t="shared" ca="1" si="273"/>
        <v>-120.57966801272553</v>
      </c>
      <c r="I602" s="304">
        <f t="shared" ca="1" si="274"/>
        <v>121.18959497756353</v>
      </c>
      <c r="J602" s="306">
        <f t="shared" ca="1" si="275"/>
        <v>752.66657852646347</v>
      </c>
      <c r="K602" s="307">
        <f t="shared" ca="1" si="276"/>
        <v>-9.0623424141924751</v>
      </c>
      <c r="L602" s="304">
        <f t="shared" ca="1" si="261"/>
        <v>752.72113327630507</v>
      </c>
      <c r="M602" s="306">
        <f t="shared" ca="1" si="277"/>
        <v>-1.4704264108709399</v>
      </c>
      <c r="N602" s="304">
        <f t="shared" ca="1" si="278"/>
        <v>-84.249227427474366</v>
      </c>
      <c r="P602" s="310">
        <f t="shared" ca="1" si="279"/>
        <v>23</v>
      </c>
      <c r="Q602" s="304">
        <f t="shared" ca="1" si="280"/>
        <v>0</v>
      </c>
      <c r="R602" s="306">
        <f t="shared" ca="1" si="281"/>
        <v>0</v>
      </c>
      <c r="S602" s="307">
        <f t="shared" ca="1" si="282"/>
        <v>8.1359999999999992</v>
      </c>
      <c r="T602" s="304">
        <f t="shared" ca="1" si="262"/>
        <v>79.814160000000001</v>
      </c>
      <c r="U602" s="311">
        <f t="shared" ca="1" si="263"/>
        <v>0</v>
      </c>
      <c r="V602" s="306">
        <f t="shared" ca="1" si="264"/>
        <v>1.2261106401958264</v>
      </c>
      <c r="W602" s="304">
        <f t="shared" ca="1" si="265"/>
        <v>59.483150403632251</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2.4495604689995867</v>
      </c>
      <c r="AH602" s="304">
        <f t="shared" ca="1" si="289"/>
        <v>-7.3110666442305972</v>
      </c>
    </row>
    <row r="603" spans="1:34" x14ac:dyDescent="0.2">
      <c r="A603" s="347">
        <f t="shared" ca="1" si="267"/>
        <v>1E-4</v>
      </c>
      <c r="B603" s="304">
        <f t="shared" ca="1" si="268"/>
        <v>33.408500000000487</v>
      </c>
      <c r="D603" s="306">
        <f t="shared" ca="1" si="269"/>
        <v>-0.73258352609190835</v>
      </c>
      <c r="E603" s="307">
        <f t="shared" ca="1" si="270"/>
        <v>-2.5356905537007473</v>
      </c>
      <c r="F603" s="304">
        <f t="shared" ca="1" si="271"/>
        <v>2.6393948561798131</v>
      </c>
      <c r="G603" s="306">
        <f t="shared" ca="1" si="272"/>
        <v>12.143303239425306</v>
      </c>
      <c r="H603" s="307">
        <f t="shared" ca="1" si="273"/>
        <v>-120.57992158178091</v>
      </c>
      <c r="I603" s="304">
        <f t="shared" ca="1" si="274"/>
        <v>121.18983992989293</v>
      </c>
      <c r="J603" s="306">
        <f t="shared" ca="1" si="275"/>
        <v>752.66657852646347</v>
      </c>
      <c r="K603" s="307">
        <f t="shared" ca="1" si="276"/>
        <v>-9.0744003936722013</v>
      </c>
      <c r="L603" s="304">
        <f t="shared" ca="1" si="261"/>
        <v>752.7212785442149</v>
      </c>
      <c r="M603" s="306">
        <f t="shared" ca="1" si="277"/>
        <v>-1.4704272219756469</v>
      </c>
      <c r="N603" s="304">
        <f t="shared" ca="1" si="278"/>
        <v>-84.249273900350829</v>
      </c>
      <c r="P603" s="310">
        <f t="shared" ca="1" si="279"/>
        <v>23</v>
      </c>
      <c r="Q603" s="304">
        <f t="shared" ca="1" si="280"/>
        <v>0</v>
      </c>
      <c r="R603" s="306">
        <f t="shared" ca="1" si="281"/>
        <v>0</v>
      </c>
      <c r="S603" s="307">
        <f t="shared" ca="1" si="282"/>
        <v>8.1359999999999992</v>
      </c>
      <c r="T603" s="304">
        <f t="shared" ca="1" si="262"/>
        <v>79.814160000000001</v>
      </c>
      <c r="U603" s="311">
        <f t="shared" ca="1" si="263"/>
        <v>0</v>
      </c>
      <c r="V603" s="306">
        <f t="shared" ca="1" si="264"/>
        <v>1.2261121186387154</v>
      </c>
      <c r="W603" s="304">
        <f t="shared" ca="1" si="265"/>
        <v>59.483462587419169</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2.4495228953425858</v>
      </c>
      <c r="AH603" s="304">
        <f t="shared" ca="1" si="289"/>
        <v>-7.3111050151957055</v>
      </c>
    </row>
    <row r="604" spans="1:34" x14ac:dyDescent="0.2">
      <c r="A604" s="347">
        <f t="shared" ca="1" si="267"/>
        <v>1E-4</v>
      </c>
      <c r="B604" s="304">
        <f t="shared" ca="1" si="268"/>
        <v>33.40860000000049</v>
      </c>
      <c r="D604" s="306">
        <f t="shared" ca="1" si="269"/>
        <v>-0.73258147063209811</v>
      </c>
      <c r="E604" s="307">
        <f t="shared" ca="1" si="270"/>
        <v>-2.5356517819393094</v>
      </c>
      <c r="F604" s="304">
        <f t="shared" ca="1" si="271"/>
        <v>2.6393570373038737</v>
      </c>
      <c r="G604" s="306">
        <f t="shared" ca="1" si="272"/>
        <v>12.143229981278242</v>
      </c>
      <c r="H604" s="307">
        <f t="shared" ca="1" si="273"/>
        <v>-120.58017514695911</v>
      </c>
      <c r="I604" s="304">
        <f t="shared" ca="1" si="274"/>
        <v>121.19008487846499</v>
      </c>
      <c r="J604" s="306">
        <f t="shared" ca="1" si="275"/>
        <v>752.66657852646347</v>
      </c>
      <c r="K604" s="307">
        <f t="shared" ca="1" si="276"/>
        <v>-9.086458398508638</v>
      </c>
      <c r="L604" s="304">
        <f t="shared" ca="1" si="261"/>
        <v>752.72142400556186</v>
      </c>
      <c r="M604" s="306">
        <f t="shared" ca="1" si="277"/>
        <v>-1.470428033072182</v>
      </c>
      <c r="N604" s="304">
        <f t="shared" ca="1" si="278"/>
        <v>-84.249320372759058</v>
      </c>
      <c r="P604" s="310">
        <f t="shared" ca="1" si="279"/>
        <v>23</v>
      </c>
      <c r="Q604" s="304">
        <f t="shared" ca="1" si="280"/>
        <v>0</v>
      </c>
      <c r="R604" s="306">
        <f t="shared" ca="1" si="281"/>
        <v>0</v>
      </c>
      <c r="S604" s="307">
        <f t="shared" ca="1" si="282"/>
        <v>8.1359999999999992</v>
      </c>
      <c r="T604" s="304">
        <f t="shared" ca="1" si="262"/>
        <v>79.814160000000001</v>
      </c>
      <c r="U604" s="311">
        <f t="shared" ca="1" si="263"/>
        <v>0</v>
      </c>
      <c r="V604" s="306">
        <f t="shared" ca="1" si="264"/>
        <v>1.2261135970864976</v>
      </c>
      <c r="W604" s="304">
        <f t="shared" ca="1" si="265"/>
        <v>59.483774768820986</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2.4494853219642962</v>
      </c>
      <c r="AH604" s="304">
        <f t="shared" ca="1" si="289"/>
        <v>-7.3111433858676467</v>
      </c>
    </row>
    <row r="605" spans="1:34" x14ac:dyDescent="0.2">
      <c r="A605" s="347">
        <f t="shared" ca="1" si="267"/>
        <v>1E-4</v>
      </c>
      <c r="B605" s="304">
        <f t="shared" ca="1" si="268"/>
        <v>33.408700000000493</v>
      </c>
      <c r="D605" s="306">
        <f t="shared" ca="1" si="269"/>
        <v>-0.73257941513994573</v>
      </c>
      <c r="E605" s="307">
        <f t="shared" ca="1" si="270"/>
        <v>-2.5356130104740844</v>
      </c>
      <c r="F605" s="304">
        <f t="shared" ca="1" si="271"/>
        <v>2.6393192187327843</v>
      </c>
      <c r="G605" s="306">
        <f t="shared" ca="1" si="272"/>
        <v>12.143156723336729</v>
      </c>
      <c r="H605" s="307">
        <f t="shared" ca="1" si="273"/>
        <v>-120.58042870826016</v>
      </c>
      <c r="I605" s="304">
        <f t="shared" ca="1" si="274"/>
        <v>121.19032982327974</v>
      </c>
      <c r="J605" s="306">
        <f t="shared" ca="1" si="275"/>
        <v>752.66657852646347</v>
      </c>
      <c r="K605" s="307">
        <f t="shared" ca="1" si="276"/>
        <v>-9.0985164287013998</v>
      </c>
      <c r="L605" s="304">
        <f t="shared" ca="1" si="261"/>
        <v>752.72156966034674</v>
      </c>
      <c r="M605" s="306">
        <f t="shared" ca="1" si="277"/>
        <v>-1.4704288441605451</v>
      </c>
      <c r="N605" s="304">
        <f t="shared" ca="1" si="278"/>
        <v>-84.249366844699082</v>
      </c>
      <c r="P605" s="310">
        <f t="shared" ca="1" si="279"/>
        <v>23</v>
      </c>
      <c r="Q605" s="304">
        <f t="shared" ca="1" si="280"/>
        <v>0</v>
      </c>
      <c r="R605" s="306">
        <f t="shared" ca="1" si="281"/>
        <v>0</v>
      </c>
      <c r="S605" s="307">
        <f t="shared" ca="1" si="282"/>
        <v>8.1359999999999992</v>
      </c>
      <c r="T605" s="304">
        <f t="shared" ca="1" si="262"/>
        <v>79.814160000000001</v>
      </c>
      <c r="U605" s="311">
        <f t="shared" ca="1" si="263"/>
        <v>0</v>
      </c>
      <c r="V605" s="306">
        <f t="shared" ca="1" si="264"/>
        <v>1.2261150755391717</v>
      </c>
      <c r="W605" s="304">
        <f t="shared" ca="1" si="265"/>
        <v>59.484086947837596</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2.4494477488647073</v>
      </c>
      <c r="AH605" s="304">
        <f t="shared" ca="1" si="289"/>
        <v>-7.3111817562464347</v>
      </c>
    </row>
    <row r="606" spans="1:34" x14ac:dyDescent="0.2">
      <c r="A606" s="347">
        <f t="shared" ca="1" si="267"/>
        <v>1E-4</v>
      </c>
      <c r="B606" s="304">
        <f t="shared" ca="1" si="268"/>
        <v>33.408800000000497</v>
      </c>
      <c r="D606" s="306">
        <f t="shared" ca="1" si="269"/>
        <v>-0.73257735961545134</v>
      </c>
      <c r="E606" s="307">
        <f t="shared" ca="1" si="270"/>
        <v>-2.5355742393050873</v>
      </c>
      <c r="F606" s="304">
        <f t="shared" ca="1" si="271"/>
        <v>2.6392814004665586</v>
      </c>
      <c r="G606" s="306">
        <f t="shared" ca="1" si="272"/>
        <v>12.143083465600768</v>
      </c>
      <c r="H606" s="307">
        <f t="shared" ca="1" si="273"/>
        <v>-120.58068226568409</v>
      </c>
      <c r="I606" s="304">
        <f t="shared" ca="1" si="274"/>
        <v>121.19057476433721</v>
      </c>
      <c r="J606" s="306">
        <f t="shared" ca="1" si="275"/>
        <v>752.66657852646347</v>
      </c>
      <c r="K606" s="307">
        <f t="shared" ca="1" si="276"/>
        <v>-9.1105744842500975</v>
      </c>
      <c r="L606" s="304">
        <f t="shared" ca="1" si="261"/>
        <v>752.72171550857092</v>
      </c>
      <c r="M606" s="306">
        <f t="shared" ca="1" si="277"/>
        <v>-1.4704296552407365</v>
      </c>
      <c r="N606" s="304">
        <f t="shared" ca="1" si="278"/>
        <v>-84.249413316170902</v>
      </c>
      <c r="P606" s="310">
        <f t="shared" ca="1" si="279"/>
        <v>23</v>
      </c>
      <c r="Q606" s="304">
        <f t="shared" ca="1" si="280"/>
        <v>0</v>
      </c>
      <c r="R606" s="306">
        <f t="shared" ca="1" si="281"/>
        <v>0</v>
      </c>
      <c r="S606" s="307">
        <f t="shared" ca="1" si="282"/>
        <v>8.1359999999999992</v>
      </c>
      <c r="T606" s="304">
        <f t="shared" ca="1" si="262"/>
        <v>79.814160000000001</v>
      </c>
      <c r="U606" s="311">
        <f t="shared" ca="1" si="263"/>
        <v>0</v>
      </c>
      <c r="V606" s="306">
        <f t="shared" ca="1" si="264"/>
        <v>1.2261165539967382</v>
      </c>
      <c r="W606" s="304">
        <f t="shared" ca="1" si="265"/>
        <v>59.484399124469036</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2.4494101760438296</v>
      </c>
      <c r="AH606" s="304">
        <f t="shared" ca="1" si="289"/>
        <v>-7.3112201263320555</v>
      </c>
    </row>
    <row r="607" spans="1:34" x14ac:dyDescent="0.2">
      <c r="A607" s="347">
        <f t="shared" ca="1" si="267"/>
        <v>1E-4</v>
      </c>
      <c r="B607" s="304">
        <f t="shared" ca="1" si="268"/>
        <v>33.4089000000005</v>
      </c>
      <c r="D607" s="306">
        <f t="shared" ca="1" si="269"/>
        <v>-0.73257530405861548</v>
      </c>
      <c r="E607" s="307">
        <f t="shared" ca="1" si="270"/>
        <v>-2.5355354684323119</v>
      </c>
      <c r="F607" s="304">
        <f t="shared" ca="1" si="271"/>
        <v>2.6392435825051916</v>
      </c>
      <c r="G607" s="306">
        <f t="shared" ca="1" si="272"/>
        <v>12.143010208070361</v>
      </c>
      <c r="H607" s="307">
        <f t="shared" ca="1" si="273"/>
        <v>-120.58093581923093</v>
      </c>
      <c r="I607" s="304">
        <f t="shared" ca="1" si="274"/>
        <v>121.19081970163742</v>
      </c>
      <c r="J607" s="306">
        <f t="shared" ca="1" si="275"/>
        <v>752.66657852646347</v>
      </c>
      <c r="K607" s="307">
        <f t="shared" ca="1" si="276"/>
        <v>-9.1226325651543441</v>
      </c>
      <c r="L607" s="304">
        <f t="shared" ca="1" si="261"/>
        <v>752.72186155023542</v>
      </c>
      <c r="M607" s="306">
        <f t="shared" ca="1" si="277"/>
        <v>-1.4704304663127563</v>
      </c>
      <c r="N607" s="304">
        <f t="shared" ca="1" si="278"/>
        <v>-84.249459787174516</v>
      </c>
      <c r="P607" s="310">
        <f t="shared" ca="1" si="279"/>
        <v>23</v>
      </c>
      <c r="Q607" s="304">
        <f t="shared" ca="1" si="280"/>
        <v>0</v>
      </c>
      <c r="R607" s="306">
        <f t="shared" ca="1" si="281"/>
        <v>0</v>
      </c>
      <c r="S607" s="307">
        <f t="shared" ca="1" si="282"/>
        <v>8.1359999999999992</v>
      </c>
      <c r="T607" s="304">
        <f t="shared" ca="1" si="262"/>
        <v>79.814160000000001</v>
      </c>
      <c r="U607" s="311">
        <f t="shared" ca="1" si="263"/>
        <v>0</v>
      </c>
      <c r="V607" s="306">
        <f t="shared" ca="1" si="264"/>
        <v>1.2261180324591978</v>
      </c>
      <c r="W607" s="304">
        <f t="shared" ca="1" si="265"/>
        <v>59.484711298715325</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2.4493726035016623</v>
      </c>
      <c r="AH607" s="304">
        <f t="shared" ca="1" si="289"/>
        <v>-7.3112584961245135</v>
      </c>
    </row>
    <row r="608" spans="1:34" x14ac:dyDescent="0.2">
      <c r="A608" s="347">
        <f t="shared" ca="1" si="267"/>
        <v>1E-4</v>
      </c>
      <c r="B608" s="304">
        <f t="shared" ca="1" si="268"/>
        <v>33.409000000000503</v>
      </c>
      <c r="D608" s="306">
        <f t="shared" ca="1" si="269"/>
        <v>-0.73257324846943994</v>
      </c>
      <c r="E608" s="307">
        <f t="shared" ca="1" si="270"/>
        <v>-2.5354966978557574</v>
      </c>
      <c r="F608" s="304">
        <f t="shared" ca="1" si="271"/>
        <v>2.6392057648486822</v>
      </c>
      <c r="G608" s="306">
        <f t="shared" ca="1" si="272"/>
        <v>12.142936950745515</v>
      </c>
      <c r="H608" s="307">
        <f t="shared" ca="1" si="273"/>
        <v>-120.58118936890071</v>
      </c>
      <c r="I608" s="304">
        <f t="shared" ca="1" si="274"/>
        <v>121.19106463518041</v>
      </c>
      <c r="J608" s="306">
        <f t="shared" ca="1" si="275"/>
        <v>752.66657852646347</v>
      </c>
      <c r="K608" s="307">
        <f t="shared" ca="1" si="276"/>
        <v>-9.1346906714137504</v>
      </c>
      <c r="L608" s="304">
        <f t="shared" ca="1" si="261"/>
        <v>752.72200778534125</v>
      </c>
      <c r="M608" s="306">
        <f t="shared" ca="1" si="277"/>
        <v>-1.4704312773766044</v>
      </c>
      <c r="N608" s="304">
        <f t="shared" ca="1" si="278"/>
        <v>-84.249506257709925</v>
      </c>
      <c r="P608" s="310">
        <f t="shared" ca="1" si="279"/>
        <v>23</v>
      </c>
      <c r="Q608" s="304">
        <f t="shared" ca="1" si="280"/>
        <v>0</v>
      </c>
      <c r="R608" s="306">
        <f t="shared" ca="1" si="281"/>
        <v>0</v>
      </c>
      <c r="S608" s="307">
        <f t="shared" ca="1" si="282"/>
        <v>8.1359999999999992</v>
      </c>
      <c r="T608" s="304">
        <f t="shared" ca="1" si="262"/>
        <v>79.814160000000001</v>
      </c>
      <c r="U608" s="311">
        <f t="shared" ca="1" si="263"/>
        <v>0</v>
      </c>
      <c r="V608" s="306">
        <f t="shared" ca="1" si="264"/>
        <v>1.2261195109265492</v>
      </c>
      <c r="W608" s="304">
        <f t="shared" ca="1" si="265"/>
        <v>59.485023470576401</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2.4493350312382027</v>
      </c>
      <c r="AH608" s="304">
        <f t="shared" ca="1" si="289"/>
        <v>-7.3112968656238113</v>
      </c>
    </row>
    <row r="609" spans="1:34" x14ac:dyDescent="0.2">
      <c r="A609" s="347">
        <f t="shared" ca="1" si="267"/>
        <v>1E-4</v>
      </c>
      <c r="B609" s="304">
        <f t="shared" ca="1" si="268"/>
        <v>33.409100000000507</v>
      </c>
      <c r="D609" s="306">
        <f t="shared" ca="1" si="269"/>
        <v>-0.73257119284792582</v>
      </c>
      <c r="E609" s="307">
        <f t="shared" ca="1" si="270"/>
        <v>-2.5354579275754299</v>
      </c>
      <c r="F609" s="304">
        <f t="shared" ca="1" si="271"/>
        <v>2.6391679474970378</v>
      </c>
      <c r="G609" s="306">
        <f t="shared" ca="1" si="272"/>
        <v>12.14286369362623</v>
      </c>
      <c r="H609" s="307">
        <f t="shared" ca="1" si="273"/>
        <v>-120.58144291469347</v>
      </c>
      <c r="I609" s="304">
        <f t="shared" ca="1" si="274"/>
        <v>121.19130956496619</v>
      </c>
      <c r="J609" s="306">
        <f t="shared" ca="1" si="275"/>
        <v>752.66657852646347</v>
      </c>
      <c r="K609" s="307">
        <f t="shared" ca="1" si="276"/>
        <v>-9.1467488030279309</v>
      </c>
      <c r="L609" s="304">
        <f t="shared" ca="1" si="261"/>
        <v>752.72215421388967</v>
      </c>
      <c r="M609" s="306">
        <f t="shared" ca="1" si="277"/>
        <v>-1.4704320884322812</v>
      </c>
      <c r="N609" s="304">
        <f t="shared" ca="1" si="278"/>
        <v>-84.249552727777157</v>
      </c>
      <c r="P609" s="310">
        <f t="shared" ca="1" si="279"/>
        <v>23</v>
      </c>
      <c r="Q609" s="304">
        <f t="shared" ca="1" si="280"/>
        <v>0</v>
      </c>
      <c r="R609" s="306">
        <f t="shared" ca="1" si="281"/>
        <v>0</v>
      </c>
      <c r="S609" s="307">
        <f t="shared" ca="1" si="282"/>
        <v>8.1359999999999992</v>
      </c>
      <c r="T609" s="304">
        <f t="shared" ca="1" si="262"/>
        <v>79.814160000000001</v>
      </c>
      <c r="U609" s="311">
        <f t="shared" ca="1" si="263"/>
        <v>0</v>
      </c>
      <c r="V609" s="306">
        <f t="shared" ca="1" si="264"/>
        <v>1.2261209893987932</v>
      </c>
      <c r="W609" s="304">
        <f t="shared" ca="1" si="265"/>
        <v>59.485335640052298</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2.4492974592534544</v>
      </c>
      <c r="AH609" s="304">
        <f t="shared" ca="1" si="289"/>
        <v>-7.3113352348299419</v>
      </c>
    </row>
    <row r="610" spans="1:34" x14ac:dyDescent="0.2">
      <c r="A610" s="347">
        <f t="shared" ca="1" si="267"/>
        <v>1E-4</v>
      </c>
      <c r="B610" s="304">
        <f t="shared" ca="1" si="268"/>
        <v>33.40920000000051</v>
      </c>
      <c r="D610" s="306">
        <f t="shared" ca="1" si="269"/>
        <v>-0.73256913719407191</v>
      </c>
      <c r="E610" s="307">
        <f t="shared" ca="1" si="270"/>
        <v>-2.5354191575913259</v>
      </c>
      <c r="F610" s="304">
        <f t="shared" ca="1" si="271"/>
        <v>2.6391301304502544</v>
      </c>
      <c r="G610" s="306">
        <f t="shared" ca="1" si="272"/>
        <v>12.142790436712511</v>
      </c>
      <c r="H610" s="307">
        <f t="shared" ca="1" si="273"/>
        <v>-120.58169645660922</v>
      </c>
      <c r="I610" s="304">
        <f t="shared" ca="1" si="274"/>
        <v>121.1915544909948</v>
      </c>
      <c r="J610" s="306">
        <f t="shared" ca="1" si="275"/>
        <v>752.66657852646347</v>
      </c>
      <c r="K610" s="307">
        <f t="shared" ca="1" si="276"/>
        <v>-9.1588069599964967</v>
      </c>
      <c r="L610" s="304">
        <f t="shared" ca="1" si="261"/>
        <v>752.72230083588158</v>
      </c>
      <c r="M610" s="306">
        <f t="shared" ca="1" si="277"/>
        <v>-1.4704328994797868</v>
      </c>
      <c r="N610" s="304">
        <f t="shared" ca="1" si="278"/>
        <v>-84.249599197376213</v>
      </c>
      <c r="P610" s="310">
        <f t="shared" ca="1" si="279"/>
        <v>23</v>
      </c>
      <c r="Q610" s="304">
        <f t="shared" ca="1" si="280"/>
        <v>0</v>
      </c>
      <c r="R610" s="306">
        <f t="shared" ca="1" si="281"/>
        <v>0</v>
      </c>
      <c r="S610" s="307">
        <f t="shared" ca="1" si="282"/>
        <v>8.1359999999999992</v>
      </c>
      <c r="T610" s="304">
        <f t="shared" ca="1" si="262"/>
        <v>79.814160000000001</v>
      </c>
      <c r="U610" s="311">
        <f t="shared" ca="1" si="263"/>
        <v>0</v>
      </c>
      <c r="V610" s="306">
        <f t="shared" ca="1" si="264"/>
        <v>1.2261224678759295</v>
      </c>
      <c r="W610" s="304">
        <f t="shared" ca="1" si="265"/>
        <v>59.485647807143003</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2.449259887547421</v>
      </c>
      <c r="AH610" s="304">
        <f t="shared" ca="1" si="289"/>
        <v>-7.3113736037429087</v>
      </c>
    </row>
    <row r="611" spans="1:34" x14ac:dyDescent="0.2">
      <c r="A611" s="347">
        <f t="shared" ca="1" si="267"/>
        <v>1E-4</v>
      </c>
      <c r="B611" s="304">
        <f t="shared" ca="1" si="268"/>
        <v>33.409300000000513</v>
      </c>
      <c r="D611" s="306">
        <f t="shared" ca="1" si="269"/>
        <v>-0.73256708150787941</v>
      </c>
      <c r="E611" s="307">
        <f t="shared" ca="1" si="270"/>
        <v>-2.535380387903448</v>
      </c>
      <c r="F611" s="304">
        <f t="shared" ca="1" si="271"/>
        <v>2.6390923137083346</v>
      </c>
      <c r="G611" s="306">
        <f t="shared" ca="1" si="272"/>
        <v>12.142717180004361</v>
      </c>
      <c r="H611" s="307">
        <f t="shared" ca="1" si="273"/>
        <v>-120.58194999464801</v>
      </c>
      <c r="I611" s="304">
        <f t="shared" ca="1" si="274"/>
        <v>121.19179941326628</v>
      </c>
      <c r="J611" s="306">
        <f t="shared" ca="1" si="275"/>
        <v>752.66657852646347</v>
      </c>
      <c r="K611" s="307">
        <f t="shared" ca="1" si="276"/>
        <v>-9.1708651423190588</v>
      </c>
      <c r="L611" s="304">
        <f t="shared" ca="1" si="261"/>
        <v>752.72244765131825</v>
      </c>
      <c r="M611" s="306">
        <f t="shared" ca="1" si="277"/>
        <v>-1.4704337105191212</v>
      </c>
      <c r="N611" s="304">
        <f t="shared" ca="1" si="278"/>
        <v>-84.249645666507092</v>
      </c>
      <c r="P611" s="310">
        <f t="shared" ca="1" si="279"/>
        <v>23</v>
      </c>
      <c r="Q611" s="304">
        <f t="shared" ca="1" si="280"/>
        <v>0</v>
      </c>
      <c r="R611" s="306">
        <f t="shared" ca="1" si="281"/>
        <v>0</v>
      </c>
      <c r="S611" s="307">
        <f t="shared" ca="1" si="282"/>
        <v>8.1359999999999992</v>
      </c>
      <c r="T611" s="304">
        <f t="shared" ca="1" si="262"/>
        <v>79.814160000000001</v>
      </c>
      <c r="U611" s="311">
        <f t="shared" ca="1" si="263"/>
        <v>0</v>
      </c>
      <c r="V611" s="306">
        <f t="shared" ca="1" si="264"/>
        <v>1.2261239463579579</v>
      </c>
      <c r="W611" s="304">
        <f t="shared" ca="1" si="265"/>
        <v>59.485959971848516</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2.4492223161200988</v>
      </c>
      <c r="AH611" s="304">
        <f t="shared" ca="1" si="289"/>
        <v>-7.31141197236271</v>
      </c>
    </row>
    <row r="612" spans="1:34" x14ac:dyDescent="0.2">
      <c r="A612" s="347">
        <f t="shared" ca="1" si="267"/>
        <v>1E-4</v>
      </c>
      <c r="B612" s="304">
        <f t="shared" ca="1" si="268"/>
        <v>33.409400000000517</v>
      </c>
      <c r="D612" s="306">
        <f t="shared" ca="1" si="269"/>
        <v>-0.73256502578935034</v>
      </c>
      <c r="E612" s="307">
        <f t="shared" ca="1" si="270"/>
        <v>-2.5353416185117945</v>
      </c>
      <c r="F612" s="304">
        <f t="shared" ca="1" si="271"/>
        <v>2.6390544972712777</v>
      </c>
      <c r="G612" s="306">
        <f t="shared" ca="1" si="272"/>
        <v>12.142643923501781</v>
      </c>
      <c r="H612" s="307">
        <f t="shared" ca="1" si="273"/>
        <v>-120.58220352880987</v>
      </c>
      <c r="I612" s="304">
        <f t="shared" ca="1" si="274"/>
        <v>121.19204433178064</v>
      </c>
      <c r="J612" s="306">
        <f t="shared" ca="1" si="275"/>
        <v>752.66657852646347</v>
      </c>
      <c r="K612" s="307">
        <f t="shared" ca="1" si="276"/>
        <v>-9.1829233499952316</v>
      </c>
      <c r="L612" s="304">
        <f t="shared" ca="1" si="261"/>
        <v>752.72259466020068</v>
      </c>
      <c r="M612" s="306">
        <f t="shared" ca="1" si="277"/>
        <v>-1.4704345215502843</v>
      </c>
      <c r="N612" s="304">
        <f t="shared" ca="1" si="278"/>
        <v>-84.249692135169781</v>
      </c>
      <c r="P612" s="310">
        <f t="shared" ca="1" si="279"/>
        <v>23</v>
      </c>
      <c r="Q612" s="304">
        <f t="shared" ca="1" si="280"/>
        <v>0</v>
      </c>
      <c r="R612" s="306">
        <f t="shared" ca="1" si="281"/>
        <v>0</v>
      </c>
      <c r="S612" s="307">
        <f t="shared" ca="1" si="282"/>
        <v>8.1359999999999992</v>
      </c>
      <c r="T612" s="304">
        <f t="shared" ca="1" si="262"/>
        <v>79.814160000000001</v>
      </c>
      <c r="U612" s="311">
        <f t="shared" ca="1" si="263"/>
        <v>0</v>
      </c>
      <c r="V612" s="306">
        <f t="shared" ca="1" si="264"/>
        <v>1.226125424844879</v>
      </c>
      <c r="W612" s="304">
        <f t="shared" ca="1" si="265"/>
        <v>59.486272134168829</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2.4491847449714896</v>
      </c>
      <c r="AH612" s="304">
        <f t="shared" ca="1" si="289"/>
        <v>-7.3114503406893459</v>
      </c>
    </row>
    <row r="613" spans="1:34" x14ac:dyDescent="0.2">
      <c r="A613" s="347">
        <f t="shared" ca="1" si="267"/>
        <v>1E-4</v>
      </c>
      <c r="B613" s="304">
        <f t="shared" ca="1" si="268"/>
        <v>33.40950000000052</v>
      </c>
      <c r="D613" s="306">
        <f t="shared" ca="1" si="269"/>
        <v>-0.73256297003848603</v>
      </c>
      <c r="E613" s="307">
        <f t="shared" ca="1" si="270"/>
        <v>-2.5353028494163681</v>
      </c>
      <c r="F613" s="304">
        <f t="shared" ca="1" si="271"/>
        <v>2.6390166811390872</v>
      </c>
      <c r="G613" s="306">
        <f t="shared" ca="1" si="272"/>
        <v>12.142570667204778</v>
      </c>
      <c r="H613" s="307">
        <f t="shared" ca="1" si="273"/>
        <v>-120.58245705909481</v>
      </c>
      <c r="I613" s="304">
        <f t="shared" ca="1" si="274"/>
        <v>121.1922892465379</v>
      </c>
      <c r="J613" s="306">
        <f t="shared" ca="1" si="275"/>
        <v>752.66657852646347</v>
      </c>
      <c r="K613" s="307">
        <f t="shared" ca="1" si="276"/>
        <v>-9.1949815830246262</v>
      </c>
      <c r="L613" s="304">
        <f t="shared" ca="1" si="261"/>
        <v>752.72274186253003</v>
      </c>
      <c r="M613" s="306">
        <f t="shared" ca="1" si="277"/>
        <v>-1.4704353325732769</v>
      </c>
      <c r="N613" s="304">
        <f t="shared" ca="1" si="278"/>
        <v>-84.249738603364349</v>
      </c>
      <c r="P613" s="310">
        <f t="shared" ca="1" si="279"/>
        <v>23</v>
      </c>
      <c r="Q613" s="304">
        <f t="shared" ca="1" si="280"/>
        <v>0</v>
      </c>
      <c r="R613" s="306">
        <f t="shared" ca="1" si="281"/>
        <v>0</v>
      </c>
      <c r="S613" s="307">
        <f t="shared" ca="1" si="282"/>
        <v>8.1359999999999992</v>
      </c>
      <c r="T613" s="304">
        <f t="shared" ca="1" si="262"/>
        <v>79.814160000000001</v>
      </c>
      <c r="U613" s="311">
        <f t="shared" ca="1" si="263"/>
        <v>0</v>
      </c>
      <c r="V613" s="306">
        <f t="shared" ca="1" si="264"/>
        <v>1.2261269033366917</v>
      </c>
      <c r="W613" s="304">
        <f t="shared" ca="1" si="265"/>
        <v>59.486584294103899</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2.4491471741015953</v>
      </c>
      <c r="AH613" s="304">
        <f t="shared" ca="1" si="289"/>
        <v>-7.3114887087228162</v>
      </c>
    </row>
    <row r="614" spans="1:34" x14ac:dyDescent="0.2">
      <c r="A614" s="347">
        <f t="shared" ca="1" si="267"/>
        <v>1E-4</v>
      </c>
      <c r="B614" s="304">
        <f t="shared" ca="1" si="268"/>
        <v>33.409600000000523</v>
      </c>
      <c r="D614" s="306">
        <f t="shared" ca="1" si="269"/>
        <v>-0.73256091425528302</v>
      </c>
      <c r="E614" s="307">
        <f t="shared" ca="1" si="270"/>
        <v>-2.5352640806171713</v>
      </c>
      <c r="F614" s="304">
        <f t="shared" ca="1" si="271"/>
        <v>2.6389788653117643</v>
      </c>
      <c r="G614" s="306">
        <f t="shared" ca="1" si="272"/>
        <v>12.142497411113352</v>
      </c>
      <c r="H614" s="307">
        <f t="shared" ca="1" si="273"/>
        <v>-120.58271058550287</v>
      </c>
      <c r="I614" s="304">
        <f t="shared" ca="1" si="274"/>
        <v>121.19253415753811</v>
      </c>
      <c r="J614" s="306">
        <f t="shared" ca="1" si="275"/>
        <v>752.66657852646347</v>
      </c>
      <c r="K614" s="307">
        <f t="shared" ca="1" si="276"/>
        <v>-9.2070398414068553</v>
      </c>
      <c r="L614" s="304">
        <f t="shared" ca="1" si="261"/>
        <v>752.72288925830753</v>
      </c>
      <c r="M614" s="306">
        <f t="shared" ca="1" si="277"/>
        <v>-1.4704361435880984</v>
      </c>
      <c r="N614" s="304">
        <f t="shared" ca="1" si="278"/>
        <v>-84.249785071090741</v>
      </c>
      <c r="P614" s="310">
        <f t="shared" ca="1" si="279"/>
        <v>23</v>
      </c>
      <c r="Q614" s="304">
        <f t="shared" ca="1" si="280"/>
        <v>0</v>
      </c>
      <c r="R614" s="306">
        <f t="shared" ca="1" si="281"/>
        <v>0</v>
      </c>
      <c r="S614" s="307">
        <f t="shared" ca="1" si="282"/>
        <v>8.1359999999999992</v>
      </c>
      <c r="T614" s="304">
        <f t="shared" ca="1" si="262"/>
        <v>79.814160000000001</v>
      </c>
      <c r="U614" s="311">
        <f t="shared" ca="1" si="263"/>
        <v>0</v>
      </c>
      <c r="V614" s="306">
        <f t="shared" ca="1" si="264"/>
        <v>1.2261283818333975</v>
      </c>
      <c r="W614" s="304">
        <f t="shared" ca="1" si="265"/>
        <v>59.486896451653799</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2.4491096035104221</v>
      </c>
      <c r="AH614" s="304">
        <f t="shared" ca="1" si="289"/>
        <v>-7.3115270764631148</v>
      </c>
    </row>
    <row r="615" spans="1:34" x14ac:dyDescent="0.2">
      <c r="A615" s="347">
        <f t="shared" ca="1" si="267"/>
        <v>1E-4</v>
      </c>
      <c r="B615" s="304">
        <f t="shared" ca="1" si="268"/>
        <v>33.409700000000527</v>
      </c>
      <c r="D615" s="306">
        <f t="shared" ca="1" si="269"/>
        <v>-0.73255885843974688</v>
      </c>
      <c r="E615" s="307">
        <f t="shared" ca="1" si="270"/>
        <v>-2.5352253121141981</v>
      </c>
      <c r="F615" s="304">
        <f t="shared" ca="1" si="271"/>
        <v>2.6389410497893047</v>
      </c>
      <c r="G615" s="306">
        <f t="shared" ca="1" si="272"/>
        <v>12.142424155227507</v>
      </c>
      <c r="H615" s="307">
        <f t="shared" ca="1" si="273"/>
        <v>-120.58296410803408</v>
      </c>
      <c r="I615" s="304">
        <f t="shared" ca="1" si="274"/>
        <v>121.19277906478128</v>
      </c>
      <c r="J615" s="306">
        <f t="shared" ca="1" si="275"/>
        <v>752.66657852646347</v>
      </c>
      <c r="K615" s="307">
        <f t="shared" ca="1" si="276"/>
        <v>-9.2190981251415316</v>
      </c>
      <c r="L615" s="304">
        <f t="shared" ca="1" si="261"/>
        <v>752.72303684753388</v>
      </c>
      <c r="M615" s="306">
        <f t="shared" ca="1" si="277"/>
        <v>-1.4704369545947493</v>
      </c>
      <c r="N615" s="304">
        <f t="shared" ca="1" si="278"/>
        <v>-84.249831538349</v>
      </c>
      <c r="P615" s="310">
        <f t="shared" ca="1" si="279"/>
        <v>23</v>
      </c>
      <c r="Q615" s="304">
        <f t="shared" ca="1" si="280"/>
        <v>0</v>
      </c>
      <c r="R615" s="306">
        <f t="shared" ca="1" si="281"/>
        <v>0</v>
      </c>
      <c r="S615" s="307">
        <f t="shared" ca="1" si="282"/>
        <v>8.1359999999999992</v>
      </c>
      <c r="T615" s="304">
        <f t="shared" ca="1" si="262"/>
        <v>79.814160000000001</v>
      </c>
      <c r="U615" s="311">
        <f t="shared" ca="1" si="263"/>
        <v>0</v>
      </c>
      <c r="V615" s="306">
        <f t="shared" ca="1" si="264"/>
        <v>1.2261298603349946</v>
      </c>
      <c r="W615" s="304">
        <f t="shared" ca="1" si="265"/>
        <v>59.487208606818449</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2.4490720331979583</v>
      </c>
      <c r="AH615" s="304">
        <f t="shared" ca="1" si="289"/>
        <v>-7.3115654439102515</v>
      </c>
    </row>
    <row r="616" spans="1:34" x14ac:dyDescent="0.2">
      <c r="A616" s="347">
        <f t="shared" ca="1" si="267"/>
        <v>1E-4</v>
      </c>
      <c r="B616" s="304">
        <f t="shared" ca="1" si="268"/>
        <v>33.40980000000053</v>
      </c>
      <c r="D616" s="306">
        <f t="shared" ca="1" si="269"/>
        <v>-0.73255680259187494</v>
      </c>
      <c r="E616" s="307">
        <f t="shared" ca="1" si="270"/>
        <v>-2.5351865439074581</v>
      </c>
      <c r="F616" s="304">
        <f t="shared" ca="1" si="271"/>
        <v>2.6389032345717176</v>
      </c>
      <c r="G616" s="306">
        <f t="shared" ca="1" si="272"/>
        <v>12.142350899547248</v>
      </c>
      <c r="H616" s="307">
        <f t="shared" ca="1" si="273"/>
        <v>-120.58321762668847</v>
      </c>
      <c r="I616" s="304">
        <f t="shared" ca="1" si="274"/>
        <v>121.19302396826745</v>
      </c>
      <c r="J616" s="306">
        <f t="shared" ca="1" si="275"/>
        <v>752.66657852646347</v>
      </c>
      <c r="K616" s="307">
        <f t="shared" ca="1" si="276"/>
        <v>-9.2311564342282679</v>
      </c>
      <c r="L616" s="304">
        <f t="shared" ca="1" si="261"/>
        <v>752.72318463021065</v>
      </c>
      <c r="M616" s="306">
        <f t="shared" ca="1" si="277"/>
        <v>-1.4704377655932299</v>
      </c>
      <c r="N616" s="304">
        <f t="shared" ca="1" si="278"/>
        <v>-84.249878005139124</v>
      </c>
      <c r="P616" s="310">
        <f t="shared" ca="1" si="279"/>
        <v>23</v>
      </c>
      <c r="Q616" s="304">
        <f t="shared" ca="1" si="280"/>
        <v>0</v>
      </c>
      <c r="R616" s="306">
        <f t="shared" ca="1" si="281"/>
        <v>0</v>
      </c>
      <c r="S616" s="307">
        <f t="shared" ca="1" si="282"/>
        <v>8.1359999999999992</v>
      </c>
      <c r="T616" s="304">
        <f t="shared" ca="1" si="262"/>
        <v>79.814160000000001</v>
      </c>
      <c r="U616" s="311">
        <f t="shared" ca="1" si="263"/>
        <v>0</v>
      </c>
      <c r="V616" s="306">
        <f t="shared" ca="1" si="264"/>
        <v>1.2261313388414843</v>
      </c>
      <c r="W616" s="304">
        <f t="shared" ca="1" si="265"/>
        <v>59.487520759597892</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2.4490344631642174</v>
      </c>
      <c r="AH616" s="304">
        <f t="shared" ca="1" si="289"/>
        <v>-7.3116038110642148</v>
      </c>
    </row>
    <row r="617" spans="1:34" x14ac:dyDescent="0.2">
      <c r="A617" s="347">
        <f t="shared" ca="1" si="267"/>
        <v>1E-4</v>
      </c>
      <c r="B617" s="304">
        <f t="shared" ca="1" si="268"/>
        <v>33.409900000000533</v>
      </c>
      <c r="D617" s="306">
        <f t="shared" ca="1" si="269"/>
        <v>-0.73255474671166809</v>
      </c>
      <c r="E617" s="307">
        <f t="shared" ca="1" si="270"/>
        <v>-2.5351477759969443</v>
      </c>
      <c r="F617" s="304">
        <f t="shared" ca="1" si="271"/>
        <v>2.638865419658996</v>
      </c>
      <c r="G617" s="306">
        <f t="shared" ca="1" si="272"/>
        <v>12.142277644072577</v>
      </c>
      <c r="H617" s="307">
        <f t="shared" ca="1" si="273"/>
        <v>-120.58347114146606</v>
      </c>
      <c r="I617" s="304">
        <f t="shared" ca="1" si="274"/>
        <v>121.19326886799664</v>
      </c>
      <c r="J617" s="306">
        <f t="shared" ca="1" si="275"/>
        <v>752.66657852646347</v>
      </c>
      <c r="K617" s="307">
        <f t="shared" ca="1" si="276"/>
        <v>-9.2432147686666752</v>
      </c>
      <c r="L617" s="304">
        <f t="shared" ca="1" si="261"/>
        <v>752.72333260633854</v>
      </c>
      <c r="M617" s="306">
        <f t="shared" ca="1" si="277"/>
        <v>-1.4704385765835397</v>
      </c>
      <c r="N617" s="304">
        <f t="shared" ca="1" si="278"/>
        <v>-84.249924471461114</v>
      </c>
      <c r="P617" s="310">
        <f t="shared" ca="1" si="279"/>
        <v>23</v>
      </c>
      <c r="Q617" s="304">
        <f t="shared" ca="1" si="280"/>
        <v>0</v>
      </c>
      <c r="R617" s="306">
        <f t="shared" ca="1" si="281"/>
        <v>0</v>
      </c>
      <c r="S617" s="307">
        <f t="shared" ca="1" si="282"/>
        <v>8.1359999999999992</v>
      </c>
      <c r="T617" s="304">
        <f t="shared" ca="1" si="262"/>
        <v>79.814160000000001</v>
      </c>
      <c r="U617" s="311">
        <f t="shared" ca="1" si="263"/>
        <v>0</v>
      </c>
      <c r="V617" s="306">
        <f t="shared" ca="1" si="264"/>
        <v>1.2261328173528661</v>
      </c>
      <c r="W617" s="304">
        <f t="shared" ca="1" si="265"/>
        <v>59.487832909992079</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2.4489968934091921</v>
      </c>
      <c r="AH617" s="304">
        <f t="shared" ca="1" si="289"/>
        <v>-7.3116421779250116</v>
      </c>
    </row>
    <row r="618" spans="1:34" x14ac:dyDescent="0.2">
      <c r="A618" s="347">
        <f t="shared" ca="1" si="267"/>
        <v>1E-4</v>
      </c>
      <c r="B618" s="304">
        <f t="shared" ca="1" si="268"/>
        <v>33.410000000000537</v>
      </c>
      <c r="D618" s="306">
        <f t="shared" ca="1" si="269"/>
        <v>-0.73255269079913043</v>
      </c>
      <c r="E618" s="307">
        <f t="shared" ca="1" si="270"/>
        <v>-2.5351090083826628</v>
      </c>
      <c r="F618" s="304">
        <f t="shared" ca="1" si="271"/>
        <v>2.6388276050511474</v>
      </c>
      <c r="G618" s="306">
        <f t="shared" ca="1" si="272"/>
        <v>12.142204388803497</v>
      </c>
      <c r="H618" s="307">
        <f t="shared" ca="1" si="273"/>
        <v>-120.5837246523669</v>
      </c>
      <c r="I618" s="304">
        <f t="shared" ca="1" si="274"/>
        <v>121.19351376396888</v>
      </c>
      <c r="J618" s="306">
        <f t="shared" ca="1" si="275"/>
        <v>752.66657852646347</v>
      </c>
      <c r="K618" s="307">
        <f t="shared" ca="1" si="276"/>
        <v>-9.2552731284563663</v>
      </c>
      <c r="L618" s="304">
        <f t="shared" ca="1" si="261"/>
        <v>752.72348077591903</v>
      </c>
      <c r="M618" s="306">
        <f t="shared" ca="1" si="277"/>
        <v>-1.4704393875656796</v>
      </c>
      <c r="N618" s="304">
        <f t="shared" ca="1" si="278"/>
        <v>-84.249970937314984</v>
      </c>
      <c r="P618" s="310">
        <f t="shared" ca="1" si="279"/>
        <v>23</v>
      </c>
      <c r="Q618" s="304">
        <f t="shared" ca="1" si="280"/>
        <v>0</v>
      </c>
      <c r="R618" s="306">
        <f t="shared" ca="1" si="281"/>
        <v>0</v>
      </c>
      <c r="S618" s="307">
        <f t="shared" ca="1" si="282"/>
        <v>8.1359999999999992</v>
      </c>
      <c r="T618" s="304">
        <f t="shared" ca="1" si="262"/>
        <v>79.814160000000001</v>
      </c>
      <c r="U618" s="311">
        <f t="shared" ca="1" si="263"/>
        <v>0</v>
      </c>
      <c r="V618" s="306">
        <f t="shared" ca="1" si="264"/>
        <v>1.2261342958691397</v>
      </c>
      <c r="W618" s="304">
        <f t="shared" ca="1" si="265"/>
        <v>59.488145058001038</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2.4489593239328924</v>
      </c>
      <c r="AH618" s="304">
        <f t="shared" ca="1" si="289"/>
        <v>-7.3116805444926358</v>
      </c>
    </row>
    <row r="619" spans="1:34" x14ac:dyDescent="0.2">
      <c r="A619" s="347">
        <f t="shared" ca="1" si="267"/>
        <v>1E-4</v>
      </c>
      <c r="B619" s="304">
        <f t="shared" ca="1" si="268"/>
        <v>33.41010000000054</v>
      </c>
      <c r="D619" s="306">
        <f t="shared" ca="1" si="269"/>
        <v>-0.73255063485425753</v>
      </c>
      <c r="E619" s="307">
        <f t="shared" ca="1" si="270"/>
        <v>-2.535070241064612</v>
      </c>
      <c r="F619" s="304">
        <f t="shared" ca="1" si="271"/>
        <v>2.6387897907481692</v>
      </c>
      <c r="G619" s="306">
        <f t="shared" ca="1" si="272"/>
        <v>12.142131133740012</v>
      </c>
      <c r="H619" s="307">
        <f t="shared" ca="1" si="273"/>
        <v>-120.58397815939101</v>
      </c>
      <c r="I619" s="304">
        <f t="shared" ca="1" si="274"/>
        <v>121.19375865618422</v>
      </c>
      <c r="J619" s="306">
        <f t="shared" ca="1" si="275"/>
        <v>752.66657852646347</v>
      </c>
      <c r="K619" s="307">
        <f t="shared" ca="1" si="276"/>
        <v>-9.2673315135969538</v>
      </c>
      <c r="L619" s="304">
        <f t="shared" ca="1" si="261"/>
        <v>752.7236291389529</v>
      </c>
      <c r="M619" s="306">
        <f t="shared" ca="1" si="277"/>
        <v>-1.4704401985396491</v>
      </c>
      <c r="N619" s="304">
        <f t="shared" ca="1" si="278"/>
        <v>-84.250017402700735</v>
      </c>
      <c r="P619" s="310">
        <f t="shared" ca="1" si="279"/>
        <v>23</v>
      </c>
      <c r="Q619" s="304">
        <f t="shared" ca="1" si="280"/>
        <v>0</v>
      </c>
      <c r="R619" s="306">
        <f t="shared" ca="1" si="281"/>
        <v>0</v>
      </c>
      <c r="S619" s="307">
        <f t="shared" ca="1" si="282"/>
        <v>8.1359999999999992</v>
      </c>
      <c r="T619" s="304">
        <f t="shared" ca="1" si="262"/>
        <v>79.814160000000001</v>
      </c>
      <c r="U619" s="311">
        <f t="shared" ca="1" si="263"/>
        <v>0</v>
      </c>
      <c r="V619" s="306">
        <f t="shared" ca="1" si="264"/>
        <v>1.2261357743903059</v>
      </c>
      <c r="W619" s="304">
        <f t="shared" ca="1" si="265"/>
        <v>59.48845720362479</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2.4489217547353084</v>
      </c>
      <c r="AH619" s="304">
        <f t="shared" ca="1" si="289"/>
        <v>-7.3117189107670901</v>
      </c>
    </row>
    <row r="620" spans="1:34" x14ac:dyDescent="0.2">
      <c r="A620" s="347">
        <f t="shared" ca="1" si="267"/>
        <v>1E-4</v>
      </c>
      <c r="B620" s="304">
        <f t="shared" ca="1" si="268"/>
        <v>33.410200000000543</v>
      </c>
      <c r="D620" s="306">
        <f t="shared" ca="1" si="269"/>
        <v>-0.7325485788770546</v>
      </c>
      <c r="E620" s="307">
        <f t="shared" ca="1" si="270"/>
        <v>-2.5350314740427882</v>
      </c>
      <c r="F620" s="304">
        <f t="shared" ca="1" si="271"/>
        <v>2.6387519767500591</v>
      </c>
      <c r="G620" s="306">
        <f t="shared" ca="1" si="272"/>
        <v>12.142057878882124</v>
      </c>
      <c r="H620" s="307">
        <f t="shared" ca="1" si="273"/>
        <v>-120.58423166253841</v>
      </c>
      <c r="I620" s="304">
        <f t="shared" ca="1" si="274"/>
        <v>121.19400354464265</v>
      </c>
      <c r="J620" s="306">
        <f t="shared" ca="1" si="275"/>
        <v>752.66657852646347</v>
      </c>
      <c r="K620" s="307">
        <f t="shared" ca="1" si="276"/>
        <v>-9.2793899240880506</v>
      </c>
      <c r="L620" s="304">
        <f t="shared" ca="1" si="261"/>
        <v>752.72377769544141</v>
      </c>
      <c r="M620" s="306">
        <f t="shared" ca="1" si="277"/>
        <v>-1.4704410095054485</v>
      </c>
      <c r="N620" s="304">
        <f t="shared" ca="1" si="278"/>
        <v>-84.250063867618366</v>
      </c>
      <c r="P620" s="310">
        <f t="shared" ca="1" si="279"/>
        <v>23</v>
      </c>
      <c r="Q620" s="304">
        <f t="shared" ca="1" si="280"/>
        <v>0</v>
      </c>
      <c r="R620" s="306">
        <f t="shared" ca="1" si="281"/>
        <v>0</v>
      </c>
      <c r="S620" s="307">
        <f t="shared" ca="1" si="282"/>
        <v>8.1359999999999992</v>
      </c>
      <c r="T620" s="304">
        <f t="shared" ca="1" si="262"/>
        <v>79.814160000000001</v>
      </c>
      <c r="U620" s="311">
        <f t="shared" ca="1" si="263"/>
        <v>0</v>
      </c>
      <c r="V620" s="306">
        <f t="shared" ca="1" si="264"/>
        <v>1.2261372529163637</v>
      </c>
      <c r="W620" s="304">
        <f t="shared" ca="1" si="265"/>
        <v>59.488769346863279</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2.4488841858164463</v>
      </c>
      <c r="AH620" s="304">
        <f t="shared" ca="1" si="289"/>
        <v>-7.3117572767483772</v>
      </c>
    </row>
    <row r="621" spans="1:34" x14ac:dyDescent="0.2">
      <c r="A621" s="347">
        <f t="shared" ca="1" si="267"/>
        <v>1E-4</v>
      </c>
      <c r="B621" s="304">
        <f t="shared" ca="1" si="268"/>
        <v>33.410300000000547</v>
      </c>
      <c r="D621" s="306">
        <f t="shared" ca="1" si="269"/>
        <v>-0.73254652286752064</v>
      </c>
      <c r="E621" s="307">
        <f t="shared" ca="1" si="270"/>
        <v>-2.5349927073171985</v>
      </c>
      <c r="F621" s="304">
        <f t="shared" ca="1" si="271"/>
        <v>2.6387141630568238</v>
      </c>
      <c r="G621" s="306">
        <f t="shared" ca="1" si="272"/>
        <v>12.141984624229837</v>
      </c>
      <c r="H621" s="307">
        <f t="shared" ca="1" si="273"/>
        <v>-120.58448516180914</v>
      </c>
      <c r="I621" s="304">
        <f t="shared" ca="1" si="274"/>
        <v>121.19424842934421</v>
      </c>
      <c r="J621" s="306">
        <f t="shared" ca="1" si="275"/>
        <v>752.66657852646347</v>
      </c>
      <c r="K621" s="307">
        <f t="shared" ca="1" si="276"/>
        <v>-9.2914483599292677</v>
      </c>
      <c r="L621" s="304">
        <f t="shared" ca="1" si="261"/>
        <v>752.72392644538559</v>
      </c>
      <c r="M621" s="306">
        <f t="shared" ca="1" si="277"/>
        <v>-1.470441820463078</v>
      </c>
      <c r="N621" s="304">
        <f t="shared" ca="1" si="278"/>
        <v>-84.250110332067905</v>
      </c>
      <c r="P621" s="310">
        <f t="shared" ca="1" si="279"/>
        <v>23</v>
      </c>
      <c r="Q621" s="304">
        <f t="shared" ca="1" si="280"/>
        <v>0</v>
      </c>
      <c r="R621" s="306">
        <f t="shared" ca="1" si="281"/>
        <v>0</v>
      </c>
      <c r="S621" s="307">
        <f t="shared" ca="1" si="282"/>
        <v>8.1359999999999992</v>
      </c>
      <c r="T621" s="304">
        <f t="shared" ca="1" si="262"/>
        <v>79.814160000000001</v>
      </c>
      <c r="U621" s="311">
        <f t="shared" ca="1" si="263"/>
        <v>0</v>
      </c>
      <c r="V621" s="306">
        <f t="shared" ca="1" si="264"/>
        <v>1.2261387314473136</v>
      </c>
      <c r="W621" s="304">
        <f t="shared" ca="1" si="265"/>
        <v>59.489081487716497</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2.4488466171763061</v>
      </c>
      <c r="AH621" s="304">
        <f t="shared" ca="1" si="289"/>
        <v>-7.3117956424364898</v>
      </c>
    </row>
    <row r="622" spans="1:34" x14ac:dyDescent="0.2">
      <c r="A622" s="347">
        <f t="shared" ca="1" si="267"/>
        <v>1E-4</v>
      </c>
      <c r="B622" s="304">
        <f t="shared" ca="1" si="268"/>
        <v>33.41040000000055</v>
      </c>
      <c r="D622" s="306">
        <f t="shared" ca="1" si="269"/>
        <v>-0.7325444668256561</v>
      </c>
      <c r="E622" s="307">
        <f t="shared" ca="1" si="270"/>
        <v>-2.5349539408878439</v>
      </c>
      <c r="F622" s="304">
        <f t="shared" ca="1" si="271"/>
        <v>2.6386763496684646</v>
      </c>
      <c r="G622" s="306">
        <f t="shared" ca="1" si="272"/>
        <v>12.141911369783154</v>
      </c>
      <c r="H622" s="307">
        <f t="shared" ca="1" si="273"/>
        <v>-120.58473865720323</v>
      </c>
      <c r="I622" s="304">
        <f t="shared" ca="1" si="274"/>
        <v>121.19449331028895</v>
      </c>
      <c r="J622" s="306">
        <f t="shared" ca="1" si="275"/>
        <v>752.66657852646347</v>
      </c>
      <c r="K622" s="307">
        <f t="shared" ca="1" si="276"/>
        <v>-9.3035068211202177</v>
      </c>
      <c r="L622" s="304">
        <f t="shared" ca="1" si="261"/>
        <v>752.72407538878656</v>
      </c>
      <c r="M622" s="306">
        <f t="shared" ca="1" si="277"/>
        <v>-1.4704426314125378</v>
      </c>
      <c r="N622" s="304">
        <f t="shared" ca="1" si="278"/>
        <v>-84.250156796049353</v>
      </c>
      <c r="P622" s="310">
        <f t="shared" ca="1" si="279"/>
        <v>23</v>
      </c>
      <c r="Q622" s="304">
        <f t="shared" ca="1" si="280"/>
        <v>0</v>
      </c>
      <c r="R622" s="306">
        <f t="shared" ca="1" si="281"/>
        <v>0</v>
      </c>
      <c r="S622" s="307">
        <f t="shared" ca="1" si="282"/>
        <v>8.1359999999999992</v>
      </c>
      <c r="T622" s="304">
        <f t="shared" ca="1" si="262"/>
        <v>79.814160000000001</v>
      </c>
      <c r="U622" s="311">
        <f t="shared" ca="1" si="263"/>
        <v>0</v>
      </c>
      <c r="V622" s="306">
        <f t="shared" ca="1" si="264"/>
        <v>1.2261402099831553</v>
      </c>
      <c r="W622" s="304">
        <f t="shared" ca="1" si="265"/>
        <v>59.48939362618448</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2.4488090488148915</v>
      </c>
      <c r="AH622" s="304">
        <f t="shared" ca="1" si="289"/>
        <v>-7.3118340078314281</v>
      </c>
    </row>
    <row r="623" spans="1:34" x14ac:dyDescent="0.2">
      <c r="A623" s="347">
        <f t="shared" ca="1" si="267"/>
        <v>1E-4</v>
      </c>
      <c r="B623" s="304">
        <f t="shared" ca="1" si="268"/>
        <v>33.410500000000553</v>
      </c>
      <c r="D623" s="306">
        <f t="shared" ca="1" si="269"/>
        <v>-0.73254241075146131</v>
      </c>
      <c r="E623" s="307">
        <f t="shared" ca="1" si="270"/>
        <v>-2.5349151747547189</v>
      </c>
      <c r="F623" s="304">
        <f t="shared" ca="1" si="271"/>
        <v>2.6386385365849772</v>
      </c>
      <c r="G623" s="306">
        <f t="shared" ca="1" si="272"/>
        <v>12.141838115542079</v>
      </c>
      <c r="H623" s="307">
        <f t="shared" ca="1" si="273"/>
        <v>-120.5849921487207</v>
      </c>
      <c r="I623" s="304">
        <f t="shared" ca="1" si="274"/>
        <v>121.19473818747687</v>
      </c>
      <c r="J623" s="306">
        <f t="shared" ca="1" si="275"/>
        <v>752.66657852646347</v>
      </c>
      <c r="K623" s="307">
        <f t="shared" ca="1" si="276"/>
        <v>-9.3155653076605134</v>
      </c>
      <c r="L623" s="304">
        <f t="shared" ca="1" si="261"/>
        <v>752.72422452564547</v>
      </c>
      <c r="M623" s="306">
        <f t="shared" ca="1" si="277"/>
        <v>-1.470443442353828</v>
      </c>
      <c r="N623" s="304">
        <f t="shared" ca="1" si="278"/>
        <v>-84.25020325956271</v>
      </c>
      <c r="P623" s="310">
        <f t="shared" ca="1" si="279"/>
        <v>23</v>
      </c>
      <c r="Q623" s="304">
        <f t="shared" ca="1" si="280"/>
        <v>0</v>
      </c>
      <c r="R623" s="306">
        <f t="shared" ca="1" si="281"/>
        <v>0</v>
      </c>
      <c r="S623" s="307">
        <f t="shared" ca="1" si="282"/>
        <v>8.1359999999999992</v>
      </c>
      <c r="T623" s="304">
        <f t="shared" ca="1" si="262"/>
        <v>79.814160000000001</v>
      </c>
      <c r="U623" s="311">
        <f t="shared" ca="1" si="263"/>
        <v>0</v>
      </c>
      <c r="V623" s="306">
        <f t="shared" ca="1" si="264"/>
        <v>1.2261416885238889</v>
      </c>
      <c r="W623" s="304">
        <f t="shared" ca="1" si="265"/>
        <v>59.489705762267192</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2.4487714807321996</v>
      </c>
      <c r="AH623" s="304">
        <f t="shared" ca="1" si="289"/>
        <v>-7.3118723729331965</v>
      </c>
    </row>
    <row r="624" spans="1:34" x14ac:dyDescent="0.2">
      <c r="A624" s="347">
        <f t="shared" ca="1" si="267"/>
        <v>1E-4</v>
      </c>
      <c r="B624" s="304">
        <f t="shared" ca="1" si="268"/>
        <v>33.410600000000557</v>
      </c>
      <c r="D624" s="306">
        <f t="shared" ca="1" si="269"/>
        <v>-0.73254035464493739</v>
      </c>
      <c r="E624" s="307">
        <f t="shared" ca="1" si="270"/>
        <v>-2.5348764089178291</v>
      </c>
      <c r="F624" s="304">
        <f t="shared" ca="1" si="271"/>
        <v>2.6386007238063662</v>
      </c>
      <c r="G624" s="306">
        <f t="shared" ca="1" si="272"/>
        <v>12.141764861506614</v>
      </c>
      <c r="H624" s="307">
        <f t="shared" ca="1" si="273"/>
        <v>-120.58524563636159</v>
      </c>
      <c r="I624" s="304">
        <f t="shared" ca="1" si="274"/>
        <v>121.19498306090802</v>
      </c>
      <c r="J624" s="306">
        <f t="shared" ca="1" si="275"/>
        <v>752.66657852646347</v>
      </c>
      <c r="K624" s="307">
        <f t="shared" ca="1" si="276"/>
        <v>-9.3276238195497676</v>
      </c>
      <c r="L624" s="304">
        <f t="shared" ca="1" si="261"/>
        <v>752.72437385596334</v>
      </c>
      <c r="M624" s="306">
        <f t="shared" ca="1" si="277"/>
        <v>-1.4704442532869484</v>
      </c>
      <c r="N624" s="304">
        <f t="shared" ca="1" si="278"/>
        <v>-84.250249722607975</v>
      </c>
      <c r="P624" s="310">
        <f t="shared" ca="1" si="279"/>
        <v>23</v>
      </c>
      <c r="Q624" s="304">
        <f t="shared" ca="1" si="280"/>
        <v>0</v>
      </c>
      <c r="R624" s="306">
        <f t="shared" ca="1" si="281"/>
        <v>0</v>
      </c>
      <c r="S624" s="307">
        <f t="shared" ca="1" si="282"/>
        <v>8.1359999999999992</v>
      </c>
      <c r="T624" s="304">
        <f t="shared" ca="1" si="262"/>
        <v>79.814160000000001</v>
      </c>
      <c r="U624" s="311">
        <f t="shared" ca="1" si="263"/>
        <v>0</v>
      </c>
      <c r="V624" s="306">
        <f t="shared" ca="1" si="264"/>
        <v>1.2261431670695144</v>
      </c>
      <c r="W624" s="304">
        <f t="shared" ca="1" si="265"/>
        <v>59.490017895964634</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2.4487339129282342</v>
      </c>
      <c r="AH624" s="304">
        <f t="shared" ca="1" si="289"/>
        <v>-7.3119107377417896</v>
      </c>
    </row>
    <row r="625" spans="1:34" x14ac:dyDescent="0.2">
      <c r="A625" s="347">
        <f t="shared" ca="1" si="267"/>
        <v>1E-4</v>
      </c>
      <c r="B625" s="304">
        <f t="shared" ca="1" si="268"/>
        <v>33.41070000000056</v>
      </c>
      <c r="D625" s="306">
        <f t="shared" ca="1" si="269"/>
        <v>-0.73253829850608587</v>
      </c>
      <c r="E625" s="307">
        <f t="shared" ca="1" si="270"/>
        <v>-2.5348376433771751</v>
      </c>
      <c r="F625" s="304">
        <f t="shared" ca="1" si="271"/>
        <v>2.6385629113326332</v>
      </c>
      <c r="G625" s="306">
        <f t="shared" ca="1" si="272"/>
        <v>12.141691607676764</v>
      </c>
      <c r="H625" s="307">
        <f t="shared" ca="1" si="273"/>
        <v>-120.58549912012593</v>
      </c>
      <c r="I625" s="304">
        <f t="shared" ca="1" si="274"/>
        <v>121.19522793058239</v>
      </c>
      <c r="J625" s="306">
        <f t="shared" ca="1" si="275"/>
        <v>752.66657852646347</v>
      </c>
      <c r="K625" s="307">
        <f t="shared" ca="1" si="276"/>
        <v>-9.3396823567875913</v>
      </c>
      <c r="L625" s="304">
        <f t="shared" ca="1" si="261"/>
        <v>752.7245233797413</v>
      </c>
      <c r="M625" s="306">
        <f t="shared" ca="1" si="277"/>
        <v>-1.4704450642118996</v>
      </c>
      <c r="N625" s="304">
        <f t="shared" ca="1" si="278"/>
        <v>-84.250296185185178</v>
      </c>
      <c r="P625" s="310">
        <f t="shared" ca="1" si="279"/>
        <v>23</v>
      </c>
      <c r="Q625" s="304">
        <f t="shared" ca="1" si="280"/>
        <v>0</v>
      </c>
      <c r="R625" s="306">
        <f t="shared" ca="1" si="281"/>
        <v>0</v>
      </c>
      <c r="S625" s="307">
        <f t="shared" ca="1" si="282"/>
        <v>8.1359999999999992</v>
      </c>
      <c r="T625" s="304">
        <f t="shared" ca="1" si="262"/>
        <v>79.814160000000001</v>
      </c>
      <c r="U625" s="311">
        <f t="shared" ca="1" si="263"/>
        <v>0</v>
      </c>
      <c r="V625" s="306">
        <f t="shared" ca="1" si="264"/>
        <v>1.226144645620032</v>
      </c>
      <c r="W625" s="304">
        <f t="shared" ca="1" si="265"/>
        <v>59.490330027276798</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2.4486963454029969</v>
      </c>
      <c r="AH625" s="304">
        <f t="shared" ca="1" si="289"/>
        <v>-7.3119491022572074</v>
      </c>
    </row>
    <row r="626" spans="1:34" x14ac:dyDescent="0.2">
      <c r="A626" s="347">
        <f t="shared" ca="1" si="267"/>
        <v>1E-4</v>
      </c>
      <c r="B626" s="304">
        <f t="shared" ca="1" si="268"/>
        <v>33.410800000000563</v>
      </c>
      <c r="D626" s="306">
        <f t="shared" ca="1" si="269"/>
        <v>-0.73253624233490533</v>
      </c>
      <c r="E626" s="307">
        <f t="shared" ca="1" si="270"/>
        <v>-2.5347988781327553</v>
      </c>
      <c r="F626" s="304">
        <f t="shared" ca="1" si="271"/>
        <v>2.6385250991637768</v>
      </c>
      <c r="G626" s="306">
        <f t="shared" ca="1" si="272"/>
        <v>12.141618354052531</v>
      </c>
      <c r="H626" s="307">
        <f t="shared" ca="1" si="273"/>
        <v>-120.58575260001375</v>
      </c>
      <c r="I626" s="304">
        <f t="shared" ca="1" si="274"/>
        <v>121.19547279650007</v>
      </c>
      <c r="J626" s="306">
        <f t="shared" ca="1" si="275"/>
        <v>752.66657852646347</v>
      </c>
      <c r="K626" s="307">
        <f t="shared" ca="1" si="276"/>
        <v>-9.351740919373599</v>
      </c>
      <c r="L626" s="304">
        <f t="shared" ca="1" si="261"/>
        <v>752.7246730969805</v>
      </c>
      <c r="M626" s="306">
        <f t="shared" ca="1" si="277"/>
        <v>-1.4704458751286813</v>
      </c>
      <c r="N626" s="304">
        <f t="shared" ca="1" si="278"/>
        <v>-84.250342647294303</v>
      </c>
      <c r="P626" s="310">
        <f t="shared" ca="1" si="279"/>
        <v>23</v>
      </c>
      <c r="Q626" s="304">
        <f t="shared" ca="1" si="280"/>
        <v>0</v>
      </c>
      <c r="R626" s="306">
        <f t="shared" ca="1" si="281"/>
        <v>0</v>
      </c>
      <c r="S626" s="307">
        <f t="shared" ca="1" si="282"/>
        <v>8.1359999999999992</v>
      </c>
      <c r="T626" s="304">
        <f t="shared" ca="1" si="262"/>
        <v>79.814160000000001</v>
      </c>
      <c r="U626" s="311">
        <f t="shared" ca="1" si="263"/>
        <v>0</v>
      </c>
      <c r="V626" s="306">
        <f t="shared" ca="1" si="264"/>
        <v>1.2261461241754408</v>
      </c>
      <c r="W626" s="304">
        <f t="shared" ca="1" si="265"/>
        <v>59.490642156203684</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2.4486587781564877</v>
      </c>
      <c r="AH626" s="304">
        <f t="shared" ca="1" si="289"/>
        <v>-7.31198746647945</v>
      </c>
    </row>
    <row r="627" spans="1:34" x14ac:dyDescent="0.2">
      <c r="A627" s="347">
        <f t="shared" ca="1" si="267"/>
        <v>1E-4</v>
      </c>
      <c r="B627" s="304">
        <f t="shared" ca="1" si="268"/>
        <v>33.410900000000566</v>
      </c>
      <c r="D627" s="306">
        <f t="shared" ca="1" si="269"/>
        <v>-0.73253418613139898</v>
      </c>
      <c r="E627" s="307">
        <f t="shared" ca="1" si="270"/>
        <v>-2.5347601131845723</v>
      </c>
      <c r="F627" s="304">
        <f t="shared" ca="1" si="271"/>
        <v>2.6384872872998</v>
      </c>
      <c r="G627" s="306">
        <f t="shared" ca="1" si="272"/>
        <v>12.141545100633918</v>
      </c>
      <c r="H627" s="307">
        <f t="shared" ca="1" si="273"/>
        <v>-120.58600607602507</v>
      </c>
      <c r="I627" s="304">
        <f t="shared" ca="1" si="274"/>
        <v>121.19571765866102</v>
      </c>
      <c r="J627" s="306">
        <f t="shared" ca="1" si="275"/>
        <v>752.66657852646347</v>
      </c>
      <c r="K627" s="307">
        <f t="shared" ca="1" si="276"/>
        <v>-9.3637995073074016</v>
      </c>
      <c r="L627" s="304">
        <f t="shared" ca="1" si="261"/>
        <v>752.72482300768183</v>
      </c>
      <c r="M627" s="306">
        <f t="shared" ca="1" si="277"/>
        <v>-1.470446686037294</v>
      </c>
      <c r="N627" s="304">
        <f t="shared" ca="1" si="278"/>
        <v>-84.25038910893538</v>
      </c>
      <c r="P627" s="310">
        <f t="shared" ca="1" si="279"/>
        <v>23</v>
      </c>
      <c r="Q627" s="304">
        <f t="shared" ca="1" si="280"/>
        <v>0</v>
      </c>
      <c r="R627" s="306">
        <f t="shared" ca="1" si="281"/>
        <v>0</v>
      </c>
      <c r="S627" s="307">
        <f t="shared" ca="1" si="282"/>
        <v>8.1359999999999992</v>
      </c>
      <c r="T627" s="304">
        <f t="shared" ca="1" si="262"/>
        <v>79.814160000000001</v>
      </c>
      <c r="U627" s="311">
        <f t="shared" ca="1" si="263"/>
        <v>0</v>
      </c>
      <c r="V627" s="306">
        <f t="shared" ca="1" si="264"/>
        <v>1.2261476027357419</v>
      </c>
      <c r="W627" s="304">
        <f t="shared" ca="1" si="265"/>
        <v>59.490954282745285</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2.4486212111887058</v>
      </c>
      <c r="AH627" s="304">
        <f t="shared" ca="1" si="289"/>
        <v>-7.3120258304085164</v>
      </c>
    </row>
    <row r="628" spans="1:34" x14ac:dyDescent="0.2">
      <c r="A628" s="347">
        <f t="shared" ca="1" si="267"/>
        <v>1E-4</v>
      </c>
      <c r="B628" s="304">
        <f t="shared" ca="1" si="268"/>
        <v>33.41100000000057</v>
      </c>
      <c r="D628" s="306">
        <f t="shared" ca="1" si="269"/>
        <v>-0.73253212989556515</v>
      </c>
      <c r="E628" s="307">
        <f t="shared" ca="1" si="270"/>
        <v>-2.5347213485326252</v>
      </c>
      <c r="F628" s="304">
        <f t="shared" ca="1" si="271"/>
        <v>2.6384494757407015</v>
      </c>
      <c r="G628" s="306">
        <f t="shared" ca="1" si="272"/>
        <v>12.141471847420929</v>
      </c>
      <c r="H628" s="307">
        <f t="shared" ca="1" si="273"/>
        <v>-120.58625954815993</v>
      </c>
      <c r="I628" s="304">
        <f t="shared" ca="1" si="274"/>
        <v>121.19596251706534</v>
      </c>
      <c r="J628" s="306">
        <f t="shared" ca="1" si="275"/>
        <v>752.66657852646347</v>
      </c>
      <c r="K628" s="307">
        <f t="shared" ca="1" si="276"/>
        <v>-9.3758581205886102</v>
      </c>
      <c r="L628" s="304">
        <f t="shared" ca="1" si="261"/>
        <v>752.72497311184668</v>
      </c>
      <c r="M628" s="306">
        <f t="shared" ca="1" si="277"/>
        <v>-1.4704474969377375</v>
      </c>
      <c r="N628" s="304">
        <f t="shared" ca="1" si="278"/>
        <v>-84.250435570108394</v>
      </c>
      <c r="P628" s="310">
        <f t="shared" ca="1" si="279"/>
        <v>23</v>
      </c>
      <c r="Q628" s="304">
        <f t="shared" ca="1" si="280"/>
        <v>0</v>
      </c>
      <c r="R628" s="306">
        <f t="shared" ca="1" si="281"/>
        <v>0</v>
      </c>
      <c r="S628" s="307">
        <f t="shared" ca="1" si="282"/>
        <v>8.1359999999999992</v>
      </c>
      <c r="T628" s="304">
        <f t="shared" ca="1" si="262"/>
        <v>79.814160000000001</v>
      </c>
      <c r="U628" s="311">
        <f t="shared" ca="1" si="263"/>
        <v>0</v>
      </c>
      <c r="V628" s="306">
        <f t="shared" ca="1" si="264"/>
        <v>1.2261490813009344</v>
      </c>
      <c r="W628" s="304">
        <f t="shared" ca="1" si="265"/>
        <v>59.491266406901623</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2.4485836444996547</v>
      </c>
      <c r="AH628" s="304">
        <f t="shared" ca="1" si="289"/>
        <v>-7.3120641940444067</v>
      </c>
    </row>
    <row r="629" spans="1:34" x14ac:dyDescent="0.2">
      <c r="A629" s="347">
        <f t="shared" ca="1" si="267"/>
        <v>1E-4</v>
      </c>
      <c r="B629" s="304">
        <f t="shared" ca="1" si="268"/>
        <v>33.411100000000573</v>
      </c>
      <c r="D629" s="306">
        <f t="shared" ca="1" si="269"/>
        <v>-0.73253007362740719</v>
      </c>
      <c r="E629" s="307">
        <f t="shared" ca="1" si="270"/>
        <v>-2.5346825841769132</v>
      </c>
      <c r="F629" s="304">
        <f t="shared" ca="1" si="271"/>
        <v>2.6384116644864819</v>
      </c>
      <c r="G629" s="306">
        <f t="shared" ca="1" si="272"/>
        <v>12.141398594413566</v>
      </c>
      <c r="H629" s="307">
        <f t="shared" ca="1" si="273"/>
        <v>-120.58651301641835</v>
      </c>
      <c r="I629" s="304">
        <f t="shared" ca="1" si="274"/>
        <v>121.196207371713</v>
      </c>
      <c r="J629" s="306">
        <f t="shared" ca="1" si="275"/>
        <v>752.66657852646347</v>
      </c>
      <c r="K629" s="307">
        <f t="shared" ca="1" si="276"/>
        <v>-9.3879167592168393</v>
      </c>
      <c r="L629" s="304">
        <f t="shared" ca="1" si="261"/>
        <v>752.72512340947605</v>
      </c>
      <c r="M629" s="306">
        <f t="shared" ca="1" si="277"/>
        <v>-1.4704483078300121</v>
      </c>
      <c r="N629" s="304">
        <f t="shared" ca="1" si="278"/>
        <v>-84.250482030813373</v>
      </c>
      <c r="P629" s="310">
        <f t="shared" ca="1" si="279"/>
        <v>23</v>
      </c>
      <c r="Q629" s="304">
        <f t="shared" ca="1" si="280"/>
        <v>0</v>
      </c>
      <c r="R629" s="306">
        <f t="shared" ca="1" si="281"/>
        <v>0</v>
      </c>
      <c r="S629" s="307">
        <f t="shared" ca="1" si="282"/>
        <v>8.1359999999999992</v>
      </c>
      <c r="T629" s="304">
        <f t="shared" ca="1" si="262"/>
        <v>79.814160000000001</v>
      </c>
      <c r="U629" s="311">
        <f t="shared" ca="1" si="263"/>
        <v>0</v>
      </c>
      <c r="V629" s="306">
        <f t="shared" ca="1" si="264"/>
        <v>1.226150559871019</v>
      </c>
      <c r="W629" s="304">
        <f t="shared" ca="1" si="265"/>
        <v>59.491578528672655</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2.4485460780893291</v>
      </c>
      <c r="AH629" s="304">
        <f t="shared" ca="1" si="289"/>
        <v>-7.3121025573871226</v>
      </c>
    </row>
    <row r="630" spans="1:34" x14ac:dyDescent="0.2">
      <c r="A630" s="347">
        <f t="shared" ca="1" si="267"/>
        <v>1E-4</v>
      </c>
      <c r="B630" s="304">
        <f t="shared" ca="1" si="268"/>
        <v>33.411200000000576</v>
      </c>
      <c r="D630" s="306">
        <f t="shared" ca="1" si="269"/>
        <v>-0.7325280173269233</v>
      </c>
      <c r="E630" s="307">
        <f t="shared" ca="1" si="270"/>
        <v>-2.5346438201174397</v>
      </c>
      <c r="F630" s="304">
        <f t="shared" ca="1" si="271"/>
        <v>2.6383738535371446</v>
      </c>
      <c r="G630" s="306">
        <f t="shared" ca="1" si="272"/>
        <v>12.141325341611834</v>
      </c>
      <c r="H630" s="307">
        <f t="shared" ca="1" si="273"/>
        <v>-120.58676648080036</v>
      </c>
      <c r="I630" s="304">
        <f t="shared" ca="1" si="274"/>
        <v>121.19645222260404</v>
      </c>
      <c r="J630" s="306">
        <f t="shared" ca="1" si="275"/>
        <v>752.66657852646347</v>
      </c>
      <c r="K630" s="307">
        <f t="shared" ca="1" si="276"/>
        <v>-9.3999754231916999</v>
      </c>
      <c r="L630" s="304">
        <f t="shared" ca="1" si="261"/>
        <v>752.72527390057098</v>
      </c>
      <c r="M630" s="306">
        <f t="shared" ca="1" si="277"/>
        <v>-1.470449118714118</v>
      </c>
      <c r="N630" s="304">
        <f t="shared" ca="1" si="278"/>
        <v>-84.250528491050318</v>
      </c>
      <c r="P630" s="310">
        <f t="shared" ca="1" si="279"/>
        <v>23</v>
      </c>
      <c r="Q630" s="304">
        <f t="shared" ca="1" si="280"/>
        <v>0</v>
      </c>
      <c r="R630" s="306">
        <f t="shared" ca="1" si="281"/>
        <v>0</v>
      </c>
      <c r="S630" s="307">
        <f t="shared" ca="1" si="282"/>
        <v>8.1359999999999992</v>
      </c>
      <c r="T630" s="304">
        <f t="shared" ca="1" si="262"/>
        <v>79.814160000000001</v>
      </c>
      <c r="U630" s="311">
        <f t="shared" ca="1" si="263"/>
        <v>0</v>
      </c>
      <c r="V630" s="306">
        <f t="shared" ca="1" si="264"/>
        <v>1.226152038445995</v>
      </c>
      <c r="W630" s="304">
        <f t="shared" ca="1" si="265"/>
        <v>59.491890648058387</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2.448508511957737</v>
      </c>
      <c r="AH630" s="304">
        <f t="shared" ca="1" si="289"/>
        <v>-7.3121409204366596</v>
      </c>
    </row>
    <row r="631" spans="1:34" x14ac:dyDescent="0.2">
      <c r="A631" s="347">
        <f t="shared" ca="1" si="267"/>
        <v>1E-4</v>
      </c>
      <c r="B631" s="304">
        <f t="shared" ca="1" si="268"/>
        <v>33.41130000000058</v>
      </c>
      <c r="D631" s="306">
        <f t="shared" ca="1" si="269"/>
        <v>-0.73252596099411504</v>
      </c>
      <c r="E631" s="307">
        <f t="shared" ca="1" si="270"/>
        <v>-2.5346050563542049</v>
      </c>
      <c r="F631" s="304">
        <f t="shared" ca="1" si="271"/>
        <v>2.6383360428926892</v>
      </c>
      <c r="G631" s="306">
        <f t="shared" ca="1" si="272"/>
        <v>12.141252089015735</v>
      </c>
      <c r="H631" s="307">
        <f t="shared" ca="1" si="273"/>
        <v>-120.587019941306</v>
      </c>
      <c r="I631" s="304">
        <f t="shared" ca="1" si="274"/>
        <v>121.19669706973849</v>
      </c>
      <c r="J631" s="306">
        <f t="shared" ca="1" si="275"/>
        <v>752.66657852646347</v>
      </c>
      <c r="K631" s="307">
        <f t="shared" ca="1" si="276"/>
        <v>-9.4120341125128046</v>
      </c>
      <c r="L631" s="304">
        <f t="shared" ca="1" si="261"/>
        <v>752.72542458513249</v>
      </c>
      <c r="M631" s="306">
        <f t="shared" ca="1" si="277"/>
        <v>-1.470449929590055</v>
      </c>
      <c r="N631" s="304">
        <f t="shared" ca="1" si="278"/>
        <v>-84.250574950819214</v>
      </c>
      <c r="P631" s="310">
        <f t="shared" ca="1" si="279"/>
        <v>23</v>
      </c>
      <c r="Q631" s="304">
        <f t="shared" ca="1" si="280"/>
        <v>0</v>
      </c>
      <c r="R631" s="306">
        <f t="shared" ca="1" si="281"/>
        <v>0</v>
      </c>
      <c r="S631" s="307">
        <f t="shared" ca="1" si="282"/>
        <v>8.1359999999999992</v>
      </c>
      <c r="T631" s="304">
        <f t="shared" ca="1" si="262"/>
        <v>79.814160000000001</v>
      </c>
      <c r="U631" s="311">
        <f t="shared" ca="1" si="263"/>
        <v>0</v>
      </c>
      <c r="V631" s="306">
        <f t="shared" ca="1" si="264"/>
        <v>1.2261535170258626</v>
      </c>
      <c r="W631" s="304">
        <f t="shared" ca="1" si="265"/>
        <v>59.492202765058799</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2.4484709461048784</v>
      </c>
      <c r="AH631" s="304">
        <f t="shared" ca="1" si="289"/>
        <v>-7.3121792831930179</v>
      </c>
    </row>
    <row r="632" spans="1:34" x14ac:dyDescent="0.2">
      <c r="A632" s="347">
        <f t="shared" ca="1" si="267"/>
        <v>1E-4</v>
      </c>
      <c r="B632" s="304">
        <f t="shared" ca="1" si="268"/>
        <v>33.411400000000583</v>
      </c>
      <c r="D632" s="306">
        <f t="shared" ca="1" si="269"/>
        <v>-0.73252390462898387</v>
      </c>
      <c r="E632" s="307">
        <f t="shared" ca="1" si="270"/>
        <v>-2.5345662928872112</v>
      </c>
      <c r="F632" s="304">
        <f t="shared" ca="1" si="271"/>
        <v>2.6382982325531192</v>
      </c>
      <c r="G632" s="306">
        <f t="shared" ca="1" si="272"/>
        <v>12.141178836625272</v>
      </c>
      <c r="H632" s="307">
        <f t="shared" ca="1" si="273"/>
        <v>-120.58727339793529</v>
      </c>
      <c r="I632" s="304">
        <f t="shared" ca="1" si="274"/>
        <v>121.19694191311639</v>
      </c>
      <c r="J632" s="306">
        <f t="shared" ca="1" si="275"/>
        <v>752.66657852646347</v>
      </c>
      <c r="K632" s="307">
        <f t="shared" ca="1" si="276"/>
        <v>-9.4240928271797664</v>
      </c>
      <c r="L632" s="304">
        <f t="shared" ca="1" si="261"/>
        <v>752.72557546316193</v>
      </c>
      <c r="M632" s="306">
        <f t="shared" ca="1" si="277"/>
        <v>-1.4704507404578235</v>
      </c>
      <c r="N632" s="304">
        <f t="shared" ca="1" si="278"/>
        <v>-84.250621410120104</v>
      </c>
      <c r="P632" s="310">
        <f t="shared" ca="1" si="279"/>
        <v>23</v>
      </c>
      <c r="Q632" s="304">
        <f t="shared" ca="1" si="280"/>
        <v>0</v>
      </c>
      <c r="R632" s="306">
        <f t="shared" ca="1" si="281"/>
        <v>0</v>
      </c>
      <c r="S632" s="307">
        <f t="shared" ca="1" si="282"/>
        <v>8.1359999999999992</v>
      </c>
      <c r="T632" s="304">
        <f t="shared" ca="1" si="262"/>
        <v>79.814160000000001</v>
      </c>
      <c r="U632" s="311">
        <f t="shared" ca="1" si="263"/>
        <v>0</v>
      </c>
      <c r="V632" s="306">
        <f t="shared" ca="1" si="264"/>
        <v>1.2261549956106219</v>
      </c>
      <c r="W632" s="304">
        <f t="shared" ca="1" si="265"/>
        <v>59.492514879673912</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2.448433380530755</v>
      </c>
      <c r="AH632" s="304">
        <f t="shared" ca="1" si="289"/>
        <v>-7.3122176456561956</v>
      </c>
    </row>
    <row r="633" spans="1:34" x14ac:dyDescent="0.2">
      <c r="A633" s="347">
        <f t="shared" ca="1" si="267"/>
        <v>1E-4</v>
      </c>
      <c r="B633" s="304">
        <f t="shared" ca="1" si="268"/>
        <v>33.411500000000586</v>
      </c>
      <c r="D633" s="306">
        <f t="shared" ca="1" si="269"/>
        <v>-0.73252184823152999</v>
      </c>
      <c r="E633" s="307">
        <f t="shared" ca="1" si="270"/>
        <v>-2.5345275297164562</v>
      </c>
      <c r="F633" s="304">
        <f t="shared" ca="1" si="271"/>
        <v>2.638260422518433</v>
      </c>
      <c r="G633" s="306">
        <f t="shared" ca="1" si="272"/>
        <v>12.141105584440449</v>
      </c>
      <c r="H633" s="307">
        <f t="shared" ca="1" si="273"/>
        <v>-120.58752685068826</v>
      </c>
      <c r="I633" s="304">
        <f t="shared" ca="1" si="274"/>
        <v>121.19718675273776</v>
      </c>
      <c r="J633" s="306">
        <f t="shared" ca="1" si="275"/>
        <v>752.66657852646347</v>
      </c>
      <c r="K633" s="307">
        <f t="shared" ca="1" si="276"/>
        <v>-9.4361515671921978</v>
      </c>
      <c r="L633" s="304">
        <f t="shared" ca="1" si="261"/>
        <v>752.72572653466023</v>
      </c>
      <c r="M633" s="306">
        <f t="shared" ca="1" si="277"/>
        <v>-1.4704515513174237</v>
      </c>
      <c r="N633" s="304">
        <f t="shared" ca="1" si="278"/>
        <v>-84.250667868952959</v>
      </c>
      <c r="P633" s="310">
        <f t="shared" ca="1" si="279"/>
        <v>23</v>
      </c>
      <c r="Q633" s="304">
        <f t="shared" ca="1" si="280"/>
        <v>0</v>
      </c>
      <c r="R633" s="306">
        <f t="shared" ca="1" si="281"/>
        <v>0</v>
      </c>
      <c r="S633" s="307">
        <f t="shared" ca="1" si="282"/>
        <v>8.1359999999999992</v>
      </c>
      <c r="T633" s="304">
        <f t="shared" ca="1" si="262"/>
        <v>79.814160000000001</v>
      </c>
      <c r="U633" s="311">
        <f t="shared" ca="1" si="263"/>
        <v>0</v>
      </c>
      <c r="V633" s="306">
        <f t="shared" ca="1" si="264"/>
        <v>1.2261564742002731</v>
      </c>
      <c r="W633" s="304">
        <f t="shared" ca="1" si="265"/>
        <v>59.492826991903733</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2.4483958152353651</v>
      </c>
      <c r="AH633" s="304">
        <f t="shared" ca="1" si="289"/>
        <v>-7.3122560078261944</v>
      </c>
    </row>
    <row r="634" spans="1:34" x14ac:dyDescent="0.2">
      <c r="A634" s="347">
        <f t="shared" ca="1" si="267"/>
        <v>1E-4</v>
      </c>
      <c r="B634" s="304">
        <f t="shared" ca="1" si="268"/>
        <v>33.41160000000059</v>
      </c>
      <c r="D634" s="306">
        <f t="shared" ca="1" si="269"/>
        <v>-0.73251979180175375</v>
      </c>
      <c r="E634" s="307">
        <f t="shared" ca="1" si="270"/>
        <v>-2.5344887668419389</v>
      </c>
      <c r="F634" s="304">
        <f t="shared" ca="1" si="271"/>
        <v>2.6382226127886281</v>
      </c>
      <c r="G634" s="306">
        <f t="shared" ca="1" si="272"/>
        <v>12.14103233246127</v>
      </c>
      <c r="H634" s="307">
        <f t="shared" ca="1" si="273"/>
        <v>-120.58778029956495</v>
      </c>
      <c r="I634" s="304">
        <f t="shared" ca="1" si="274"/>
        <v>121.19743158860263</v>
      </c>
      <c r="J634" s="306">
        <f t="shared" ca="1" si="275"/>
        <v>752.66657852646347</v>
      </c>
      <c r="K634" s="307">
        <f t="shared" ca="1" si="276"/>
        <v>-9.44821033254971</v>
      </c>
      <c r="L634" s="304">
        <f t="shared" ca="1" si="261"/>
        <v>752.72587779962839</v>
      </c>
      <c r="M634" s="306">
        <f t="shared" ca="1" si="277"/>
        <v>-1.4704523621688554</v>
      </c>
      <c r="N634" s="304">
        <f t="shared" ca="1" si="278"/>
        <v>-84.250714327317809</v>
      </c>
      <c r="P634" s="310">
        <f t="shared" ca="1" si="279"/>
        <v>23</v>
      </c>
      <c r="Q634" s="304">
        <f t="shared" ca="1" si="280"/>
        <v>0</v>
      </c>
      <c r="R634" s="306">
        <f t="shared" ca="1" si="281"/>
        <v>0</v>
      </c>
      <c r="S634" s="307">
        <f t="shared" ca="1" si="282"/>
        <v>8.1359999999999992</v>
      </c>
      <c r="T634" s="304">
        <f t="shared" ca="1" si="262"/>
        <v>79.814160000000001</v>
      </c>
      <c r="U634" s="311">
        <f t="shared" ca="1" si="263"/>
        <v>0</v>
      </c>
      <c r="V634" s="306">
        <f t="shared" ca="1" si="264"/>
        <v>1.2261579527948157</v>
      </c>
      <c r="W634" s="304">
        <f t="shared" ca="1" si="265"/>
        <v>59.493139101748213</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2.4483582502187033</v>
      </c>
      <c r="AH634" s="304">
        <f t="shared" ca="1" si="289"/>
        <v>-7.3122943697030163</v>
      </c>
    </row>
    <row r="635" spans="1:34" x14ac:dyDescent="0.2">
      <c r="A635" s="347">
        <f t="shared" ca="1" si="267"/>
        <v>1E-4</v>
      </c>
      <c r="B635" s="304">
        <f t="shared" ca="1" si="268"/>
        <v>33.411700000000593</v>
      </c>
      <c r="D635" s="306">
        <f t="shared" ca="1" si="269"/>
        <v>-0.73251773533965592</v>
      </c>
      <c r="E635" s="307">
        <f t="shared" ca="1" si="270"/>
        <v>-2.5344500042636646</v>
      </c>
      <c r="F635" s="304">
        <f t="shared" ca="1" si="271"/>
        <v>2.6381848033637119</v>
      </c>
      <c r="G635" s="306">
        <f t="shared" ca="1" si="272"/>
        <v>12.140959080687736</v>
      </c>
      <c r="H635" s="307">
        <f t="shared" ca="1" si="273"/>
        <v>-120.58803374456538</v>
      </c>
      <c r="I635" s="304">
        <f t="shared" ca="1" si="274"/>
        <v>121.19767642071102</v>
      </c>
      <c r="J635" s="306">
        <f t="shared" ca="1" si="275"/>
        <v>752.66657852646347</v>
      </c>
      <c r="K635" s="307">
        <f t="shared" ca="1" si="276"/>
        <v>-9.4602691232519174</v>
      </c>
      <c r="L635" s="304">
        <f t="shared" ca="1" si="261"/>
        <v>752.72602925806768</v>
      </c>
      <c r="M635" s="306">
        <f t="shared" ca="1" si="277"/>
        <v>-1.4704531730121191</v>
      </c>
      <c r="N635" s="304">
        <f t="shared" ca="1" si="278"/>
        <v>-84.250760785214666</v>
      </c>
      <c r="P635" s="310">
        <f t="shared" ca="1" si="279"/>
        <v>23</v>
      </c>
      <c r="Q635" s="304">
        <f t="shared" ca="1" si="280"/>
        <v>0</v>
      </c>
      <c r="R635" s="306">
        <f t="shared" ca="1" si="281"/>
        <v>0</v>
      </c>
      <c r="S635" s="307">
        <f t="shared" ca="1" si="282"/>
        <v>8.1359999999999992</v>
      </c>
      <c r="T635" s="304">
        <f t="shared" ca="1" si="262"/>
        <v>79.814160000000001</v>
      </c>
      <c r="U635" s="311">
        <f t="shared" ca="1" si="263"/>
        <v>0</v>
      </c>
      <c r="V635" s="306">
        <f t="shared" ca="1" si="264"/>
        <v>1.2261594313942492</v>
      </c>
      <c r="W635" s="304">
        <f t="shared" ca="1" si="265"/>
        <v>59.493451209207343</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2.4483206854807857</v>
      </c>
      <c r="AH635" s="304">
        <f t="shared" ca="1" si="289"/>
        <v>-7.312332731286654</v>
      </c>
    </row>
    <row r="636" spans="1:34" x14ac:dyDescent="0.2">
      <c r="A636" s="347">
        <f t="shared" ca="1" si="267"/>
        <v>1E-4</v>
      </c>
      <c r="B636" s="304">
        <f t="shared" ca="1" si="268"/>
        <v>33.411800000000596</v>
      </c>
      <c r="D636" s="306">
        <f t="shared" ca="1" si="269"/>
        <v>-0.73251567884523672</v>
      </c>
      <c r="E636" s="307">
        <f t="shared" ca="1" si="270"/>
        <v>-2.5344112419816351</v>
      </c>
      <c r="F636" s="304">
        <f t="shared" ca="1" si="271"/>
        <v>2.6381469942436855</v>
      </c>
      <c r="G636" s="306">
        <f t="shared" ca="1" si="272"/>
        <v>12.140885829119851</v>
      </c>
      <c r="H636" s="307">
        <f t="shared" ca="1" si="273"/>
        <v>-120.58828718568958</v>
      </c>
      <c r="I636" s="304">
        <f t="shared" ca="1" si="274"/>
        <v>121.19792124906297</v>
      </c>
      <c r="J636" s="306">
        <f t="shared" ca="1" si="275"/>
        <v>752.66657852646347</v>
      </c>
      <c r="K636" s="307">
        <f t="shared" ca="1" si="276"/>
        <v>-9.472327939298431</v>
      </c>
      <c r="L636" s="304">
        <f t="shared" ca="1" si="261"/>
        <v>752.72618090997912</v>
      </c>
      <c r="M636" s="306">
        <f t="shared" ca="1" si="277"/>
        <v>-1.4704539838472146</v>
      </c>
      <c r="N636" s="304">
        <f t="shared" ca="1" si="278"/>
        <v>-84.250807242643518</v>
      </c>
      <c r="P636" s="310">
        <f t="shared" ca="1" si="279"/>
        <v>23</v>
      </c>
      <c r="Q636" s="304">
        <f t="shared" ca="1" si="280"/>
        <v>0</v>
      </c>
      <c r="R636" s="306">
        <f t="shared" ca="1" si="281"/>
        <v>0</v>
      </c>
      <c r="S636" s="307">
        <f t="shared" ca="1" si="282"/>
        <v>8.1359999999999992</v>
      </c>
      <c r="T636" s="304">
        <f t="shared" ca="1" si="262"/>
        <v>79.814160000000001</v>
      </c>
      <c r="U636" s="311">
        <f t="shared" ca="1" si="263"/>
        <v>0</v>
      </c>
      <c r="V636" s="306">
        <f t="shared" ca="1" si="264"/>
        <v>1.2261609099985751</v>
      </c>
      <c r="W636" s="304">
        <f t="shared" ca="1" si="265"/>
        <v>59.493763314281203</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2.4482831210216069</v>
      </c>
      <c r="AH636" s="304">
        <f t="shared" ca="1" si="289"/>
        <v>-7.3123710925771075</v>
      </c>
    </row>
    <row r="637" spans="1:34" x14ac:dyDescent="0.2">
      <c r="A637" s="347">
        <f t="shared" ca="1" si="267"/>
        <v>1E-4</v>
      </c>
      <c r="B637" s="304">
        <f t="shared" ca="1" si="268"/>
        <v>33.4119000000006</v>
      </c>
      <c r="D637" s="306">
        <f t="shared" ca="1" si="269"/>
        <v>-0.73251362231849848</v>
      </c>
      <c r="E637" s="307">
        <f t="shared" ca="1" si="270"/>
        <v>-2.5343724799958398</v>
      </c>
      <c r="F637" s="304">
        <f t="shared" ca="1" si="271"/>
        <v>2.6381091854285392</v>
      </c>
      <c r="G637" s="306">
        <f t="shared" ca="1" si="272"/>
        <v>12.14081257775762</v>
      </c>
      <c r="H637" s="307">
        <f t="shared" ca="1" si="273"/>
        <v>-120.58854062293759</v>
      </c>
      <c r="I637" s="304">
        <f t="shared" ca="1" si="274"/>
        <v>121.1981660736585</v>
      </c>
      <c r="J637" s="306">
        <f t="shared" ca="1" si="275"/>
        <v>752.66657852646347</v>
      </c>
      <c r="K637" s="307">
        <f t="shared" ca="1" si="276"/>
        <v>-9.4843867806888618</v>
      </c>
      <c r="L637" s="304">
        <f t="shared" ca="1" si="261"/>
        <v>752.72633275536373</v>
      </c>
      <c r="M637" s="306">
        <f t="shared" ca="1" si="277"/>
        <v>-1.4704547946741422</v>
      </c>
      <c r="N637" s="304">
        <f t="shared" ca="1" si="278"/>
        <v>-84.250853699604392</v>
      </c>
      <c r="P637" s="310">
        <f t="shared" ca="1" si="279"/>
        <v>23</v>
      </c>
      <c r="Q637" s="304">
        <f t="shared" ca="1" si="280"/>
        <v>0</v>
      </c>
      <c r="R637" s="306">
        <f t="shared" ca="1" si="281"/>
        <v>0</v>
      </c>
      <c r="S637" s="307">
        <f t="shared" ca="1" si="282"/>
        <v>8.1359999999999992</v>
      </c>
      <c r="T637" s="304">
        <f t="shared" ca="1" si="262"/>
        <v>79.814160000000001</v>
      </c>
      <c r="U637" s="311">
        <f t="shared" ca="1" si="263"/>
        <v>0</v>
      </c>
      <c r="V637" s="306">
        <f t="shared" ca="1" si="264"/>
        <v>1.2261623886077917</v>
      </c>
      <c r="W637" s="304">
        <f t="shared" ca="1" si="265"/>
        <v>59.494075416969665</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2.4482455568411572</v>
      </c>
      <c r="AH637" s="304">
        <f t="shared" ca="1" si="289"/>
        <v>-7.3124094535743867</v>
      </c>
    </row>
    <row r="638" spans="1:34" x14ac:dyDescent="0.2">
      <c r="A638" s="347">
        <f t="shared" ca="1" si="267"/>
        <v>1E-4</v>
      </c>
      <c r="B638" s="304">
        <f t="shared" ca="1" si="268"/>
        <v>33.412000000000603</v>
      </c>
      <c r="D638" s="306">
        <f t="shared" ca="1" si="269"/>
        <v>-0.73251156575943999</v>
      </c>
      <c r="E638" s="307">
        <f t="shared" ca="1" si="270"/>
        <v>-2.5343337183062955</v>
      </c>
      <c r="F638" s="304">
        <f t="shared" ca="1" si="271"/>
        <v>2.6380713769182895</v>
      </c>
      <c r="G638" s="306">
        <f t="shared" ca="1" si="272"/>
        <v>12.140739326601045</v>
      </c>
      <c r="H638" s="307">
        <f t="shared" ca="1" si="273"/>
        <v>-120.58879405630941</v>
      </c>
      <c r="I638" s="304">
        <f t="shared" ca="1" si="274"/>
        <v>121.19841089449763</v>
      </c>
      <c r="J638" s="306">
        <f t="shared" ca="1" si="275"/>
        <v>752.66657852646347</v>
      </c>
      <c r="K638" s="307">
        <f t="shared" ca="1" si="276"/>
        <v>-9.4964456474228243</v>
      </c>
      <c r="L638" s="304">
        <f t="shared" ca="1" si="261"/>
        <v>752.72648479422287</v>
      </c>
      <c r="M638" s="306">
        <f t="shared" ca="1" si="277"/>
        <v>-1.4704556054929019</v>
      </c>
      <c r="N638" s="304">
        <f t="shared" ca="1" si="278"/>
        <v>-84.250900156097273</v>
      </c>
      <c r="P638" s="310">
        <f t="shared" ca="1" si="279"/>
        <v>23</v>
      </c>
      <c r="Q638" s="304">
        <f t="shared" ca="1" si="280"/>
        <v>0</v>
      </c>
      <c r="R638" s="306">
        <f t="shared" ca="1" si="281"/>
        <v>0</v>
      </c>
      <c r="S638" s="307">
        <f t="shared" ca="1" si="282"/>
        <v>8.1359999999999992</v>
      </c>
      <c r="T638" s="304">
        <f t="shared" ca="1" si="262"/>
        <v>79.814160000000001</v>
      </c>
      <c r="U638" s="311">
        <f t="shared" ca="1" si="263"/>
        <v>0</v>
      </c>
      <c r="V638" s="306">
        <f t="shared" ca="1" si="264"/>
        <v>1.2261638672219</v>
      </c>
      <c r="W638" s="304">
        <f t="shared" ca="1" si="265"/>
        <v>59.494387517272813</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2.4482079929394551</v>
      </c>
      <c r="AH638" s="304">
        <f t="shared" ca="1" si="289"/>
        <v>-7.3124478142784746</v>
      </c>
    </row>
    <row r="639" spans="1:34" x14ac:dyDescent="0.2">
      <c r="A639" s="347">
        <f t="shared" ca="1" si="267"/>
        <v>1E-4</v>
      </c>
      <c r="B639" s="304">
        <f t="shared" ca="1" si="268"/>
        <v>33.412100000000606</v>
      </c>
      <c r="D639" s="306">
        <f t="shared" ca="1" si="269"/>
        <v>-0.73250950916806368</v>
      </c>
      <c r="E639" s="307">
        <f t="shared" ca="1" si="270"/>
        <v>-2.5342949569129924</v>
      </c>
      <c r="F639" s="304">
        <f t="shared" ca="1" si="271"/>
        <v>2.6380335687129275</v>
      </c>
      <c r="G639" s="306">
        <f t="shared" ca="1" si="272"/>
        <v>12.140666075650127</v>
      </c>
      <c r="H639" s="307">
        <f t="shared" ca="1" si="273"/>
        <v>-120.5890474858051</v>
      </c>
      <c r="I639" s="304">
        <f t="shared" ca="1" si="274"/>
        <v>121.19865571158039</v>
      </c>
      <c r="J639" s="306">
        <f t="shared" ca="1" si="275"/>
        <v>752.66657852646347</v>
      </c>
      <c r="K639" s="307">
        <f t="shared" ca="1" si="276"/>
        <v>-9.5085045394999295</v>
      </c>
      <c r="L639" s="304">
        <f t="shared" ca="1" si="261"/>
        <v>752.72663702655746</v>
      </c>
      <c r="M639" s="306">
        <f t="shared" ca="1" si="277"/>
        <v>-1.4704564163034939</v>
      </c>
      <c r="N639" s="304">
        <f t="shared" ca="1" si="278"/>
        <v>-84.250946612122178</v>
      </c>
      <c r="P639" s="310">
        <f t="shared" ca="1" si="279"/>
        <v>23</v>
      </c>
      <c r="Q639" s="304">
        <f t="shared" ca="1" si="280"/>
        <v>0</v>
      </c>
      <c r="R639" s="306">
        <f t="shared" ca="1" si="281"/>
        <v>0</v>
      </c>
      <c r="S639" s="307">
        <f t="shared" ca="1" si="282"/>
        <v>8.1359999999999992</v>
      </c>
      <c r="T639" s="304">
        <f t="shared" ca="1" si="262"/>
        <v>79.814160000000001</v>
      </c>
      <c r="U639" s="311">
        <f t="shared" ca="1" si="263"/>
        <v>0</v>
      </c>
      <c r="V639" s="306">
        <f t="shared" ca="1" si="264"/>
        <v>1.2261653458408996</v>
      </c>
      <c r="W639" s="304">
        <f t="shared" ca="1" si="265"/>
        <v>59.494699615190598</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2.4481704293164892</v>
      </c>
      <c r="AH639" s="304">
        <f t="shared" ca="1" si="289"/>
        <v>-7.3124861746893828</v>
      </c>
    </row>
    <row r="640" spans="1:34" x14ac:dyDescent="0.2">
      <c r="A640" s="347">
        <f t="shared" ca="1" si="267"/>
        <v>1E-4</v>
      </c>
      <c r="B640" s="304">
        <f t="shared" ca="1" si="268"/>
        <v>33.41220000000061</v>
      </c>
      <c r="D640" s="306">
        <f t="shared" ca="1" si="269"/>
        <v>-0.73250745254436922</v>
      </c>
      <c r="E640" s="307">
        <f t="shared" ca="1" si="270"/>
        <v>-2.5342561958159342</v>
      </c>
      <c r="F640" s="304">
        <f t="shared" ca="1" si="271"/>
        <v>2.6379957608124567</v>
      </c>
      <c r="G640" s="306">
        <f t="shared" ca="1" si="272"/>
        <v>12.140592824904873</v>
      </c>
      <c r="H640" s="307">
        <f t="shared" ca="1" si="273"/>
        <v>-120.58930091142467</v>
      </c>
      <c r="I640" s="304">
        <f t="shared" ca="1" si="274"/>
        <v>121.19890052490682</v>
      </c>
      <c r="J640" s="306">
        <f t="shared" ca="1" si="275"/>
        <v>752.66657852646347</v>
      </c>
      <c r="K640" s="307">
        <f t="shared" ca="1" si="276"/>
        <v>-9.5205634569197901</v>
      </c>
      <c r="L640" s="304">
        <f t="shared" ca="1" si="261"/>
        <v>752.72678945236839</v>
      </c>
      <c r="M640" s="306">
        <f t="shared" ca="1" si="277"/>
        <v>-1.4704572271059182</v>
      </c>
      <c r="N640" s="304">
        <f t="shared" ca="1" si="278"/>
        <v>-84.250993067679104</v>
      </c>
      <c r="P640" s="310">
        <f t="shared" ca="1" si="279"/>
        <v>23</v>
      </c>
      <c r="Q640" s="304">
        <f t="shared" ca="1" si="280"/>
        <v>0</v>
      </c>
      <c r="R640" s="306">
        <f t="shared" ca="1" si="281"/>
        <v>0</v>
      </c>
      <c r="S640" s="307">
        <f t="shared" ca="1" si="282"/>
        <v>8.1359999999999992</v>
      </c>
      <c r="T640" s="304">
        <f t="shared" ca="1" si="262"/>
        <v>79.814160000000001</v>
      </c>
      <c r="U640" s="311">
        <f t="shared" ca="1" si="263"/>
        <v>0</v>
      </c>
      <c r="V640" s="306">
        <f t="shared" ca="1" si="264"/>
        <v>1.226166824464791</v>
      </c>
      <c r="W640" s="304">
        <f t="shared" ca="1" si="265"/>
        <v>59.495011710723041</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2.4481328659722656</v>
      </c>
      <c r="AH640" s="304">
        <f t="shared" ca="1" si="289"/>
        <v>-7.3125245348071051</v>
      </c>
    </row>
    <row r="641" spans="1:34" x14ac:dyDescent="0.2">
      <c r="A641" s="347">
        <f t="shared" ca="1" si="267"/>
        <v>1E-4</v>
      </c>
      <c r="B641" s="304">
        <f t="shared" ca="1" si="268"/>
        <v>33.412300000000613</v>
      </c>
      <c r="D641" s="306">
        <f t="shared" ca="1" si="269"/>
        <v>-0.73250539588835817</v>
      </c>
      <c r="E641" s="307">
        <f t="shared" ca="1" si="270"/>
        <v>-2.5342174350151208</v>
      </c>
      <c r="F641" s="304">
        <f t="shared" ca="1" si="271"/>
        <v>2.6379579532168775</v>
      </c>
      <c r="G641" s="306">
        <f t="shared" ca="1" si="272"/>
        <v>12.140519574365284</v>
      </c>
      <c r="H641" s="307">
        <f t="shared" ca="1" si="273"/>
        <v>-120.58955433316818</v>
      </c>
      <c r="I641" s="304">
        <f t="shared" ca="1" si="274"/>
        <v>121.19914533447697</v>
      </c>
      <c r="J641" s="306">
        <f t="shared" ca="1" si="275"/>
        <v>752.66657852646347</v>
      </c>
      <c r="K641" s="307">
        <f t="shared" ca="1" si="276"/>
        <v>-9.532622399682019</v>
      </c>
      <c r="L641" s="304">
        <f t="shared" ca="1" si="261"/>
        <v>752.72694207165716</v>
      </c>
      <c r="M641" s="306">
        <f t="shared" ca="1" si="277"/>
        <v>-1.4704580379001753</v>
      </c>
      <c r="N641" s="304">
        <f t="shared" ca="1" si="278"/>
        <v>-84.251039522768096</v>
      </c>
      <c r="P641" s="310">
        <f t="shared" ca="1" si="279"/>
        <v>23</v>
      </c>
      <c r="Q641" s="304">
        <f t="shared" ca="1" si="280"/>
        <v>0</v>
      </c>
      <c r="R641" s="306">
        <f t="shared" ca="1" si="281"/>
        <v>0</v>
      </c>
      <c r="S641" s="307">
        <f t="shared" ca="1" si="282"/>
        <v>8.1359999999999992</v>
      </c>
      <c r="T641" s="304">
        <f t="shared" ca="1" si="262"/>
        <v>79.814160000000001</v>
      </c>
      <c r="U641" s="311">
        <f t="shared" ca="1" si="263"/>
        <v>0</v>
      </c>
      <c r="V641" s="306">
        <f t="shared" ca="1" si="264"/>
        <v>1.2261683030935731</v>
      </c>
      <c r="W641" s="304">
        <f t="shared" ca="1" si="265"/>
        <v>59.495323803870136</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2.4480953029067845</v>
      </c>
      <c r="AH641" s="304">
        <f t="shared" ca="1" si="289"/>
        <v>-7.3125628946316432</v>
      </c>
    </row>
    <row r="642" spans="1:34" x14ac:dyDescent="0.2">
      <c r="A642" s="347">
        <f t="shared" ca="1" si="267"/>
        <v>1E-4</v>
      </c>
      <c r="B642" s="304">
        <f t="shared" ca="1" si="268"/>
        <v>33.412400000000616</v>
      </c>
      <c r="D642" s="306">
        <f t="shared" ca="1" si="269"/>
        <v>-0.73250333920002908</v>
      </c>
      <c r="E642" s="307">
        <f t="shared" ca="1" si="270"/>
        <v>-2.5341786745105521</v>
      </c>
      <c r="F642" s="304">
        <f t="shared" ca="1" si="271"/>
        <v>2.6379201459261901</v>
      </c>
      <c r="G642" s="306">
        <f t="shared" ca="1" si="272"/>
        <v>12.140446324031364</v>
      </c>
      <c r="H642" s="307">
        <f t="shared" ca="1" si="273"/>
        <v>-120.58980775103564</v>
      </c>
      <c r="I642" s="304">
        <f t="shared" ca="1" si="274"/>
        <v>121.19939014029082</v>
      </c>
      <c r="J642" s="306">
        <f t="shared" ca="1" si="275"/>
        <v>752.66657852646347</v>
      </c>
      <c r="K642" s="307">
        <f t="shared" ca="1" si="276"/>
        <v>-9.5446813677862288</v>
      </c>
      <c r="L642" s="304">
        <f t="shared" ca="1" si="261"/>
        <v>752.72709488442456</v>
      </c>
      <c r="M642" s="306">
        <f t="shared" ca="1" si="277"/>
        <v>-1.4704588486862649</v>
      </c>
      <c r="N642" s="304">
        <f t="shared" ca="1" si="278"/>
        <v>-84.25108597738911</v>
      </c>
      <c r="P642" s="310">
        <f t="shared" ca="1" si="279"/>
        <v>23</v>
      </c>
      <c r="Q642" s="304">
        <f t="shared" ca="1" si="280"/>
        <v>0</v>
      </c>
      <c r="R642" s="306">
        <f t="shared" ca="1" si="281"/>
        <v>0</v>
      </c>
      <c r="S642" s="307">
        <f t="shared" ca="1" si="282"/>
        <v>8.1359999999999992</v>
      </c>
      <c r="T642" s="304">
        <f t="shared" ca="1" si="262"/>
        <v>79.814160000000001</v>
      </c>
      <c r="U642" s="311">
        <f t="shared" ca="1" si="263"/>
        <v>0</v>
      </c>
      <c r="V642" s="306">
        <f t="shared" ca="1" si="264"/>
        <v>1.2261697817272466</v>
      </c>
      <c r="W642" s="304">
        <f t="shared" ca="1" si="265"/>
        <v>59.495635894631853</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2.448057740120043</v>
      </c>
      <c r="AH642" s="304">
        <f t="shared" ca="1" si="289"/>
        <v>-7.3126012541629963</v>
      </c>
    </row>
    <row r="643" spans="1:34" x14ac:dyDescent="0.2">
      <c r="A643" s="347">
        <f t="shared" ca="1" si="267"/>
        <v>1E-4</v>
      </c>
      <c r="B643" s="304">
        <f t="shared" ca="1" si="268"/>
        <v>33.41250000000062</v>
      </c>
      <c r="D643" s="306">
        <f t="shared" ca="1" si="269"/>
        <v>-0.73250128247938506</v>
      </c>
      <c r="E643" s="307">
        <f t="shared" ca="1" si="270"/>
        <v>-2.534139914302231</v>
      </c>
      <c r="F643" s="304">
        <f t="shared" ca="1" si="271"/>
        <v>2.6378823389403974</v>
      </c>
      <c r="G643" s="306">
        <f t="shared" ca="1" si="272"/>
        <v>12.140373073903117</v>
      </c>
      <c r="H643" s="307">
        <f t="shared" ca="1" si="273"/>
        <v>-120.59006116502707</v>
      </c>
      <c r="I643" s="304">
        <f t="shared" ca="1" si="274"/>
        <v>121.1996349423484</v>
      </c>
      <c r="J643" s="306">
        <f t="shared" ca="1" si="275"/>
        <v>752.66657852646347</v>
      </c>
      <c r="K643" s="307">
        <f t="shared" ca="1" si="276"/>
        <v>-9.5567403612320323</v>
      </c>
      <c r="L643" s="304">
        <f t="shared" ca="1" si="261"/>
        <v>752.72724789067183</v>
      </c>
      <c r="M643" s="306">
        <f t="shared" ca="1" si="277"/>
        <v>-1.4704596594641874</v>
      </c>
      <c r="N643" s="304">
        <f t="shared" ca="1" si="278"/>
        <v>-84.251132431542203</v>
      </c>
      <c r="P643" s="310">
        <f t="shared" ca="1" si="279"/>
        <v>23</v>
      </c>
      <c r="Q643" s="304">
        <f t="shared" ca="1" si="280"/>
        <v>0</v>
      </c>
      <c r="R643" s="306">
        <f t="shared" ca="1" si="281"/>
        <v>0</v>
      </c>
      <c r="S643" s="307">
        <f t="shared" ca="1" si="282"/>
        <v>8.1359999999999992</v>
      </c>
      <c r="T643" s="304">
        <f t="shared" ca="1" si="262"/>
        <v>79.814160000000001</v>
      </c>
      <c r="U643" s="311">
        <f t="shared" ca="1" si="263"/>
        <v>0</v>
      </c>
      <c r="V643" s="306">
        <f t="shared" ca="1" si="264"/>
        <v>1.2261712603658117</v>
      </c>
      <c r="W643" s="304">
        <f t="shared" ca="1" si="265"/>
        <v>59.495947983008215</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2.44802017761205</v>
      </c>
      <c r="AH643" s="304">
        <f t="shared" ca="1" si="289"/>
        <v>-7.3126396134011626</v>
      </c>
    </row>
    <row r="644" spans="1:34" x14ac:dyDescent="0.2">
      <c r="A644" s="347">
        <f t="shared" ca="1" si="267"/>
        <v>1E-4</v>
      </c>
      <c r="B644" s="304">
        <f t="shared" ca="1" si="268"/>
        <v>33.412600000000623</v>
      </c>
      <c r="D644" s="306">
        <f t="shared" ca="1" si="269"/>
        <v>-0.73249922572642456</v>
      </c>
      <c r="E644" s="307">
        <f t="shared" ca="1" si="270"/>
        <v>-2.5341011543901555</v>
      </c>
      <c r="F644" s="304">
        <f t="shared" ca="1" si="271"/>
        <v>2.6378445322594981</v>
      </c>
      <c r="G644" s="306">
        <f t="shared" ca="1" si="272"/>
        <v>12.140299823980545</v>
      </c>
      <c r="H644" s="307">
        <f t="shared" ca="1" si="273"/>
        <v>-120.5903145751425</v>
      </c>
      <c r="I644" s="304">
        <f t="shared" ca="1" si="274"/>
        <v>121.19987974064978</v>
      </c>
      <c r="J644" s="306">
        <f t="shared" ca="1" si="275"/>
        <v>752.66657852646347</v>
      </c>
      <c r="K644" s="307">
        <f t="shared" ca="1" si="276"/>
        <v>-9.5687993800190405</v>
      </c>
      <c r="L644" s="304">
        <f t="shared" ref="L644:L707" ca="1" si="290">SQRT(pos_x^2+pos_z^2)</f>
        <v>752.72740109040012</v>
      </c>
      <c r="M644" s="306">
        <f t="shared" ca="1" si="277"/>
        <v>-1.4704604702339428</v>
      </c>
      <c r="N644" s="304">
        <f t="shared" ca="1" si="278"/>
        <v>-84.251178885227333</v>
      </c>
      <c r="P644" s="310">
        <f t="shared" ca="1" si="279"/>
        <v>23</v>
      </c>
      <c r="Q644" s="304">
        <f t="shared" ca="1" si="280"/>
        <v>0</v>
      </c>
      <c r="R644" s="306">
        <f t="shared" ca="1" si="281"/>
        <v>0</v>
      </c>
      <c r="S644" s="307">
        <f t="shared" ca="1" si="282"/>
        <v>8.1359999999999992</v>
      </c>
      <c r="T644" s="304">
        <f t="shared" ref="T644:T707" ca="1" si="291">m*g</f>
        <v>79.814160000000001</v>
      </c>
      <c r="U644" s="311">
        <f t="shared" ref="U644:U707" ca="1" si="292">IF(pos_xz&lt;L_rampe,Poids*COS(Beta),0)</f>
        <v>0</v>
      </c>
      <c r="V644" s="306">
        <f t="shared" ref="V644:V707" ca="1" si="293">Rho_moyen*(20000-Alt_rampe-pos_z)/(20000+Alt_rampe+pos_z)</f>
        <v>1.2261727390092678</v>
      </c>
      <c r="W644" s="304">
        <f t="shared" ref="W644:W707" ca="1" si="294">1/2*Rho*Sref*Cx*vit_xz^2</f>
        <v>59.496260068999206</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2.4479826153827977</v>
      </c>
      <c r="AH644" s="304">
        <f t="shared" ca="1" si="289"/>
        <v>-7.312677972346143</v>
      </c>
    </row>
    <row r="645" spans="1:34" x14ac:dyDescent="0.2">
      <c r="A645" s="347">
        <f t="shared" ref="A645:A708" ca="1" si="296">IF(B644+0.01&lt;=T_ini+ROUNDUP(Temps_fin_propu,0), 0.01, IF(K644&gt;0, 0.1, 0.0001))</f>
        <v>1E-4</v>
      </c>
      <c r="B645" s="304">
        <f t="shared" ref="B645:B708" ca="1" si="297">B644+pas</f>
        <v>33.412700000000626</v>
      </c>
      <c r="D645" s="306">
        <f t="shared" ref="D645:D708" ca="1" si="298">IF(AND(L644&lt;L_rampe,Poussee&lt;Poids*SIN(M644)),0,(-W644+Poussee)/m*COS(M644)-U644/m*SIN(M644))</f>
        <v>-0.7324971689411508</v>
      </c>
      <c r="E645" s="307">
        <f t="shared" ref="E645:E708" ca="1" si="299">IF(AND(L644&lt;L_rampe,Poussee&lt;Poids*SIN(M644)),0,(-W644+Poussee)/m*SIN(M644)+U644/m*COS(M644)-Poids/m)</f>
        <v>-2.5340623947743257</v>
      </c>
      <c r="F645" s="304">
        <f t="shared" ref="F645:F708" ca="1" si="300">SQRT(acc_x^2+acc_z^2)</f>
        <v>2.6378067258834927</v>
      </c>
      <c r="G645" s="306">
        <f t="shared" ref="G645:G708" ca="1" si="301">G644+acc_x*pas</f>
        <v>12.14022657426365</v>
      </c>
      <c r="H645" s="307">
        <f t="shared" ref="H645:H708" ca="1" si="302">H644+acc_z*pas</f>
        <v>-120.59056798138198</v>
      </c>
      <c r="I645" s="304">
        <f t="shared" ref="I645:I708" ca="1" si="303">SQRT(vit_x^2+vit_z^2)</f>
        <v>121.20012453519496</v>
      </c>
      <c r="J645" s="306">
        <f t="shared" ref="J645:J708" ca="1" si="304">J644+0.5*(vit_x+G644)*pas*(K644&gt;=0)</f>
        <v>752.66657852646347</v>
      </c>
      <c r="K645" s="307">
        <f t="shared" ref="K645:K708" ca="1" si="305">K644+0.5*(vit_z+H644)*pas</f>
        <v>-9.5808584241468662</v>
      </c>
      <c r="L645" s="304">
        <f t="shared" ca="1" si="290"/>
        <v>752.72755448361022</v>
      </c>
      <c r="M645" s="306">
        <f t="shared" ref="M645:M708" ca="1" si="306">IF(AND(L644&gt;L_rampe,G645&gt;0),ATAN2(G645,H645),$M$4)</f>
        <v>-1.4704612809955311</v>
      </c>
      <c r="N645" s="304">
        <f t="shared" ref="N645:N708" ca="1" si="307">DEGREES(Beta)</f>
        <v>-84.251225338444542</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8.1359999999999992</v>
      </c>
      <c r="T645" s="304">
        <f t="shared" ca="1" si="291"/>
        <v>79.814160000000001</v>
      </c>
      <c r="U645" s="311">
        <f t="shared" ca="1" si="292"/>
        <v>0</v>
      </c>
      <c r="V645" s="306">
        <f t="shared" ca="1" si="293"/>
        <v>1.2261742176576149</v>
      </c>
      <c r="W645" s="304">
        <f t="shared" ca="1" si="294"/>
        <v>59.496572152604799</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2.447945053432294</v>
      </c>
      <c r="AH645" s="304">
        <f t="shared" ref="AH645:AH708" ca="1" si="318">IF(AND(L644&lt;L_rampe,Poussee&lt;Poids*SIN(M644)), g*SIN(M644), (-W644+Poussee)/m)</f>
        <v>-7.3127163309979366</v>
      </c>
    </row>
    <row r="646" spans="1:34" x14ac:dyDescent="0.2">
      <c r="A646" s="347">
        <f t="shared" ca="1" si="296"/>
        <v>1E-4</v>
      </c>
      <c r="B646" s="304">
        <f t="shared" ca="1" si="297"/>
        <v>33.41280000000063</v>
      </c>
      <c r="D646" s="306">
        <f t="shared" ca="1" si="298"/>
        <v>-0.73249511212356322</v>
      </c>
      <c r="E646" s="307">
        <f t="shared" ca="1" si="299"/>
        <v>-2.5340236354547487</v>
      </c>
      <c r="F646" s="304">
        <f t="shared" ca="1" si="300"/>
        <v>2.6377689198123879</v>
      </c>
      <c r="G646" s="306">
        <f t="shared" ca="1" si="301"/>
        <v>12.140153324752438</v>
      </c>
      <c r="H646" s="307">
        <f t="shared" ca="1" si="302"/>
        <v>-120.59082138374552</v>
      </c>
      <c r="I646" s="304">
        <f t="shared" ca="1" si="303"/>
        <v>121.20036932598396</v>
      </c>
      <c r="J646" s="306">
        <f t="shared" ca="1" si="304"/>
        <v>752.66657852646347</v>
      </c>
      <c r="K646" s="307">
        <f t="shared" ca="1" si="305"/>
        <v>-9.592917493615122</v>
      </c>
      <c r="L646" s="304">
        <f t="shared" ca="1" si="290"/>
        <v>752.72770807030372</v>
      </c>
      <c r="M646" s="306">
        <f t="shared" ca="1" si="306"/>
        <v>-1.4704620917489528</v>
      </c>
      <c r="N646" s="304">
        <f t="shared" ca="1" si="307"/>
        <v>-84.25127179119383</v>
      </c>
      <c r="P646" s="310">
        <f t="shared" ca="1" si="308"/>
        <v>23</v>
      </c>
      <c r="Q646" s="304">
        <f t="shared" ca="1" si="309"/>
        <v>0</v>
      </c>
      <c r="R646" s="306">
        <f t="shared" ca="1" si="310"/>
        <v>0</v>
      </c>
      <c r="S646" s="307">
        <f t="shared" ca="1" si="311"/>
        <v>8.1359999999999992</v>
      </c>
      <c r="T646" s="304">
        <f t="shared" ca="1" si="291"/>
        <v>79.814160000000001</v>
      </c>
      <c r="U646" s="311">
        <f t="shared" ca="1" si="292"/>
        <v>0</v>
      </c>
      <c r="V646" s="306">
        <f t="shared" ca="1" si="293"/>
        <v>1.2261756963108532</v>
      </c>
      <c r="W646" s="304">
        <f t="shared" ca="1" si="294"/>
        <v>59.496884233825</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2.4479074917605379</v>
      </c>
      <c r="AH646" s="304">
        <f t="shared" ca="1" si="318"/>
        <v>-7.3127546893565389</v>
      </c>
    </row>
    <row r="647" spans="1:34" x14ac:dyDescent="0.2">
      <c r="A647" s="347">
        <f t="shared" ca="1" si="296"/>
        <v>1E-4</v>
      </c>
      <c r="B647" s="304">
        <f t="shared" ca="1" si="297"/>
        <v>33.412900000000633</v>
      </c>
      <c r="D647" s="306">
        <f t="shared" ca="1" si="298"/>
        <v>-0.73249305527366071</v>
      </c>
      <c r="E647" s="307">
        <f t="shared" ca="1" si="299"/>
        <v>-2.5339848764314201</v>
      </c>
      <c r="F647" s="304">
        <f t="shared" ca="1" si="300"/>
        <v>2.6377311140461801</v>
      </c>
      <c r="G647" s="306">
        <f t="shared" ca="1" si="301"/>
        <v>12.14008007544691</v>
      </c>
      <c r="H647" s="307">
        <f t="shared" ca="1" si="302"/>
        <v>-120.59107478223316</v>
      </c>
      <c r="I647" s="304">
        <f t="shared" ca="1" si="303"/>
        <v>121.20061411301683</v>
      </c>
      <c r="J647" s="306">
        <f t="shared" ca="1" si="304"/>
        <v>752.66657852646347</v>
      </c>
      <c r="K647" s="307">
        <f t="shared" ca="1" si="305"/>
        <v>-9.6049765884234208</v>
      </c>
      <c r="L647" s="304">
        <f t="shared" ca="1" si="290"/>
        <v>752.72786185048119</v>
      </c>
      <c r="M647" s="306">
        <f t="shared" ca="1" si="306"/>
        <v>-1.4704629024942075</v>
      </c>
      <c r="N647" s="304">
        <f t="shared" ca="1" si="307"/>
        <v>-84.251318243475183</v>
      </c>
      <c r="P647" s="310">
        <f t="shared" ca="1" si="308"/>
        <v>23</v>
      </c>
      <c r="Q647" s="304">
        <f t="shared" ca="1" si="309"/>
        <v>0</v>
      </c>
      <c r="R647" s="306">
        <f t="shared" ca="1" si="310"/>
        <v>0</v>
      </c>
      <c r="S647" s="307">
        <f t="shared" ca="1" si="311"/>
        <v>8.1359999999999992</v>
      </c>
      <c r="T647" s="304">
        <f t="shared" ca="1" si="291"/>
        <v>79.814160000000001</v>
      </c>
      <c r="U647" s="311">
        <f t="shared" ca="1" si="292"/>
        <v>0</v>
      </c>
      <c r="V647" s="306">
        <f t="shared" ca="1" si="293"/>
        <v>1.2261771749689829</v>
      </c>
      <c r="W647" s="304">
        <f t="shared" ca="1" si="294"/>
        <v>59.497196312659831</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2.4478699303675286</v>
      </c>
      <c r="AH647" s="304">
        <f t="shared" ca="1" si="318"/>
        <v>-7.3127930474219527</v>
      </c>
    </row>
    <row r="648" spans="1:34" x14ac:dyDescent="0.2">
      <c r="A648" s="347">
        <f t="shared" ca="1" si="296"/>
        <v>1E-4</v>
      </c>
      <c r="B648" s="304">
        <f t="shared" ca="1" si="297"/>
        <v>33.413000000000636</v>
      </c>
      <c r="D648" s="306">
        <f t="shared" ca="1" si="298"/>
        <v>-0.73249099839144804</v>
      </c>
      <c r="E648" s="307">
        <f t="shared" ca="1" si="299"/>
        <v>-2.5339461177043399</v>
      </c>
      <c r="F648" s="304">
        <f t="shared" ca="1" si="300"/>
        <v>2.6376933085848697</v>
      </c>
      <c r="G648" s="306">
        <f t="shared" ca="1" si="301"/>
        <v>12.14000682634707</v>
      </c>
      <c r="H648" s="307">
        <f t="shared" ca="1" si="302"/>
        <v>-120.59132817684494</v>
      </c>
      <c r="I648" s="304">
        <f t="shared" ca="1" si="303"/>
        <v>121.2008588962936</v>
      </c>
      <c r="J648" s="306">
        <f t="shared" ca="1" si="304"/>
        <v>752.66657852646347</v>
      </c>
      <c r="K648" s="307">
        <f t="shared" ca="1" si="305"/>
        <v>-9.6170357085713754</v>
      </c>
      <c r="L648" s="304">
        <f t="shared" ca="1" si="290"/>
        <v>752.72801582414411</v>
      </c>
      <c r="M648" s="306">
        <f t="shared" ca="1" si="306"/>
        <v>-1.4704637132312959</v>
      </c>
      <c r="N648" s="304">
        <f t="shared" ca="1" si="307"/>
        <v>-84.251364695288643</v>
      </c>
      <c r="P648" s="310">
        <f t="shared" ca="1" si="308"/>
        <v>23</v>
      </c>
      <c r="Q648" s="304">
        <f t="shared" ca="1" si="309"/>
        <v>0</v>
      </c>
      <c r="R648" s="306">
        <f t="shared" ca="1" si="310"/>
        <v>0</v>
      </c>
      <c r="S648" s="307">
        <f t="shared" ca="1" si="311"/>
        <v>8.1359999999999992</v>
      </c>
      <c r="T648" s="304">
        <f t="shared" ca="1" si="291"/>
        <v>79.814160000000001</v>
      </c>
      <c r="U648" s="311">
        <f t="shared" ca="1" si="292"/>
        <v>0</v>
      </c>
      <c r="V648" s="306">
        <f t="shared" ca="1" si="293"/>
        <v>1.2261786536320036</v>
      </c>
      <c r="W648" s="304">
        <f t="shared" ca="1" si="294"/>
        <v>59.497508389109292</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2.4478323692532689</v>
      </c>
      <c r="AH648" s="304">
        <f t="shared" ca="1" si="318"/>
        <v>-7.3128314051941787</v>
      </c>
    </row>
    <row r="649" spans="1:34" x14ac:dyDescent="0.2">
      <c r="A649" s="347">
        <f t="shared" ca="1" si="296"/>
        <v>1E-4</v>
      </c>
      <c r="B649" s="304">
        <f t="shared" ca="1" si="297"/>
        <v>33.41310000000064</v>
      </c>
      <c r="D649" s="306">
        <f t="shared" ca="1" si="298"/>
        <v>-0.73248894147692223</v>
      </c>
      <c r="E649" s="307">
        <f t="shared" ca="1" si="299"/>
        <v>-2.5339073592735053</v>
      </c>
      <c r="F649" s="304">
        <f t="shared" ca="1" si="300"/>
        <v>2.6376555034284541</v>
      </c>
      <c r="G649" s="306">
        <f t="shared" ca="1" si="301"/>
        <v>12.139933577452922</v>
      </c>
      <c r="H649" s="307">
        <f t="shared" ca="1" si="302"/>
        <v>-120.59158156758086</v>
      </c>
      <c r="I649" s="304">
        <f t="shared" ca="1" si="303"/>
        <v>121.20110367581425</v>
      </c>
      <c r="J649" s="306">
        <f t="shared" ca="1" si="304"/>
        <v>752.66657852646347</v>
      </c>
      <c r="K649" s="307">
        <f t="shared" ca="1" si="305"/>
        <v>-9.6290948540585966</v>
      </c>
      <c r="L649" s="304">
        <f t="shared" ca="1" si="290"/>
        <v>752.72816999129338</v>
      </c>
      <c r="M649" s="306">
        <f t="shared" ca="1" si="306"/>
        <v>-1.4704645239602177</v>
      </c>
      <c r="N649" s="304">
        <f t="shared" ca="1" si="307"/>
        <v>-84.251411146634183</v>
      </c>
      <c r="P649" s="310">
        <f t="shared" ca="1" si="308"/>
        <v>23</v>
      </c>
      <c r="Q649" s="304">
        <f t="shared" ca="1" si="309"/>
        <v>0</v>
      </c>
      <c r="R649" s="306">
        <f t="shared" ca="1" si="310"/>
        <v>0</v>
      </c>
      <c r="S649" s="307">
        <f t="shared" ca="1" si="311"/>
        <v>8.1359999999999992</v>
      </c>
      <c r="T649" s="304">
        <f t="shared" ca="1" si="291"/>
        <v>79.814160000000001</v>
      </c>
      <c r="U649" s="311">
        <f t="shared" ca="1" si="292"/>
        <v>0</v>
      </c>
      <c r="V649" s="306">
        <f t="shared" ca="1" si="293"/>
        <v>1.2261801322999153</v>
      </c>
      <c r="W649" s="304">
        <f t="shared" ca="1" si="294"/>
        <v>59.497820463173312</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2.447794808417755</v>
      </c>
      <c r="AH649" s="304">
        <f t="shared" ca="1" si="318"/>
        <v>-7.3128697626732171</v>
      </c>
    </row>
    <row r="650" spans="1:34" x14ac:dyDescent="0.2">
      <c r="A650" s="347">
        <f t="shared" ca="1" si="296"/>
        <v>1E-4</v>
      </c>
      <c r="B650" s="304">
        <f t="shared" ca="1" si="297"/>
        <v>33.413200000000643</v>
      </c>
      <c r="D650" s="306">
        <f t="shared" ca="1" si="298"/>
        <v>-0.7324868845300857</v>
      </c>
      <c r="E650" s="307">
        <f t="shared" ca="1" si="299"/>
        <v>-2.533868601138928</v>
      </c>
      <c r="F650" s="304">
        <f t="shared" ca="1" si="300"/>
        <v>2.6376176985769448</v>
      </c>
      <c r="G650" s="306">
        <f t="shared" ca="1" si="301"/>
        <v>12.139860328764469</v>
      </c>
      <c r="H650" s="307">
        <f t="shared" ca="1" si="302"/>
        <v>-120.59183495444097</v>
      </c>
      <c r="I650" s="304">
        <f t="shared" ca="1" si="303"/>
        <v>121.20134845157888</v>
      </c>
      <c r="J650" s="306">
        <f t="shared" ca="1" si="304"/>
        <v>752.66657852646347</v>
      </c>
      <c r="K650" s="307">
        <f t="shared" ca="1" si="305"/>
        <v>-9.6411540248846972</v>
      </c>
      <c r="L650" s="304">
        <f t="shared" ca="1" si="290"/>
        <v>752.72832435193004</v>
      </c>
      <c r="M650" s="306">
        <f t="shared" ca="1" si="306"/>
        <v>-1.4704653346809731</v>
      </c>
      <c r="N650" s="304">
        <f t="shared" ca="1" si="307"/>
        <v>-84.251457597511845</v>
      </c>
      <c r="P650" s="310">
        <f t="shared" ca="1" si="308"/>
        <v>23</v>
      </c>
      <c r="Q650" s="304">
        <f t="shared" ca="1" si="309"/>
        <v>0</v>
      </c>
      <c r="R650" s="306">
        <f t="shared" ca="1" si="310"/>
        <v>0</v>
      </c>
      <c r="S650" s="307">
        <f t="shared" ca="1" si="311"/>
        <v>8.1359999999999992</v>
      </c>
      <c r="T650" s="304">
        <f t="shared" ca="1" si="291"/>
        <v>79.814160000000001</v>
      </c>
      <c r="U650" s="311">
        <f t="shared" ca="1" si="292"/>
        <v>0</v>
      </c>
      <c r="V650" s="306">
        <f t="shared" ca="1" si="293"/>
        <v>1.2261816109727177</v>
      </c>
      <c r="W650" s="304">
        <f t="shared" ca="1" si="294"/>
        <v>59.498132534851933</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2.4477572478609959</v>
      </c>
      <c r="AH650" s="304">
        <f t="shared" ca="1" si="318"/>
        <v>-7.3129081198590606</v>
      </c>
    </row>
    <row r="651" spans="1:34" x14ac:dyDescent="0.2">
      <c r="A651" s="347">
        <f t="shared" ca="1" si="296"/>
        <v>1E-4</v>
      </c>
      <c r="B651" s="304">
        <f t="shared" ca="1" si="297"/>
        <v>33.413300000000646</v>
      </c>
      <c r="D651" s="306">
        <f t="shared" ca="1" si="298"/>
        <v>-0.73248482755093902</v>
      </c>
      <c r="E651" s="307">
        <f t="shared" ca="1" si="299"/>
        <v>-2.5338298433006008</v>
      </c>
      <c r="F651" s="304">
        <f t="shared" ca="1" si="300"/>
        <v>2.6375798940303352</v>
      </c>
      <c r="G651" s="306">
        <f t="shared" ca="1" si="301"/>
        <v>12.139787080281714</v>
      </c>
      <c r="H651" s="307">
        <f t="shared" ca="1" si="302"/>
        <v>-120.5920883374253</v>
      </c>
      <c r="I651" s="304">
        <f t="shared" ca="1" si="303"/>
        <v>121.20159322358747</v>
      </c>
      <c r="J651" s="306">
        <f t="shared" ca="1" si="304"/>
        <v>752.66657852646347</v>
      </c>
      <c r="K651" s="307">
        <f t="shared" ca="1" si="305"/>
        <v>-9.65321322104929</v>
      </c>
      <c r="L651" s="304">
        <f t="shared" ca="1" si="290"/>
        <v>752.72847890605556</v>
      </c>
      <c r="M651" s="306">
        <f t="shared" ca="1" si="306"/>
        <v>-1.4704661453935624</v>
      </c>
      <c r="N651" s="304">
        <f t="shared" ca="1" si="307"/>
        <v>-84.2515040479216</v>
      </c>
      <c r="P651" s="310">
        <f t="shared" ca="1" si="308"/>
        <v>23</v>
      </c>
      <c r="Q651" s="304">
        <f t="shared" ca="1" si="309"/>
        <v>0</v>
      </c>
      <c r="R651" s="306">
        <f t="shared" ca="1" si="310"/>
        <v>0</v>
      </c>
      <c r="S651" s="307">
        <f t="shared" ca="1" si="311"/>
        <v>8.1359999999999992</v>
      </c>
      <c r="T651" s="304">
        <f t="shared" ca="1" si="291"/>
        <v>79.814160000000001</v>
      </c>
      <c r="U651" s="311">
        <f t="shared" ca="1" si="292"/>
        <v>0</v>
      </c>
      <c r="V651" s="306">
        <f t="shared" ca="1" si="293"/>
        <v>1.2261830896504113</v>
      </c>
      <c r="W651" s="304">
        <f t="shared" ca="1" si="294"/>
        <v>59.498444604145149</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2.4477196875829899</v>
      </c>
      <c r="AH651" s="304">
        <f t="shared" ca="1" si="318"/>
        <v>-7.3129464767517129</v>
      </c>
    </row>
    <row r="652" spans="1:34" x14ac:dyDescent="0.2">
      <c r="A652" s="347">
        <f t="shared" ca="1" si="296"/>
        <v>1E-4</v>
      </c>
      <c r="B652" s="304">
        <f t="shared" ca="1" si="297"/>
        <v>33.413400000000649</v>
      </c>
      <c r="D652" s="306">
        <f t="shared" ca="1" si="298"/>
        <v>-0.73248277053948208</v>
      </c>
      <c r="E652" s="307">
        <f t="shared" ca="1" si="299"/>
        <v>-2.5337910857585255</v>
      </c>
      <c r="F652" s="304">
        <f t="shared" ca="1" si="300"/>
        <v>2.6375420897886279</v>
      </c>
      <c r="G652" s="306">
        <f t="shared" ca="1" si="301"/>
        <v>12.139713832004659</v>
      </c>
      <c r="H652" s="307">
        <f t="shared" ca="1" si="302"/>
        <v>-120.59234171653387</v>
      </c>
      <c r="I652" s="304">
        <f t="shared" ca="1" si="303"/>
        <v>121.20183799184004</v>
      </c>
      <c r="J652" s="306">
        <f t="shared" ca="1" si="304"/>
        <v>752.66657852646347</v>
      </c>
      <c r="K652" s="307">
        <f t="shared" ca="1" si="305"/>
        <v>-9.6652724425519878</v>
      </c>
      <c r="L652" s="304">
        <f t="shared" ca="1" si="290"/>
        <v>752.7286336536705</v>
      </c>
      <c r="M652" s="306">
        <f t="shared" ca="1" si="306"/>
        <v>-1.4704669560979855</v>
      </c>
      <c r="N652" s="304">
        <f t="shared" ca="1" si="307"/>
        <v>-84.251550497863477</v>
      </c>
      <c r="P652" s="310">
        <f t="shared" ca="1" si="308"/>
        <v>23</v>
      </c>
      <c r="Q652" s="304">
        <f t="shared" ca="1" si="309"/>
        <v>0</v>
      </c>
      <c r="R652" s="306">
        <f t="shared" ca="1" si="310"/>
        <v>0</v>
      </c>
      <c r="S652" s="307">
        <f t="shared" ca="1" si="311"/>
        <v>8.1359999999999992</v>
      </c>
      <c r="T652" s="304">
        <f t="shared" ca="1" si="291"/>
        <v>79.814160000000001</v>
      </c>
      <c r="U652" s="311">
        <f t="shared" ca="1" si="292"/>
        <v>0</v>
      </c>
      <c r="V652" s="306">
        <f t="shared" ca="1" si="293"/>
        <v>1.2261845683329959</v>
      </c>
      <c r="W652" s="304">
        <f t="shared" ca="1" si="294"/>
        <v>59.498756671052952</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2.4476821275837333</v>
      </c>
      <c r="AH652" s="304">
        <f t="shared" ca="1" si="318"/>
        <v>-7.312984833351174</v>
      </c>
    </row>
    <row r="653" spans="1:34" x14ac:dyDescent="0.2">
      <c r="A653" s="347">
        <f t="shared" ca="1" si="296"/>
        <v>1E-4</v>
      </c>
      <c r="B653" s="304">
        <f t="shared" ca="1" si="297"/>
        <v>33.413500000000653</v>
      </c>
      <c r="D653" s="306">
        <f t="shared" ca="1" si="298"/>
        <v>-0.73248071349571642</v>
      </c>
      <c r="E653" s="307">
        <f t="shared" ca="1" si="299"/>
        <v>-2.5337523285127022</v>
      </c>
      <c r="F653" s="304">
        <f t="shared" ca="1" si="300"/>
        <v>2.6375042858518229</v>
      </c>
      <c r="G653" s="306">
        <f t="shared" ca="1" si="301"/>
        <v>12.139640583933311</v>
      </c>
      <c r="H653" s="307">
        <f t="shared" ca="1" si="302"/>
        <v>-120.59259509176671</v>
      </c>
      <c r="I653" s="304">
        <f t="shared" ca="1" si="303"/>
        <v>121.20208275633665</v>
      </c>
      <c r="J653" s="306">
        <f t="shared" ca="1" si="304"/>
        <v>752.66657852646347</v>
      </c>
      <c r="K653" s="307">
        <f t="shared" ca="1" si="305"/>
        <v>-9.6773316893924033</v>
      </c>
      <c r="L653" s="304">
        <f t="shared" ca="1" si="290"/>
        <v>752.72878859477635</v>
      </c>
      <c r="M653" s="306">
        <f t="shared" ca="1" si="306"/>
        <v>-1.4704677667942425</v>
      </c>
      <c r="N653" s="304">
        <f t="shared" ca="1" si="307"/>
        <v>-84.251596947337475</v>
      </c>
      <c r="P653" s="310">
        <f t="shared" ca="1" si="308"/>
        <v>23</v>
      </c>
      <c r="Q653" s="304">
        <f t="shared" ca="1" si="309"/>
        <v>0</v>
      </c>
      <c r="R653" s="306">
        <f t="shared" ca="1" si="310"/>
        <v>0</v>
      </c>
      <c r="S653" s="307">
        <f t="shared" ca="1" si="311"/>
        <v>8.1359999999999992</v>
      </c>
      <c r="T653" s="304">
        <f t="shared" ca="1" si="291"/>
        <v>79.814160000000001</v>
      </c>
      <c r="U653" s="311">
        <f t="shared" ca="1" si="292"/>
        <v>0</v>
      </c>
      <c r="V653" s="306">
        <f t="shared" ca="1" si="293"/>
        <v>1.2261860470204715</v>
      </c>
      <c r="W653" s="304">
        <f t="shared" ca="1" si="294"/>
        <v>59.499068735575328</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2.4476445678632324</v>
      </c>
      <c r="AH653" s="304">
        <f t="shared" ca="1" si="318"/>
        <v>-7.3130231896574429</v>
      </c>
    </row>
    <row r="654" spans="1:34" x14ac:dyDescent="0.2">
      <c r="A654" s="347">
        <f t="shared" ca="1" si="296"/>
        <v>1E-4</v>
      </c>
      <c r="B654" s="304">
        <f t="shared" ca="1" si="297"/>
        <v>33.413600000000656</v>
      </c>
      <c r="D654" s="306">
        <f t="shared" ca="1" si="298"/>
        <v>-0.73247865641964349</v>
      </c>
      <c r="E654" s="307">
        <f t="shared" ca="1" si="299"/>
        <v>-2.5337135715631334</v>
      </c>
      <c r="F654" s="304">
        <f t="shared" ca="1" si="300"/>
        <v>2.637466482219923</v>
      </c>
      <c r="G654" s="306">
        <f t="shared" ca="1" si="301"/>
        <v>12.139567336067669</v>
      </c>
      <c r="H654" s="307">
        <f t="shared" ca="1" si="302"/>
        <v>-120.59284846312387</v>
      </c>
      <c r="I654" s="304">
        <f t="shared" ca="1" si="303"/>
        <v>121.20232751707732</v>
      </c>
      <c r="J654" s="306">
        <f t="shared" ca="1" si="304"/>
        <v>752.66657852646347</v>
      </c>
      <c r="K654" s="307">
        <f t="shared" ca="1" si="305"/>
        <v>-9.6893909615701475</v>
      </c>
      <c r="L654" s="304">
        <f t="shared" ca="1" si="290"/>
        <v>752.72894372937401</v>
      </c>
      <c r="M654" s="306">
        <f t="shared" ca="1" si="306"/>
        <v>-1.4704685774823338</v>
      </c>
      <c r="N654" s="304">
        <f t="shared" ca="1" si="307"/>
        <v>-84.25164339634361</v>
      </c>
      <c r="P654" s="310">
        <f t="shared" ca="1" si="308"/>
        <v>23</v>
      </c>
      <c r="Q654" s="304">
        <f t="shared" ca="1" si="309"/>
        <v>0</v>
      </c>
      <c r="R654" s="306">
        <f t="shared" ca="1" si="310"/>
        <v>0</v>
      </c>
      <c r="S654" s="307">
        <f t="shared" ca="1" si="311"/>
        <v>8.1359999999999992</v>
      </c>
      <c r="T654" s="304">
        <f t="shared" ca="1" si="291"/>
        <v>79.814160000000001</v>
      </c>
      <c r="U654" s="311">
        <f t="shared" ca="1" si="292"/>
        <v>0</v>
      </c>
      <c r="V654" s="306">
        <f t="shared" ca="1" si="293"/>
        <v>1.2261875257128381</v>
      </c>
      <c r="W654" s="304">
        <f t="shared" ca="1" si="294"/>
        <v>59.499380797712284</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2.4476070084214836</v>
      </c>
      <c r="AH654" s="304">
        <f t="shared" ca="1" si="318"/>
        <v>-7.3130615456705179</v>
      </c>
    </row>
    <row r="655" spans="1:34" x14ac:dyDescent="0.2">
      <c r="A655" s="347">
        <f t="shared" ca="1" si="296"/>
        <v>1E-4</v>
      </c>
      <c r="B655" s="304">
        <f t="shared" ca="1" si="297"/>
        <v>33.413700000000659</v>
      </c>
      <c r="D655" s="306">
        <f t="shared" ca="1" si="298"/>
        <v>-0.73247659931126186</v>
      </c>
      <c r="E655" s="307">
        <f t="shared" ca="1" si="299"/>
        <v>-2.5336748149098183</v>
      </c>
      <c r="F655" s="304">
        <f t="shared" ca="1" si="300"/>
        <v>2.6374286788929275</v>
      </c>
      <c r="G655" s="306">
        <f t="shared" ca="1" si="301"/>
        <v>12.139494088407739</v>
      </c>
      <c r="H655" s="307">
        <f t="shared" ca="1" si="302"/>
        <v>-120.59310183060536</v>
      </c>
      <c r="I655" s="304">
        <f t="shared" ca="1" si="303"/>
        <v>121.20257227406208</v>
      </c>
      <c r="J655" s="306">
        <f t="shared" ca="1" si="304"/>
        <v>752.66657852646347</v>
      </c>
      <c r="K655" s="307">
        <f t="shared" ca="1" si="305"/>
        <v>-9.701450259084833</v>
      </c>
      <c r="L655" s="304">
        <f t="shared" ca="1" si="290"/>
        <v>752.72909905746462</v>
      </c>
      <c r="M655" s="306">
        <f t="shared" ca="1" si="306"/>
        <v>-1.4704693881622595</v>
      </c>
      <c r="N655" s="304">
        <f t="shared" ca="1" si="307"/>
        <v>-84.251689844881881</v>
      </c>
      <c r="P655" s="310">
        <f t="shared" ca="1" si="308"/>
        <v>23</v>
      </c>
      <c r="Q655" s="304">
        <f t="shared" ca="1" si="309"/>
        <v>0</v>
      </c>
      <c r="R655" s="306">
        <f t="shared" ca="1" si="310"/>
        <v>0</v>
      </c>
      <c r="S655" s="307">
        <f t="shared" ca="1" si="311"/>
        <v>8.1359999999999992</v>
      </c>
      <c r="T655" s="304">
        <f t="shared" ca="1" si="291"/>
        <v>79.814160000000001</v>
      </c>
      <c r="U655" s="311">
        <f t="shared" ca="1" si="292"/>
        <v>0</v>
      </c>
      <c r="V655" s="306">
        <f t="shared" ca="1" si="293"/>
        <v>1.2261890044100954</v>
      </c>
      <c r="W655" s="304">
        <f t="shared" ca="1" si="294"/>
        <v>59.499692857463828</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2.4475694492584923</v>
      </c>
      <c r="AH655" s="304">
        <f t="shared" ca="1" si="318"/>
        <v>-7.313099901390399</v>
      </c>
    </row>
    <row r="656" spans="1:34" x14ac:dyDescent="0.2">
      <c r="A656" s="347">
        <f t="shared" ca="1" si="296"/>
        <v>1E-4</v>
      </c>
      <c r="B656" s="304">
        <f t="shared" ca="1" si="297"/>
        <v>33.413800000000663</v>
      </c>
      <c r="D656" s="306">
        <f t="shared" ca="1" si="298"/>
        <v>-0.73247454217057351</v>
      </c>
      <c r="E656" s="307">
        <f t="shared" ca="1" si="299"/>
        <v>-2.5336360585527551</v>
      </c>
      <c r="F656" s="304">
        <f t="shared" ca="1" si="300"/>
        <v>2.6373908758708353</v>
      </c>
      <c r="G656" s="306">
        <f t="shared" ca="1" si="301"/>
        <v>12.139420840953521</v>
      </c>
      <c r="H656" s="307">
        <f t="shared" ca="1" si="302"/>
        <v>-120.59335519421121</v>
      </c>
      <c r="I656" s="304">
        <f t="shared" ca="1" si="303"/>
        <v>121.20281702729093</v>
      </c>
      <c r="J656" s="306">
        <f t="shared" ca="1" si="304"/>
        <v>752.66657852646347</v>
      </c>
      <c r="K656" s="307">
        <f t="shared" ca="1" si="305"/>
        <v>-9.7135095819360746</v>
      </c>
      <c r="L656" s="304">
        <f t="shared" ca="1" si="290"/>
        <v>752.72925457904944</v>
      </c>
      <c r="M656" s="306">
        <f t="shared" ca="1" si="306"/>
        <v>-1.4704701988340194</v>
      </c>
      <c r="N656" s="304">
        <f t="shared" ca="1" si="307"/>
        <v>-84.251736292952302</v>
      </c>
      <c r="P656" s="310">
        <f t="shared" ca="1" si="308"/>
        <v>23</v>
      </c>
      <c r="Q656" s="304">
        <f t="shared" ca="1" si="309"/>
        <v>0</v>
      </c>
      <c r="R656" s="306">
        <f t="shared" ca="1" si="310"/>
        <v>0</v>
      </c>
      <c r="S656" s="307">
        <f t="shared" ca="1" si="311"/>
        <v>8.1359999999999992</v>
      </c>
      <c r="T656" s="304">
        <f t="shared" ca="1" si="291"/>
        <v>79.814160000000001</v>
      </c>
      <c r="U656" s="311">
        <f t="shared" ca="1" si="292"/>
        <v>0</v>
      </c>
      <c r="V656" s="306">
        <f t="shared" ca="1" si="293"/>
        <v>1.226190483112243</v>
      </c>
      <c r="W656" s="304">
        <f t="shared" ca="1" si="294"/>
        <v>59.500004914829873</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2.447531890374254</v>
      </c>
      <c r="AH656" s="304">
        <f t="shared" ca="1" si="318"/>
        <v>-7.3131382568170888</v>
      </c>
    </row>
    <row r="657" spans="1:34" x14ac:dyDescent="0.2">
      <c r="A657" s="347">
        <f t="shared" ca="1" si="296"/>
        <v>1E-4</v>
      </c>
      <c r="B657" s="304">
        <f t="shared" ca="1" si="297"/>
        <v>33.413900000000666</v>
      </c>
      <c r="D657" s="306">
        <f t="shared" ca="1" si="298"/>
        <v>-0.73247248499757855</v>
      </c>
      <c r="E657" s="307">
        <f t="shared" ca="1" si="299"/>
        <v>-2.5335973024919554</v>
      </c>
      <c r="F657" s="304">
        <f t="shared" ca="1" si="300"/>
        <v>2.6373530731536574</v>
      </c>
      <c r="G657" s="306">
        <f t="shared" ca="1" si="301"/>
        <v>12.139347593705022</v>
      </c>
      <c r="H657" s="307">
        <f t="shared" ca="1" si="302"/>
        <v>-120.59360855394146</v>
      </c>
      <c r="I657" s="304">
        <f t="shared" ca="1" si="303"/>
        <v>121.20306177676395</v>
      </c>
      <c r="J657" s="306">
        <f t="shared" ca="1" si="304"/>
        <v>752.66657852646347</v>
      </c>
      <c r="K657" s="307">
        <f t="shared" ca="1" si="305"/>
        <v>-9.7255689301234831</v>
      </c>
      <c r="L657" s="304">
        <f t="shared" ca="1" si="290"/>
        <v>752.72941029412925</v>
      </c>
      <c r="M657" s="306">
        <f t="shared" ca="1" si="306"/>
        <v>-1.4704710094976139</v>
      </c>
      <c r="N657" s="304">
        <f t="shared" ca="1" si="307"/>
        <v>-84.251782740554873</v>
      </c>
      <c r="P657" s="310">
        <f t="shared" ca="1" si="308"/>
        <v>23</v>
      </c>
      <c r="Q657" s="304">
        <f t="shared" ca="1" si="309"/>
        <v>0</v>
      </c>
      <c r="R657" s="306">
        <f t="shared" ca="1" si="310"/>
        <v>0</v>
      </c>
      <c r="S657" s="307">
        <f t="shared" ca="1" si="311"/>
        <v>8.1359999999999992</v>
      </c>
      <c r="T657" s="304">
        <f t="shared" ca="1" si="291"/>
        <v>79.814160000000001</v>
      </c>
      <c r="U657" s="311">
        <f t="shared" ca="1" si="292"/>
        <v>0</v>
      </c>
      <c r="V657" s="306">
        <f t="shared" ca="1" si="293"/>
        <v>1.226191961819282</v>
      </c>
      <c r="W657" s="304">
        <f t="shared" ca="1" si="294"/>
        <v>59.500316969810548</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2.4474943317687794</v>
      </c>
      <c r="AH657" s="304">
        <f t="shared" ca="1" si="318"/>
        <v>-7.313176611950575</v>
      </c>
    </row>
    <row r="658" spans="1:34" x14ac:dyDescent="0.2">
      <c r="A658" s="347">
        <f t="shared" ca="1" si="296"/>
        <v>1E-4</v>
      </c>
      <c r="B658" s="304">
        <f t="shared" ca="1" si="297"/>
        <v>33.414000000000669</v>
      </c>
      <c r="D658" s="306">
        <f t="shared" ca="1" si="298"/>
        <v>-0.73247042779227889</v>
      </c>
      <c r="E658" s="307">
        <f t="shared" ca="1" si="299"/>
        <v>-2.5335585467274013</v>
      </c>
      <c r="F658" s="304">
        <f t="shared" ca="1" si="300"/>
        <v>2.6373152707413774</v>
      </c>
      <c r="G658" s="306">
        <f t="shared" ca="1" si="301"/>
        <v>12.139274346662242</v>
      </c>
      <c r="H658" s="307">
        <f t="shared" ca="1" si="302"/>
        <v>-120.59386190979613</v>
      </c>
      <c r="I658" s="304">
        <f t="shared" ca="1" si="303"/>
        <v>121.2033065224811</v>
      </c>
      <c r="J658" s="306">
        <f t="shared" ca="1" si="304"/>
        <v>752.66657852646347</v>
      </c>
      <c r="K658" s="307">
        <f t="shared" ca="1" si="305"/>
        <v>-9.7376283036466695</v>
      </c>
      <c r="L658" s="304">
        <f t="shared" ca="1" si="290"/>
        <v>752.72956620270531</v>
      </c>
      <c r="M658" s="306">
        <f t="shared" ca="1" si="306"/>
        <v>-1.4704718201530429</v>
      </c>
      <c r="N658" s="304">
        <f t="shared" ca="1" si="307"/>
        <v>-84.251829187689594</v>
      </c>
      <c r="P658" s="310">
        <f t="shared" ca="1" si="308"/>
        <v>23</v>
      </c>
      <c r="Q658" s="304">
        <f t="shared" ca="1" si="309"/>
        <v>0</v>
      </c>
      <c r="R658" s="306">
        <f t="shared" ca="1" si="310"/>
        <v>0</v>
      </c>
      <c r="S658" s="307">
        <f t="shared" ca="1" si="311"/>
        <v>8.1359999999999992</v>
      </c>
      <c r="T658" s="304">
        <f t="shared" ca="1" si="291"/>
        <v>79.814160000000001</v>
      </c>
      <c r="U658" s="311">
        <f t="shared" ca="1" si="292"/>
        <v>0</v>
      </c>
      <c r="V658" s="306">
        <f t="shared" ca="1" si="293"/>
        <v>1.2261934405312116</v>
      </c>
      <c r="W658" s="304">
        <f t="shared" ca="1" si="294"/>
        <v>59.500629022405725</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2.4474567734420569</v>
      </c>
      <c r="AH658" s="304">
        <f t="shared" ca="1" si="318"/>
        <v>-7.3132149667908743</v>
      </c>
    </row>
    <row r="659" spans="1:34" x14ac:dyDescent="0.2">
      <c r="A659" s="347">
        <f t="shared" ca="1" si="296"/>
        <v>1E-4</v>
      </c>
      <c r="B659" s="304">
        <f t="shared" ca="1" si="297"/>
        <v>33.414100000000673</v>
      </c>
      <c r="D659" s="306">
        <f t="shared" ca="1" si="298"/>
        <v>-0.73246837055467462</v>
      </c>
      <c r="E659" s="307">
        <f t="shared" ca="1" si="299"/>
        <v>-2.5335197912591125</v>
      </c>
      <c r="F659" s="304">
        <f t="shared" ca="1" si="300"/>
        <v>2.6372774686340148</v>
      </c>
      <c r="G659" s="306">
        <f t="shared" ca="1" si="301"/>
        <v>12.139201099825186</v>
      </c>
      <c r="H659" s="307">
        <f t="shared" ca="1" si="302"/>
        <v>-120.59411526177526</v>
      </c>
      <c r="I659" s="304">
        <f t="shared" ca="1" si="303"/>
        <v>121.20355126444247</v>
      </c>
      <c r="J659" s="306">
        <f t="shared" ca="1" si="304"/>
        <v>752.66657852646347</v>
      </c>
      <c r="K659" s="307">
        <f t="shared" ca="1" si="305"/>
        <v>-9.7496877025052484</v>
      </c>
      <c r="L659" s="304">
        <f t="shared" ca="1" si="290"/>
        <v>752.72972230477876</v>
      </c>
      <c r="M659" s="306">
        <f t="shared" ca="1" si="306"/>
        <v>-1.4704726308003069</v>
      </c>
      <c r="N659" s="304">
        <f t="shared" ca="1" si="307"/>
        <v>-84.251875634356495</v>
      </c>
      <c r="P659" s="310">
        <f t="shared" ca="1" si="308"/>
        <v>23</v>
      </c>
      <c r="Q659" s="304">
        <f t="shared" ca="1" si="309"/>
        <v>0</v>
      </c>
      <c r="R659" s="306">
        <f t="shared" ca="1" si="310"/>
        <v>0</v>
      </c>
      <c r="S659" s="307">
        <f t="shared" ca="1" si="311"/>
        <v>8.1359999999999992</v>
      </c>
      <c r="T659" s="304">
        <f t="shared" ca="1" si="291"/>
        <v>79.814160000000001</v>
      </c>
      <c r="U659" s="311">
        <f t="shared" ca="1" si="292"/>
        <v>0</v>
      </c>
      <c r="V659" s="306">
        <f t="shared" ca="1" si="293"/>
        <v>1.2261949192480317</v>
      </c>
      <c r="W659" s="304">
        <f t="shared" ca="1" si="294"/>
        <v>59.500941072615454</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2.447419215394099</v>
      </c>
      <c r="AH659" s="304">
        <f t="shared" ca="1" si="318"/>
        <v>-7.3132533213379709</v>
      </c>
    </row>
    <row r="660" spans="1:34" x14ac:dyDescent="0.2">
      <c r="A660" s="347">
        <f t="shared" ca="1" si="296"/>
        <v>1E-4</v>
      </c>
      <c r="B660" s="304">
        <f t="shared" ca="1" si="297"/>
        <v>33.414200000000676</v>
      </c>
      <c r="D660" s="306">
        <f t="shared" ca="1" si="298"/>
        <v>-0.73246631328476475</v>
      </c>
      <c r="E660" s="307">
        <f t="shared" ca="1" si="299"/>
        <v>-2.5334810360870792</v>
      </c>
      <c r="F660" s="304">
        <f t="shared" ca="1" si="300"/>
        <v>2.6372396668315594</v>
      </c>
      <c r="G660" s="306">
        <f t="shared" ca="1" si="301"/>
        <v>12.139127853193857</v>
      </c>
      <c r="H660" s="307">
        <f t="shared" ca="1" si="302"/>
        <v>-120.59436860987887</v>
      </c>
      <c r="I660" s="304">
        <f t="shared" ca="1" si="303"/>
        <v>121.20379600264806</v>
      </c>
      <c r="J660" s="306">
        <f t="shared" ca="1" si="304"/>
        <v>752.66657852646347</v>
      </c>
      <c r="K660" s="307">
        <f t="shared" ca="1" si="305"/>
        <v>-9.7617471266988307</v>
      </c>
      <c r="L660" s="304">
        <f t="shared" ca="1" si="290"/>
        <v>752.72987860035062</v>
      </c>
      <c r="M660" s="306">
        <f t="shared" ca="1" si="306"/>
        <v>-1.4704734414394056</v>
      </c>
      <c r="N660" s="304">
        <f t="shared" ca="1" si="307"/>
        <v>-84.251922080555559</v>
      </c>
      <c r="P660" s="310">
        <f t="shared" ca="1" si="308"/>
        <v>23</v>
      </c>
      <c r="Q660" s="304">
        <f t="shared" ca="1" si="309"/>
        <v>0</v>
      </c>
      <c r="R660" s="306">
        <f t="shared" ca="1" si="310"/>
        <v>0</v>
      </c>
      <c r="S660" s="307">
        <f t="shared" ca="1" si="311"/>
        <v>8.1359999999999992</v>
      </c>
      <c r="T660" s="304">
        <f t="shared" ca="1" si="291"/>
        <v>79.814160000000001</v>
      </c>
      <c r="U660" s="311">
        <f t="shared" ca="1" si="292"/>
        <v>0</v>
      </c>
      <c r="V660" s="306">
        <f t="shared" ca="1" si="293"/>
        <v>1.226196397969743</v>
      </c>
      <c r="W660" s="304">
        <f t="shared" ca="1" si="294"/>
        <v>59.50125312043977</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2.4473816576248995</v>
      </c>
      <c r="AH660" s="304">
        <f t="shared" ca="1" si="318"/>
        <v>-7.3132916755918709</v>
      </c>
    </row>
    <row r="661" spans="1:34" x14ac:dyDescent="0.2">
      <c r="A661" s="347">
        <f t="shared" ca="1" si="296"/>
        <v>1E-4</v>
      </c>
      <c r="B661" s="304">
        <f t="shared" ca="1" si="297"/>
        <v>33.414300000000679</v>
      </c>
      <c r="D661" s="306">
        <f t="shared" ca="1" si="298"/>
        <v>-0.73246425598255294</v>
      </c>
      <c r="E661" s="307">
        <f t="shared" ca="1" si="299"/>
        <v>-2.5334422812112987</v>
      </c>
      <c r="F661" s="304">
        <f t="shared" ca="1" si="300"/>
        <v>2.6372018653340104</v>
      </c>
      <c r="G661" s="306">
        <f t="shared" ca="1" si="301"/>
        <v>12.139054606768259</v>
      </c>
      <c r="H661" s="307">
        <f t="shared" ca="1" si="302"/>
        <v>-120.594621954107</v>
      </c>
      <c r="I661" s="304">
        <f t="shared" ca="1" si="303"/>
        <v>121.2040407370979</v>
      </c>
      <c r="J661" s="306">
        <f t="shared" ca="1" si="304"/>
        <v>752.66657852646347</v>
      </c>
      <c r="K661" s="307">
        <f t="shared" ca="1" si="305"/>
        <v>-9.7738065762270292</v>
      </c>
      <c r="L661" s="304">
        <f t="shared" ca="1" si="290"/>
        <v>752.7300350894219</v>
      </c>
      <c r="M661" s="306">
        <f t="shared" ca="1" si="306"/>
        <v>-1.4704742520703393</v>
      </c>
      <c r="N661" s="304">
        <f t="shared" ca="1" si="307"/>
        <v>-84.251968526286802</v>
      </c>
      <c r="P661" s="310">
        <f t="shared" ca="1" si="308"/>
        <v>23</v>
      </c>
      <c r="Q661" s="304">
        <f t="shared" ca="1" si="309"/>
        <v>0</v>
      </c>
      <c r="R661" s="306">
        <f t="shared" ca="1" si="310"/>
        <v>0</v>
      </c>
      <c r="S661" s="307">
        <f t="shared" ca="1" si="311"/>
        <v>8.1359999999999992</v>
      </c>
      <c r="T661" s="304">
        <f t="shared" ca="1" si="291"/>
        <v>79.814160000000001</v>
      </c>
      <c r="U661" s="311">
        <f t="shared" ca="1" si="292"/>
        <v>0</v>
      </c>
      <c r="V661" s="306">
        <f t="shared" ca="1" si="293"/>
        <v>1.2261978766963446</v>
      </c>
      <c r="W661" s="304">
        <f t="shared" ca="1" si="294"/>
        <v>59.501565165878588</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2.4473441001344582</v>
      </c>
      <c r="AH661" s="304">
        <f t="shared" ca="1" si="318"/>
        <v>-7.3133300295525778</v>
      </c>
    </row>
    <row r="662" spans="1:34" x14ac:dyDescent="0.2">
      <c r="A662" s="347">
        <f t="shared" ca="1" si="296"/>
        <v>1E-4</v>
      </c>
      <c r="B662" s="304">
        <f t="shared" ca="1" si="297"/>
        <v>33.414400000000683</v>
      </c>
      <c r="D662" s="306">
        <f t="shared" ca="1" si="298"/>
        <v>-0.7324621986480383</v>
      </c>
      <c r="E662" s="307">
        <f t="shared" ca="1" si="299"/>
        <v>-2.5334035266317807</v>
      </c>
      <c r="F662" s="304">
        <f t="shared" ca="1" si="300"/>
        <v>2.6371640641413765</v>
      </c>
      <c r="G662" s="306">
        <f t="shared" ca="1" si="301"/>
        <v>12.138981360548394</v>
      </c>
      <c r="H662" s="307">
        <f t="shared" ca="1" si="302"/>
        <v>-120.59487529445965</v>
      </c>
      <c r="I662" s="304">
        <f t="shared" ca="1" si="303"/>
        <v>121.204285467792</v>
      </c>
      <c r="J662" s="306">
        <f t="shared" ca="1" si="304"/>
        <v>752.66657852646347</v>
      </c>
      <c r="K662" s="307">
        <f t="shared" ca="1" si="305"/>
        <v>-9.7858660510894584</v>
      </c>
      <c r="L662" s="304">
        <f t="shared" ca="1" si="290"/>
        <v>752.73019177199399</v>
      </c>
      <c r="M662" s="306">
        <f t="shared" ca="1" si="306"/>
        <v>-1.4704750626931082</v>
      </c>
      <c r="N662" s="304">
        <f t="shared" ca="1" si="307"/>
        <v>-84.252014971550238</v>
      </c>
      <c r="P662" s="310">
        <f t="shared" ca="1" si="308"/>
        <v>23</v>
      </c>
      <c r="Q662" s="304">
        <f t="shared" ca="1" si="309"/>
        <v>0</v>
      </c>
      <c r="R662" s="306">
        <f t="shared" ca="1" si="310"/>
        <v>0</v>
      </c>
      <c r="S662" s="307">
        <f t="shared" ca="1" si="311"/>
        <v>8.1359999999999992</v>
      </c>
      <c r="T662" s="304">
        <f t="shared" ca="1" si="291"/>
        <v>79.814160000000001</v>
      </c>
      <c r="U662" s="311">
        <f t="shared" ca="1" si="292"/>
        <v>0</v>
      </c>
      <c r="V662" s="306">
        <f t="shared" ca="1" si="293"/>
        <v>1.2261993554278368</v>
      </c>
      <c r="W662" s="304">
        <f t="shared" ca="1" si="294"/>
        <v>59.501877208931944</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2.4473065429227825</v>
      </c>
      <c r="AH662" s="304">
        <f t="shared" ca="1" si="318"/>
        <v>-7.3133683832200829</v>
      </c>
    </row>
    <row r="663" spans="1:34" x14ac:dyDescent="0.2">
      <c r="A663" s="347">
        <f t="shared" ca="1" si="296"/>
        <v>1E-4</v>
      </c>
      <c r="B663" s="304">
        <f t="shared" ca="1" si="297"/>
        <v>33.414500000000686</v>
      </c>
      <c r="D663" s="306">
        <f t="shared" ca="1" si="298"/>
        <v>-0.73246014128122106</v>
      </c>
      <c r="E663" s="307">
        <f t="shared" ca="1" si="299"/>
        <v>-2.5333647723485218</v>
      </c>
      <c r="F663" s="304">
        <f t="shared" ca="1" si="300"/>
        <v>2.6371262632536547</v>
      </c>
      <c r="G663" s="306">
        <f t="shared" ca="1" si="301"/>
        <v>12.138908114534265</v>
      </c>
      <c r="H663" s="307">
        <f t="shared" ca="1" si="302"/>
        <v>-120.59512863093688</v>
      </c>
      <c r="I663" s="304">
        <f t="shared" ca="1" si="303"/>
        <v>121.20453019473042</v>
      </c>
      <c r="J663" s="306">
        <f t="shared" ca="1" si="304"/>
        <v>752.66657852646347</v>
      </c>
      <c r="K663" s="307">
        <f t="shared" ca="1" si="305"/>
        <v>-9.7979255512857275</v>
      </c>
      <c r="L663" s="304">
        <f t="shared" ca="1" si="290"/>
        <v>752.73034864806766</v>
      </c>
      <c r="M663" s="306">
        <f t="shared" ca="1" si="306"/>
        <v>-1.4704758733077123</v>
      </c>
      <c r="N663" s="304">
        <f t="shared" ca="1" si="307"/>
        <v>-84.252061416345867</v>
      </c>
      <c r="P663" s="310">
        <f t="shared" ca="1" si="308"/>
        <v>23</v>
      </c>
      <c r="Q663" s="304">
        <f t="shared" ca="1" si="309"/>
        <v>0</v>
      </c>
      <c r="R663" s="306">
        <f t="shared" ca="1" si="310"/>
        <v>0</v>
      </c>
      <c r="S663" s="307">
        <f t="shared" ca="1" si="311"/>
        <v>8.1359999999999992</v>
      </c>
      <c r="T663" s="304">
        <f t="shared" ca="1" si="291"/>
        <v>79.814160000000001</v>
      </c>
      <c r="U663" s="311">
        <f t="shared" ca="1" si="292"/>
        <v>0</v>
      </c>
      <c r="V663" s="306">
        <f t="shared" ca="1" si="293"/>
        <v>1.2262008341642199</v>
      </c>
      <c r="W663" s="304">
        <f t="shared" ca="1" si="294"/>
        <v>59.50218924959983</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2.4472689859898695</v>
      </c>
      <c r="AH663" s="304">
        <f t="shared" ca="1" si="318"/>
        <v>-7.3134067365943887</v>
      </c>
    </row>
    <row r="664" spans="1:34" x14ac:dyDescent="0.2">
      <c r="A664" s="347">
        <f t="shared" ca="1" si="296"/>
        <v>1E-4</v>
      </c>
      <c r="B664" s="304">
        <f t="shared" ca="1" si="297"/>
        <v>33.414600000000689</v>
      </c>
      <c r="D664" s="306">
        <f t="shared" ca="1" si="298"/>
        <v>-0.73245808388210309</v>
      </c>
      <c r="E664" s="307">
        <f t="shared" ca="1" si="299"/>
        <v>-2.5333260183615218</v>
      </c>
      <c r="F664" s="304">
        <f t="shared" ca="1" si="300"/>
        <v>2.6370884626708455</v>
      </c>
      <c r="G664" s="306">
        <f t="shared" ca="1" si="301"/>
        <v>12.138834868725878</v>
      </c>
      <c r="H664" s="307">
        <f t="shared" ca="1" si="302"/>
        <v>-120.59538196353871</v>
      </c>
      <c r="I664" s="304">
        <f t="shared" ca="1" si="303"/>
        <v>121.20477491791317</v>
      </c>
      <c r="J664" s="306">
        <f t="shared" ca="1" si="304"/>
        <v>752.66657852646347</v>
      </c>
      <c r="K664" s="307">
        <f t="shared" ca="1" si="305"/>
        <v>-9.8099850768154511</v>
      </c>
      <c r="L664" s="304">
        <f t="shared" ca="1" si="290"/>
        <v>752.73050571764406</v>
      </c>
      <c r="M664" s="306">
        <f t="shared" ca="1" si="306"/>
        <v>-1.4704766839141521</v>
      </c>
      <c r="N664" s="304">
        <f t="shared" ca="1" si="307"/>
        <v>-84.252107860673703</v>
      </c>
      <c r="P664" s="310">
        <f t="shared" ca="1" si="308"/>
        <v>23</v>
      </c>
      <c r="Q664" s="304">
        <f t="shared" ca="1" si="309"/>
        <v>0</v>
      </c>
      <c r="R664" s="306">
        <f t="shared" ca="1" si="310"/>
        <v>0</v>
      </c>
      <c r="S664" s="307">
        <f t="shared" ca="1" si="311"/>
        <v>8.1359999999999992</v>
      </c>
      <c r="T664" s="304">
        <f t="shared" ca="1" si="291"/>
        <v>79.814160000000001</v>
      </c>
      <c r="U664" s="311">
        <f t="shared" ca="1" si="292"/>
        <v>0</v>
      </c>
      <c r="V664" s="306">
        <f t="shared" ca="1" si="293"/>
        <v>1.2262023129054931</v>
      </c>
      <c r="W664" s="304">
        <f t="shared" ca="1" si="294"/>
        <v>59.502501287882211</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2.4472314293357185</v>
      </c>
      <c r="AH664" s="304">
        <f t="shared" ca="1" si="318"/>
        <v>-7.3134450896754961</v>
      </c>
    </row>
    <row r="665" spans="1:34" x14ac:dyDescent="0.2">
      <c r="A665" s="347">
        <f t="shared" ca="1" si="296"/>
        <v>1E-4</v>
      </c>
      <c r="B665" s="304">
        <f t="shared" ca="1" si="297"/>
        <v>33.414700000000693</v>
      </c>
      <c r="D665" s="306">
        <f t="shared" ca="1" si="298"/>
        <v>-0.73245602645068209</v>
      </c>
      <c r="E665" s="307">
        <f t="shared" ca="1" si="299"/>
        <v>-2.5332872646707871</v>
      </c>
      <c r="F665" s="304">
        <f t="shared" ca="1" si="300"/>
        <v>2.6370506623929546</v>
      </c>
      <c r="G665" s="306">
        <f t="shared" ca="1" si="301"/>
        <v>12.138761623123234</v>
      </c>
      <c r="H665" s="307">
        <f t="shared" ca="1" si="302"/>
        <v>-120.59563529226519</v>
      </c>
      <c r="I665" s="304">
        <f t="shared" ca="1" si="303"/>
        <v>121.20501963734029</v>
      </c>
      <c r="J665" s="306">
        <f t="shared" ca="1" si="304"/>
        <v>752.66657852646347</v>
      </c>
      <c r="K665" s="307">
        <f t="shared" ca="1" si="305"/>
        <v>-9.8220446276782418</v>
      </c>
      <c r="L665" s="304">
        <f t="shared" ca="1" si="290"/>
        <v>752.73066298072456</v>
      </c>
      <c r="M665" s="306">
        <f t="shared" ca="1" si="306"/>
        <v>-1.470477494512427</v>
      </c>
      <c r="N665" s="304">
        <f t="shared" ca="1" si="307"/>
        <v>-84.252154304533747</v>
      </c>
      <c r="P665" s="310">
        <f t="shared" ca="1" si="308"/>
        <v>23</v>
      </c>
      <c r="Q665" s="304">
        <f t="shared" ca="1" si="309"/>
        <v>0</v>
      </c>
      <c r="R665" s="306">
        <f t="shared" ca="1" si="310"/>
        <v>0</v>
      </c>
      <c r="S665" s="307">
        <f t="shared" ca="1" si="311"/>
        <v>8.1359999999999992</v>
      </c>
      <c r="T665" s="304">
        <f t="shared" ca="1" si="291"/>
        <v>79.814160000000001</v>
      </c>
      <c r="U665" s="311">
        <f t="shared" ca="1" si="292"/>
        <v>0</v>
      </c>
      <c r="V665" s="306">
        <f t="shared" ca="1" si="293"/>
        <v>1.226203791651657</v>
      </c>
      <c r="W665" s="304">
        <f t="shared" ca="1" si="294"/>
        <v>59.502813323779129</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2.4471938729603373</v>
      </c>
      <c r="AH665" s="304">
        <f t="shared" ca="1" si="318"/>
        <v>-7.313483442463399</v>
      </c>
    </row>
    <row r="666" spans="1:34" x14ac:dyDescent="0.2">
      <c r="A666" s="347">
        <f t="shared" ca="1" si="296"/>
        <v>1E-4</v>
      </c>
      <c r="B666" s="304">
        <f t="shared" ca="1" si="297"/>
        <v>33.414800000000696</v>
      </c>
      <c r="D666" s="306">
        <f t="shared" ca="1" si="298"/>
        <v>-0.7324539689869638</v>
      </c>
      <c r="E666" s="307">
        <f t="shared" ca="1" si="299"/>
        <v>-2.5332485112763097</v>
      </c>
      <c r="F666" s="304">
        <f t="shared" ca="1" si="300"/>
        <v>2.6370128624199762</v>
      </c>
      <c r="G666" s="306">
        <f t="shared" ca="1" si="301"/>
        <v>12.138688377726336</v>
      </c>
      <c r="H666" s="307">
        <f t="shared" ca="1" si="302"/>
        <v>-120.59588861711632</v>
      </c>
      <c r="I666" s="304">
        <f t="shared" ca="1" si="303"/>
        <v>121.2052643530118</v>
      </c>
      <c r="J666" s="306">
        <f t="shared" ca="1" si="304"/>
        <v>752.66657852646347</v>
      </c>
      <c r="K666" s="307">
        <f t="shared" ca="1" si="305"/>
        <v>-9.8341042038737108</v>
      </c>
      <c r="L666" s="304">
        <f t="shared" ca="1" si="290"/>
        <v>752.73082043730983</v>
      </c>
      <c r="M666" s="306">
        <f t="shared" ca="1" si="306"/>
        <v>-1.4704783051025376</v>
      </c>
      <c r="N666" s="304">
        <f t="shared" ca="1" si="307"/>
        <v>-84.252200747925997</v>
      </c>
      <c r="P666" s="310">
        <f t="shared" ca="1" si="308"/>
        <v>23</v>
      </c>
      <c r="Q666" s="304">
        <f t="shared" ca="1" si="309"/>
        <v>0</v>
      </c>
      <c r="R666" s="306">
        <f t="shared" ca="1" si="310"/>
        <v>0</v>
      </c>
      <c r="S666" s="307">
        <f t="shared" ca="1" si="311"/>
        <v>8.1359999999999992</v>
      </c>
      <c r="T666" s="304">
        <f t="shared" ca="1" si="291"/>
        <v>79.814160000000001</v>
      </c>
      <c r="U666" s="311">
        <f t="shared" ca="1" si="292"/>
        <v>0</v>
      </c>
      <c r="V666" s="306">
        <f t="shared" ca="1" si="293"/>
        <v>1.2262052704027113</v>
      </c>
      <c r="W666" s="304">
        <f t="shared" ca="1" si="294"/>
        <v>59.50312535729055</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2.4471563168637189</v>
      </c>
      <c r="AH666" s="304">
        <f t="shared" ca="1" si="318"/>
        <v>-7.3135217949581044</v>
      </c>
    </row>
    <row r="667" spans="1:34" x14ac:dyDescent="0.2">
      <c r="A667" s="347">
        <f t="shared" ca="1" si="296"/>
        <v>1E-4</v>
      </c>
      <c r="B667" s="304">
        <f t="shared" ca="1" si="297"/>
        <v>33.414900000000699</v>
      </c>
      <c r="D667" s="306">
        <f t="shared" ca="1" si="298"/>
        <v>-0.73245191149094591</v>
      </c>
      <c r="E667" s="307">
        <f t="shared" ca="1" si="299"/>
        <v>-2.5332097581780957</v>
      </c>
      <c r="F667" s="304">
        <f t="shared" ca="1" si="300"/>
        <v>2.6369750627519148</v>
      </c>
      <c r="G667" s="306">
        <f t="shared" ca="1" si="301"/>
        <v>12.138615132535186</v>
      </c>
      <c r="H667" s="307">
        <f t="shared" ca="1" si="302"/>
        <v>-120.59614193809213</v>
      </c>
      <c r="I667" s="304">
        <f t="shared" ca="1" si="303"/>
        <v>121.20550906492772</v>
      </c>
      <c r="J667" s="306">
        <f t="shared" ca="1" si="304"/>
        <v>752.66657852646347</v>
      </c>
      <c r="K667" s="307">
        <f t="shared" ca="1" si="305"/>
        <v>-9.8461638054014706</v>
      </c>
      <c r="L667" s="304">
        <f t="shared" ca="1" si="290"/>
        <v>752.73097808740124</v>
      </c>
      <c r="M667" s="306">
        <f t="shared" ca="1" si="306"/>
        <v>-1.4704791156844841</v>
      </c>
      <c r="N667" s="304">
        <f t="shared" ca="1" si="307"/>
        <v>-84.252247190850468</v>
      </c>
      <c r="P667" s="310">
        <f t="shared" ca="1" si="308"/>
        <v>23</v>
      </c>
      <c r="Q667" s="304">
        <f t="shared" ca="1" si="309"/>
        <v>0</v>
      </c>
      <c r="R667" s="306">
        <f t="shared" ca="1" si="310"/>
        <v>0</v>
      </c>
      <c r="S667" s="307">
        <f t="shared" ca="1" si="311"/>
        <v>8.1359999999999992</v>
      </c>
      <c r="T667" s="304">
        <f t="shared" ca="1" si="291"/>
        <v>79.814160000000001</v>
      </c>
      <c r="U667" s="311">
        <f t="shared" ca="1" si="292"/>
        <v>0</v>
      </c>
      <c r="V667" s="306">
        <f t="shared" ca="1" si="293"/>
        <v>1.2262067491586564</v>
      </c>
      <c r="W667" s="304">
        <f t="shared" ca="1" si="294"/>
        <v>59.503437388416508</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2.4471187610458678</v>
      </c>
      <c r="AH667" s="304">
        <f t="shared" ca="1" si="318"/>
        <v>-7.3135601471596061</v>
      </c>
    </row>
    <row r="668" spans="1:34" x14ac:dyDescent="0.2">
      <c r="A668" s="347">
        <f t="shared" ca="1" si="296"/>
        <v>1E-4</v>
      </c>
      <c r="B668" s="304">
        <f t="shared" ca="1" si="297"/>
        <v>33.415000000000703</v>
      </c>
      <c r="D668" s="306">
        <f t="shared" ca="1" si="298"/>
        <v>-0.73244985396262896</v>
      </c>
      <c r="E668" s="307">
        <f t="shared" ca="1" si="299"/>
        <v>-2.5331710053761407</v>
      </c>
      <c r="F668" s="304">
        <f t="shared" ca="1" si="300"/>
        <v>2.6369372633887678</v>
      </c>
      <c r="G668" s="306">
        <f t="shared" ca="1" si="301"/>
        <v>12.13854188754979</v>
      </c>
      <c r="H668" s="307">
        <f t="shared" ca="1" si="302"/>
        <v>-120.59639525519268</v>
      </c>
      <c r="I668" s="304">
        <f t="shared" ca="1" si="303"/>
        <v>121.20575377308811</v>
      </c>
      <c r="J668" s="306">
        <f t="shared" ca="1" si="304"/>
        <v>752.66657852646347</v>
      </c>
      <c r="K668" s="307">
        <f t="shared" ca="1" si="305"/>
        <v>-9.8582234322611342</v>
      </c>
      <c r="L668" s="304">
        <f t="shared" ca="1" si="290"/>
        <v>752.73113593099981</v>
      </c>
      <c r="M668" s="306">
        <f t="shared" ca="1" si="306"/>
        <v>-1.4704799262582664</v>
      </c>
      <c r="N668" s="304">
        <f t="shared" ca="1" si="307"/>
        <v>-84.25229363330719</v>
      </c>
      <c r="P668" s="310">
        <f t="shared" ca="1" si="308"/>
        <v>23</v>
      </c>
      <c r="Q668" s="304">
        <f t="shared" ca="1" si="309"/>
        <v>0</v>
      </c>
      <c r="R668" s="306">
        <f t="shared" ca="1" si="310"/>
        <v>0</v>
      </c>
      <c r="S668" s="307">
        <f t="shared" ca="1" si="311"/>
        <v>8.1359999999999992</v>
      </c>
      <c r="T668" s="304">
        <f t="shared" ca="1" si="291"/>
        <v>79.814160000000001</v>
      </c>
      <c r="U668" s="311">
        <f t="shared" ca="1" si="292"/>
        <v>0</v>
      </c>
      <c r="V668" s="306">
        <f t="shared" ca="1" si="293"/>
        <v>1.2262082279194915</v>
      </c>
      <c r="W668" s="304">
        <f t="shared" ca="1" si="294"/>
        <v>59.503749417156932</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2.4470812055067821</v>
      </c>
      <c r="AH668" s="304">
        <f t="shared" ca="1" si="318"/>
        <v>-7.3135984990679095</v>
      </c>
    </row>
    <row r="669" spans="1:34" x14ac:dyDescent="0.2">
      <c r="A669" s="347">
        <f t="shared" ca="1" si="296"/>
        <v>1E-4</v>
      </c>
      <c r="B669" s="304">
        <f t="shared" ca="1" si="297"/>
        <v>33.415100000000706</v>
      </c>
      <c r="D669" s="306">
        <f t="shared" ca="1" si="298"/>
        <v>-0.73244779640201385</v>
      </c>
      <c r="E669" s="307">
        <f t="shared" ca="1" si="299"/>
        <v>-2.5331322528704519</v>
      </c>
      <c r="F669" s="304">
        <f t="shared" ca="1" si="300"/>
        <v>2.6368994643305417</v>
      </c>
      <c r="G669" s="306">
        <f t="shared" ca="1" si="301"/>
        <v>12.13846864277015</v>
      </c>
      <c r="H669" s="307">
        <f t="shared" ca="1" si="302"/>
        <v>-120.59664856841796</v>
      </c>
      <c r="I669" s="304">
        <f t="shared" ca="1" si="303"/>
        <v>121.20599847749293</v>
      </c>
      <c r="J669" s="306">
        <f t="shared" ca="1" si="304"/>
        <v>752.66657852646347</v>
      </c>
      <c r="K669" s="307">
        <f t="shared" ca="1" si="305"/>
        <v>-9.8702830844523142</v>
      </c>
      <c r="L669" s="304">
        <f t="shared" ca="1" si="290"/>
        <v>752.73129396810657</v>
      </c>
      <c r="M669" s="306">
        <f t="shared" ca="1" si="306"/>
        <v>-1.4704807368238848</v>
      </c>
      <c r="N669" s="304">
        <f t="shared" ca="1" si="307"/>
        <v>-84.252340075296132</v>
      </c>
      <c r="P669" s="310">
        <f t="shared" ca="1" si="308"/>
        <v>23</v>
      </c>
      <c r="Q669" s="304">
        <f t="shared" ca="1" si="309"/>
        <v>0</v>
      </c>
      <c r="R669" s="306">
        <f t="shared" ca="1" si="310"/>
        <v>0</v>
      </c>
      <c r="S669" s="307">
        <f t="shared" ca="1" si="311"/>
        <v>8.1359999999999992</v>
      </c>
      <c r="T669" s="304">
        <f t="shared" ca="1" si="291"/>
        <v>79.814160000000001</v>
      </c>
      <c r="U669" s="311">
        <f t="shared" ca="1" si="292"/>
        <v>0</v>
      </c>
      <c r="V669" s="306">
        <f t="shared" ca="1" si="293"/>
        <v>1.2262097066852171</v>
      </c>
      <c r="W669" s="304">
        <f t="shared" ca="1" si="294"/>
        <v>59.504061443511837</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2.4470436502464699</v>
      </c>
      <c r="AH669" s="304">
        <f t="shared" ca="1" si="318"/>
        <v>-7.3136368506830065</v>
      </c>
    </row>
    <row r="670" spans="1:34" x14ac:dyDescent="0.2">
      <c r="A670" s="347">
        <f t="shared" ca="1" si="296"/>
        <v>1E-4</v>
      </c>
      <c r="B670" s="304">
        <f t="shared" ca="1" si="297"/>
        <v>33.415200000000709</v>
      </c>
      <c r="D670" s="306">
        <f t="shared" ca="1" si="298"/>
        <v>-0.73244573880910069</v>
      </c>
      <c r="E670" s="307">
        <f t="shared" ca="1" si="299"/>
        <v>-2.5330935006610291</v>
      </c>
      <c r="F670" s="304">
        <f t="shared" ca="1" si="300"/>
        <v>2.6368616655772361</v>
      </c>
      <c r="G670" s="306">
        <f t="shared" ca="1" si="301"/>
        <v>12.138395398196268</v>
      </c>
      <c r="H670" s="307">
        <f t="shared" ca="1" si="302"/>
        <v>-120.59690187776803</v>
      </c>
      <c r="I670" s="304">
        <f t="shared" ca="1" si="303"/>
        <v>121.20624317814227</v>
      </c>
      <c r="J670" s="306">
        <f t="shared" ca="1" si="304"/>
        <v>752.66657852646347</v>
      </c>
      <c r="K670" s="307">
        <f t="shared" ca="1" si="305"/>
        <v>-9.8823427619746234</v>
      </c>
      <c r="L670" s="304">
        <f t="shared" ca="1" si="290"/>
        <v>752.73145219872288</v>
      </c>
      <c r="M670" s="306">
        <f t="shared" ca="1" si="306"/>
        <v>-1.4704815473813393</v>
      </c>
      <c r="N670" s="304">
        <f t="shared" ca="1" si="307"/>
        <v>-84.252386516817339</v>
      </c>
      <c r="P670" s="310">
        <f t="shared" ca="1" si="308"/>
        <v>23</v>
      </c>
      <c r="Q670" s="304">
        <f t="shared" ca="1" si="309"/>
        <v>0</v>
      </c>
      <c r="R670" s="306">
        <f t="shared" ca="1" si="310"/>
        <v>0</v>
      </c>
      <c r="S670" s="307">
        <f t="shared" ca="1" si="311"/>
        <v>8.1359999999999992</v>
      </c>
      <c r="T670" s="304">
        <f t="shared" ca="1" si="291"/>
        <v>79.814160000000001</v>
      </c>
      <c r="U670" s="311">
        <f t="shared" ca="1" si="292"/>
        <v>0</v>
      </c>
      <c r="V670" s="306">
        <f t="shared" ca="1" si="293"/>
        <v>1.2262111854558331</v>
      </c>
      <c r="W670" s="304">
        <f t="shared" ca="1" si="294"/>
        <v>59.504373467481258</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2.4470060952649293</v>
      </c>
      <c r="AH670" s="304">
        <f t="shared" ca="1" si="318"/>
        <v>-7.3136752020048972</v>
      </c>
    </row>
    <row r="671" spans="1:34" x14ac:dyDescent="0.2">
      <c r="A671" s="347">
        <f t="shared" ca="1" si="296"/>
        <v>1E-4</v>
      </c>
      <c r="B671" s="304">
        <f t="shared" ca="1" si="297"/>
        <v>33.415300000000713</v>
      </c>
      <c r="D671" s="306">
        <f t="shared" ca="1" si="298"/>
        <v>-0.73244368118389158</v>
      </c>
      <c r="E671" s="307">
        <f t="shared" ca="1" si="299"/>
        <v>-2.5330547487478681</v>
      </c>
      <c r="F671" s="304">
        <f t="shared" ca="1" si="300"/>
        <v>2.6368238671288484</v>
      </c>
      <c r="G671" s="306">
        <f t="shared" ca="1" si="301"/>
        <v>12.138322153828149</v>
      </c>
      <c r="H671" s="307">
        <f t="shared" ca="1" si="302"/>
        <v>-120.5971551832429</v>
      </c>
      <c r="I671" s="304">
        <f t="shared" ca="1" si="303"/>
        <v>121.20648787503616</v>
      </c>
      <c r="J671" s="306">
        <f t="shared" ca="1" si="304"/>
        <v>752.66657852646347</v>
      </c>
      <c r="K671" s="307">
        <f t="shared" ca="1" si="305"/>
        <v>-9.8944024648276745</v>
      </c>
      <c r="L671" s="304">
        <f t="shared" ca="1" si="290"/>
        <v>752.73161062284942</v>
      </c>
      <c r="M671" s="306">
        <f t="shared" ca="1" si="306"/>
        <v>-1.4704823579306299</v>
      </c>
      <c r="N671" s="304">
        <f t="shared" ca="1" si="307"/>
        <v>-84.252432957870766</v>
      </c>
      <c r="P671" s="310">
        <f t="shared" ca="1" si="308"/>
        <v>23</v>
      </c>
      <c r="Q671" s="304">
        <f t="shared" ca="1" si="309"/>
        <v>0</v>
      </c>
      <c r="R671" s="306">
        <f t="shared" ca="1" si="310"/>
        <v>0</v>
      </c>
      <c r="S671" s="307">
        <f t="shared" ca="1" si="311"/>
        <v>8.1359999999999992</v>
      </c>
      <c r="T671" s="304">
        <f t="shared" ca="1" si="291"/>
        <v>79.814160000000001</v>
      </c>
      <c r="U671" s="311">
        <f t="shared" ca="1" si="292"/>
        <v>0</v>
      </c>
      <c r="V671" s="306">
        <f t="shared" ca="1" si="293"/>
        <v>1.2262126642313393</v>
      </c>
      <c r="W671" s="304">
        <f t="shared" ca="1" si="294"/>
        <v>59.504685489065174</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2.4469685405621551</v>
      </c>
      <c r="AH671" s="304">
        <f t="shared" ca="1" si="318"/>
        <v>-7.3137135530335868</v>
      </c>
    </row>
    <row r="672" spans="1:34" x14ac:dyDescent="0.2">
      <c r="A672" s="347">
        <f t="shared" ca="1" si="296"/>
        <v>1E-4</v>
      </c>
      <c r="B672" s="304">
        <f t="shared" ca="1" si="297"/>
        <v>33.415400000000716</v>
      </c>
      <c r="D672" s="306">
        <f t="shared" ca="1" si="298"/>
        <v>-0.73244162352638809</v>
      </c>
      <c r="E672" s="307">
        <f t="shared" ca="1" si="299"/>
        <v>-2.5330159971309696</v>
      </c>
      <c r="F672" s="304">
        <f t="shared" ca="1" si="300"/>
        <v>2.6367860689853795</v>
      </c>
      <c r="G672" s="306">
        <f t="shared" ca="1" si="301"/>
        <v>12.138248909665796</v>
      </c>
      <c r="H672" s="307">
        <f t="shared" ca="1" si="302"/>
        <v>-120.59740848484262</v>
      </c>
      <c r="I672" s="304">
        <f t="shared" ca="1" si="303"/>
        <v>121.20673256817459</v>
      </c>
      <c r="J672" s="306">
        <f t="shared" ca="1" si="304"/>
        <v>752.66657852646347</v>
      </c>
      <c r="K672" s="307">
        <f t="shared" ca="1" si="305"/>
        <v>-9.9064621930110786</v>
      </c>
      <c r="L672" s="304">
        <f t="shared" ca="1" si="290"/>
        <v>752.73176924048755</v>
      </c>
      <c r="M672" s="306">
        <f t="shared" ca="1" si="306"/>
        <v>-1.470483168471757</v>
      </c>
      <c r="N672" s="304">
        <f t="shared" ca="1" si="307"/>
        <v>-84.252479398456472</v>
      </c>
      <c r="P672" s="310">
        <f t="shared" ca="1" si="308"/>
        <v>23</v>
      </c>
      <c r="Q672" s="304">
        <f t="shared" ca="1" si="309"/>
        <v>0</v>
      </c>
      <c r="R672" s="306">
        <f t="shared" ca="1" si="310"/>
        <v>0</v>
      </c>
      <c r="S672" s="307">
        <f t="shared" ca="1" si="311"/>
        <v>8.1359999999999992</v>
      </c>
      <c r="T672" s="304">
        <f t="shared" ca="1" si="291"/>
        <v>79.814160000000001</v>
      </c>
      <c r="U672" s="311">
        <f t="shared" ca="1" si="292"/>
        <v>0</v>
      </c>
      <c r="V672" s="306">
        <f t="shared" ca="1" si="293"/>
        <v>1.2262141430117361</v>
      </c>
      <c r="W672" s="304">
        <f t="shared" ca="1" si="294"/>
        <v>59.504997508263557</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2.4469309861381525</v>
      </c>
      <c r="AH672" s="304">
        <f t="shared" ca="1" si="318"/>
        <v>-7.3137519037690737</v>
      </c>
    </row>
    <row r="673" spans="1:34" x14ac:dyDescent="0.2">
      <c r="A673" s="347">
        <f t="shared" ca="1" si="296"/>
        <v>1E-4</v>
      </c>
      <c r="B673" s="304">
        <f t="shared" ca="1" si="297"/>
        <v>33.415500000000719</v>
      </c>
      <c r="D673" s="306">
        <f t="shared" ca="1" si="298"/>
        <v>-0.73243956583658787</v>
      </c>
      <c r="E673" s="307">
        <f t="shared" ca="1" si="299"/>
        <v>-2.5329772458103399</v>
      </c>
      <c r="F673" s="304">
        <f t="shared" ca="1" si="300"/>
        <v>2.6367482711468351</v>
      </c>
      <c r="G673" s="306">
        <f t="shared" ca="1" si="301"/>
        <v>12.138175665709213</v>
      </c>
      <c r="H673" s="307">
        <f t="shared" ca="1" si="302"/>
        <v>-120.5976617825672</v>
      </c>
      <c r="I673" s="304">
        <f t="shared" ca="1" si="303"/>
        <v>121.2069772575576</v>
      </c>
      <c r="J673" s="306">
        <f t="shared" ca="1" si="304"/>
        <v>752.66657852646347</v>
      </c>
      <c r="K673" s="307">
        <f t="shared" ca="1" si="305"/>
        <v>-9.9185219465244483</v>
      </c>
      <c r="L673" s="304">
        <f t="shared" ca="1" si="290"/>
        <v>752.73192805163819</v>
      </c>
      <c r="M673" s="306">
        <f t="shared" ca="1" si="306"/>
        <v>-1.4704839790047204</v>
      </c>
      <c r="N673" s="304">
        <f t="shared" ca="1" si="307"/>
        <v>-84.252525838574428</v>
      </c>
      <c r="P673" s="310">
        <f t="shared" ca="1" si="308"/>
        <v>23</v>
      </c>
      <c r="Q673" s="304">
        <f t="shared" ca="1" si="309"/>
        <v>0</v>
      </c>
      <c r="R673" s="306">
        <f t="shared" ca="1" si="310"/>
        <v>0</v>
      </c>
      <c r="S673" s="307">
        <f t="shared" ca="1" si="311"/>
        <v>8.1359999999999992</v>
      </c>
      <c r="T673" s="304">
        <f t="shared" ca="1" si="291"/>
        <v>79.814160000000001</v>
      </c>
      <c r="U673" s="311">
        <f t="shared" ca="1" si="292"/>
        <v>0</v>
      </c>
      <c r="V673" s="306">
        <f t="shared" ca="1" si="293"/>
        <v>1.226215621797023</v>
      </c>
      <c r="W673" s="304">
        <f t="shared" ca="1" si="294"/>
        <v>59.505309525076399</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2.4468934319929252</v>
      </c>
      <c r="AH673" s="304">
        <f t="shared" ca="1" si="318"/>
        <v>-7.3137902542113524</v>
      </c>
    </row>
    <row r="674" spans="1:34" x14ac:dyDescent="0.2">
      <c r="A674" s="347">
        <f t="shared" ca="1" si="296"/>
        <v>1E-4</v>
      </c>
      <c r="B674" s="304">
        <f t="shared" ca="1" si="297"/>
        <v>33.415600000000723</v>
      </c>
      <c r="D674" s="306">
        <f t="shared" ca="1" si="298"/>
        <v>-0.73243750811449448</v>
      </c>
      <c r="E674" s="307">
        <f t="shared" ca="1" si="299"/>
        <v>-2.5329384947859781</v>
      </c>
      <c r="F674" s="304">
        <f t="shared" ca="1" si="300"/>
        <v>2.6367104736132152</v>
      </c>
      <c r="G674" s="306">
        <f t="shared" ca="1" si="301"/>
        <v>12.138102421958401</v>
      </c>
      <c r="H674" s="307">
        <f t="shared" ca="1" si="302"/>
        <v>-120.59791507641668</v>
      </c>
      <c r="I674" s="304">
        <f t="shared" ca="1" si="303"/>
        <v>121.20722194318523</v>
      </c>
      <c r="J674" s="306">
        <f t="shared" ca="1" si="304"/>
        <v>752.66657852646347</v>
      </c>
      <c r="K674" s="307">
        <f t="shared" ca="1" si="305"/>
        <v>-9.9305817253673982</v>
      </c>
      <c r="L674" s="304">
        <f t="shared" ca="1" si="290"/>
        <v>752.73208705630259</v>
      </c>
      <c r="M674" s="306">
        <f t="shared" ca="1" si="306"/>
        <v>-1.4704847895295206</v>
      </c>
      <c r="N674" s="304">
        <f t="shared" ca="1" si="307"/>
        <v>-84.252572278224676</v>
      </c>
      <c r="P674" s="310">
        <f t="shared" ca="1" si="308"/>
        <v>23</v>
      </c>
      <c r="Q674" s="304">
        <f t="shared" ca="1" si="309"/>
        <v>0</v>
      </c>
      <c r="R674" s="306">
        <f t="shared" ca="1" si="310"/>
        <v>0</v>
      </c>
      <c r="S674" s="307">
        <f t="shared" ca="1" si="311"/>
        <v>8.1359999999999992</v>
      </c>
      <c r="T674" s="304">
        <f t="shared" ca="1" si="291"/>
        <v>79.814160000000001</v>
      </c>
      <c r="U674" s="311">
        <f t="shared" ca="1" si="292"/>
        <v>0</v>
      </c>
      <c r="V674" s="306">
        <f t="shared" ca="1" si="293"/>
        <v>1.2262171005872</v>
      </c>
      <c r="W674" s="304">
        <f t="shared" ca="1" si="294"/>
        <v>59.505621539503721</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2.4468558781264713</v>
      </c>
      <c r="AH674" s="304">
        <f t="shared" ca="1" si="318"/>
        <v>-7.313828604360423</v>
      </c>
    </row>
    <row r="675" spans="1:34" x14ac:dyDescent="0.2">
      <c r="A675" s="347">
        <f t="shared" ca="1" si="296"/>
        <v>1E-4</v>
      </c>
      <c r="B675" s="304">
        <f t="shared" ca="1" si="297"/>
        <v>33.415700000000726</v>
      </c>
      <c r="D675" s="306">
        <f t="shared" ca="1" si="298"/>
        <v>-0.7324354503601066</v>
      </c>
      <c r="E675" s="307">
        <f t="shared" ca="1" si="299"/>
        <v>-2.5328997440578824</v>
      </c>
      <c r="F675" s="304">
        <f t="shared" ca="1" si="300"/>
        <v>2.6366726763845181</v>
      </c>
      <c r="G675" s="306">
        <f t="shared" ca="1" si="301"/>
        <v>12.138029178413365</v>
      </c>
      <c r="H675" s="307">
        <f t="shared" ca="1" si="302"/>
        <v>-120.59816836639109</v>
      </c>
      <c r="I675" s="304">
        <f t="shared" ca="1" si="303"/>
        <v>121.20746662505751</v>
      </c>
      <c r="J675" s="306">
        <f t="shared" ca="1" si="304"/>
        <v>752.66657852646347</v>
      </c>
      <c r="K675" s="307">
        <f t="shared" ca="1" si="305"/>
        <v>-9.9426415295395394</v>
      </c>
      <c r="L675" s="304">
        <f t="shared" ca="1" si="290"/>
        <v>752.73224625448177</v>
      </c>
      <c r="M675" s="306">
        <f t="shared" ca="1" si="306"/>
        <v>-1.4704856000461575</v>
      </c>
      <c r="N675" s="304">
        <f t="shared" ca="1" si="307"/>
        <v>-84.252618717407202</v>
      </c>
      <c r="P675" s="310">
        <f t="shared" ca="1" si="308"/>
        <v>23</v>
      </c>
      <c r="Q675" s="304">
        <f t="shared" ca="1" si="309"/>
        <v>0</v>
      </c>
      <c r="R675" s="306">
        <f t="shared" ca="1" si="310"/>
        <v>0</v>
      </c>
      <c r="S675" s="307">
        <f t="shared" ca="1" si="311"/>
        <v>8.1359999999999992</v>
      </c>
      <c r="T675" s="304">
        <f t="shared" ca="1" si="291"/>
        <v>79.814160000000001</v>
      </c>
      <c r="U675" s="311">
        <f t="shared" ca="1" si="292"/>
        <v>0</v>
      </c>
      <c r="V675" s="306">
        <f t="shared" ca="1" si="293"/>
        <v>1.2262185793822673</v>
      </c>
      <c r="W675" s="304">
        <f t="shared" ca="1" si="294"/>
        <v>59.50593355154551</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2.4468183245387909</v>
      </c>
      <c r="AH675" s="304">
        <f t="shared" ca="1" si="318"/>
        <v>-7.3138669542162891</v>
      </c>
    </row>
    <row r="676" spans="1:34" x14ac:dyDescent="0.2">
      <c r="A676" s="347">
        <f t="shared" ca="1" si="296"/>
        <v>1E-4</v>
      </c>
      <c r="B676" s="304">
        <f t="shared" ca="1" si="297"/>
        <v>33.415800000000729</v>
      </c>
      <c r="D676" s="306">
        <f t="shared" ca="1" si="298"/>
        <v>-0.73243339257342543</v>
      </c>
      <c r="E676" s="307">
        <f t="shared" ca="1" si="299"/>
        <v>-2.5328609936260538</v>
      </c>
      <c r="F676" s="304">
        <f t="shared" ca="1" si="300"/>
        <v>2.636634879460745</v>
      </c>
      <c r="G676" s="306">
        <f t="shared" ca="1" si="301"/>
        <v>12.137955935074109</v>
      </c>
      <c r="H676" s="307">
        <f t="shared" ca="1" si="302"/>
        <v>-120.59842165249046</v>
      </c>
      <c r="I676" s="304">
        <f t="shared" ca="1" si="303"/>
        <v>121.20771130317445</v>
      </c>
      <c r="J676" s="306">
        <f t="shared" ca="1" si="304"/>
        <v>752.66657852646347</v>
      </c>
      <c r="K676" s="307">
        <f t="shared" ca="1" si="305"/>
        <v>-9.9547013590404827</v>
      </c>
      <c r="L676" s="304">
        <f t="shared" ca="1" si="290"/>
        <v>752.73240564617686</v>
      </c>
      <c r="M676" s="306">
        <f t="shared" ca="1" si="306"/>
        <v>-1.4704864105546311</v>
      </c>
      <c r="N676" s="304">
        <f t="shared" ca="1" si="307"/>
        <v>-84.252665156121992</v>
      </c>
      <c r="P676" s="310">
        <f t="shared" ca="1" si="308"/>
        <v>23</v>
      </c>
      <c r="Q676" s="304">
        <f t="shared" ca="1" si="309"/>
        <v>0</v>
      </c>
      <c r="R676" s="306">
        <f t="shared" ca="1" si="310"/>
        <v>0</v>
      </c>
      <c r="S676" s="307">
        <f t="shared" ca="1" si="311"/>
        <v>8.1359999999999992</v>
      </c>
      <c r="T676" s="304">
        <f t="shared" ca="1" si="291"/>
        <v>79.814160000000001</v>
      </c>
      <c r="U676" s="311">
        <f t="shared" ca="1" si="292"/>
        <v>0</v>
      </c>
      <c r="V676" s="306">
        <f t="shared" ca="1" si="293"/>
        <v>1.2262200581822249</v>
      </c>
      <c r="W676" s="304">
        <f t="shared" ca="1" si="294"/>
        <v>59.506245561201773</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2.4467807712298875</v>
      </c>
      <c r="AH676" s="304">
        <f t="shared" ca="1" si="318"/>
        <v>-7.313905303778947</v>
      </c>
    </row>
    <row r="677" spans="1:34" x14ac:dyDescent="0.2">
      <c r="A677" s="347">
        <f t="shared" ca="1" si="296"/>
        <v>1E-4</v>
      </c>
      <c r="B677" s="304">
        <f t="shared" ca="1" si="297"/>
        <v>33.415900000000732</v>
      </c>
      <c r="D677" s="306">
        <f t="shared" ca="1" si="298"/>
        <v>-0.73243133475445299</v>
      </c>
      <c r="E677" s="307">
        <f t="shared" ca="1" si="299"/>
        <v>-2.5328222434904912</v>
      </c>
      <c r="F677" s="304">
        <f t="shared" ca="1" si="300"/>
        <v>2.6365970828418956</v>
      </c>
      <c r="G677" s="306">
        <f t="shared" ca="1" si="301"/>
        <v>12.137882691940634</v>
      </c>
      <c r="H677" s="307">
        <f t="shared" ca="1" si="302"/>
        <v>-120.59867493471481</v>
      </c>
      <c r="I677" s="304">
        <f t="shared" ca="1" si="303"/>
        <v>121.20795597753607</v>
      </c>
      <c r="J677" s="306">
        <f t="shared" ca="1" si="304"/>
        <v>752.66657852646347</v>
      </c>
      <c r="K677" s="307">
        <f t="shared" ca="1" si="305"/>
        <v>-9.9667612138698427</v>
      </c>
      <c r="L677" s="304">
        <f t="shared" ca="1" si="290"/>
        <v>752.732565231389</v>
      </c>
      <c r="M677" s="306">
        <f t="shared" ca="1" si="306"/>
        <v>-1.4704872210549418</v>
      </c>
      <c r="N677" s="304">
        <f t="shared" ca="1" si="307"/>
        <v>-84.252711594369089</v>
      </c>
      <c r="P677" s="310">
        <f t="shared" ca="1" si="308"/>
        <v>23</v>
      </c>
      <c r="Q677" s="304">
        <f t="shared" ca="1" si="309"/>
        <v>0</v>
      </c>
      <c r="R677" s="306">
        <f t="shared" ca="1" si="310"/>
        <v>0</v>
      </c>
      <c r="S677" s="307">
        <f t="shared" ca="1" si="311"/>
        <v>8.1359999999999992</v>
      </c>
      <c r="T677" s="304">
        <f t="shared" ca="1" si="291"/>
        <v>79.814160000000001</v>
      </c>
      <c r="U677" s="311">
        <f t="shared" ca="1" si="292"/>
        <v>0</v>
      </c>
      <c r="V677" s="306">
        <f t="shared" ca="1" si="293"/>
        <v>1.2262215369870721</v>
      </c>
      <c r="W677" s="304">
        <f t="shared" ca="1" si="294"/>
        <v>59.506557568472452</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2.4467432181997566</v>
      </c>
      <c r="AH677" s="304">
        <f t="shared" ca="1" si="318"/>
        <v>-7.3139436530483994</v>
      </c>
    </row>
    <row r="678" spans="1:34" x14ac:dyDescent="0.2">
      <c r="A678" s="347">
        <f t="shared" ca="1" si="296"/>
        <v>1E-4</v>
      </c>
      <c r="B678" s="304">
        <f t="shared" ca="1" si="297"/>
        <v>33.416000000000736</v>
      </c>
      <c r="D678" s="306">
        <f t="shared" ca="1" si="298"/>
        <v>-0.7324292769031886</v>
      </c>
      <c r="E678" s="307">
        <f t="shared" ca="1" si="299"/>
        <v>-2.5327834936512028</v>
      </c>
      <c r="F678" s="304">
        <f t="shared" ca="1" si="300"/>
        <v>2.6365592865279779</v>
      </c>
      <c r="G678" s="306">
        <f t="shared" ca="1" si="301"/>
        <v>12.137809449012943</v>
      </c>
      <c r="H678" s="307">
        <f t="shared" ca="1" si="302"/>
        <v>-120.59892821306417</v>
      </c>
      <c r="I678" s="304">
        <f t="shared" ca="1" si="303"/>
        <v>121.20820064814242</v>
      </c>
      <c r="J678" s="306">
        <f t="shared" ca="1" si="304"/>
        <v>752.66657852646347</v>
      </c>
      <c r="K678" s="307">
        <f t="shared" ca="1" si="305"/>
        <v>-9.9788210940272322</v>
      </c>
      <c r="L678" s="304">
        <f t="shared" ca="1" si="290"/>
        <v>752.73272501011911</v>
      </c>
      <c r="M678" s="306">
        <f t="shared" ca="1" si="306"/>
        <v>-1.4704880315470896</v>
      </c>
      <c r="N678" s="304">
        <f t="shared" ca="1" si="307"/>
        <v>-84.252758032148492</v>
      </c>
      <c r="P678" s="310">
        <f t="shared" ca="1" si="308"/>
        <v>23</v>
      </c>
      <c r="Q678" s="304">
        <f t="shared" ca="1" si="309"/>
        <v>0</v>
      </c>
      <c r="R678" s="306">
        <f t="shared" ca="1" si="310"/>
        <v>0</v>
      </c>
      <c r="S678" s="307">
        <f t="shared" ca="1" si="311"/>
        <v>8.1359999999999992</v>
      </c>
      <c r="T678" s="304">
        <f t="shared" ca="1" si="291"/>
        <v>79.814160000000001</v>
      </c>
      <c r="U678" s="311">
        <f t="shared" ca="1" si="292"/>
        <v>0</v>
      </c>
      <c r="V678" s="306">
        <f t="shared" ca="1" si="293"/>
        <v>1.2262230157968101</v>
      </c>
      <c r="W678" s="304">
        <f t="shared" ca="1" si="294"/>
        <v>59.506869573357584</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2.4467056654484098</v>
      </c>
      <c r="AH678" s="304">
        <f t="shared" ca="1" si="318"/>
        <v>-7.3139820020246384</v>
      </c>
    </row>
    <row r="679" spans="1:34" x14ac:dyDescent="0.2">
      <c r="A679" s="347">
        <f t="shared" ca="1" si="296"/>
        <v>1E-4</v>
      </c>
      <c r="B679" s="304">
        <f t="shared" ca="1" si="297"/>
        <v>33.416100000000739</v>
      </c>
      <c r="D679" s="306">
        <f t="shared" ca="1" si="298"/>
        <v>-0.73242721901963248</v>
      </c>
      <c r="E679" s="307">
        <f t="shared" ca="1" si="299"/>
        <v>-2.5327447441081823</v>
      </c>
      <c r="F679" s="304">
        <f t="shared" ca="1" si="300"/>
        <v>2.636521490518986</v>
      </c>
      <c r="G679" s="306">
        <f t="shared" ca="1" si="301"/>
        <v>12.137736206291041</v>
      </c>
      <c r="H679" s="307">
        <f t="shared" ca="1" si="302"/>
        <v>-120.59918148753859</v>
      </c>
      <c r="I679" s="304">
        <f t="shared" ca="1" si="303"/>
        <v>121.20844531499354</v>
      </c>
      <c r="J679" s="306">
        <f t="shared" ca="1" si="304"/>
        <v>752.66657852646347</v>
      </c>
      <c r="K679" s="307">
        <f t="shared" ca="1" si="305"/>
        <v>-9.9908809995122621</v>
      </c>
      <c r="L679" s="304">
        <f t="shared" ca="1" si="290"/>
        <v>752.73288498236832</v>
      </c>
      <c r="M679" s="306">
        <f t="shared" ca="1" si="306"/>
        <v>-1.4704888420310747</v>
      </c>
      <c r="N679" s="304">
        <f t="shared" ca="1" si="307"/>
        <v>-84.252804469460202</v>
      </c>
      <c r="P679" s="310">
        <f t="shared" ca="1" si="308"/>
        <v>23</v>
      </c>
      <c r="Q679" s="304">
        <f t="shared" ca="1" si="309"/>
        <v>0</v>
      </c>
      <c r="R679" s="306">
        <f t="shared" ca="1" si="310"/>
        <v>0</v>
      </c>
      <c r="S679" s="307">
        <f t="shared" ca="1" si="311"/>
        <v>8.1359999999999992</v>
      </c>
      <c r="T679" s="304">
        <f t="shared" ca="1" si="291"/>
        <v>79.814160000000001</v>
      </c>
      <c r="U679" s="311">
        <f t="shared" ca="1" si="292"/>
        <v>0</v>
      </c>
      <c r="V679" s="306">
        <f t="shared" ca="1" si="293"/>
        <v>1.226224494611438</v>
      </c>
      <c r="W679" s="304">
        <f t="shared" ca="1" si="294"/>
        <v>59.507181575857196</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2.446668112975841</v>
      </c>
      <c r="AH679" s="304">
        <f t="shared" ca="1" si="318"/>
        <v>-7.3140203507076684</v>
      </c>
    </row>
    <row r="680" spans="1:34" x14ac:dyDescent="0.2">
      <c r="A680" s="347">
        <f t="shared" ca="1" si="296"/>
        <v>1E-4</v>
      </c>
      <c r="B680" s="304">
        <f t="shared" ca="1" si="297"/>
        <v>33.416200000000742</v>
      </c>
      <c r="D680" s="306">
        <f t="shared" ca="1" si="298"/>
        <v>-0.73242516110378697</v>
      </c>
      <c r="E680" s="307">
        <f t="shared" ca="1" si="299"/>
        <v>-2.5327059948614288</v>
      </c>
      <c r="F680" s="304">
        <f t="shared" ca="1" si="300"/>
        <v>2.6364836948149191</v>
      </c>
      <c r="G680" s="306">
        <f t="shared" ca="1" si="301"/>
        <v>12.137662963774931</v>
      </c>
      <c r="H680" s="307">
        <f t="shared" ca="1" si="302"/>
        <v>-120.59943475813807</v>
      </c>
      <c r="I680" s="304">
        <f t="shared" ca="1" si="303"/>
        <v>121.20868997808942</v>
      </c>
      <c r="J680" s="306">
        <f t="shared" ca="1" si="304"/>
        <v>752.66657852646347</v>
      </c>
      <c r="K680" s="307">
        <f t="shared" ca="1" si="305"/>
        <v>-10.002940930324545</v>
      </c>
      <c r="L680" s="304">
        <f t="shared" ca="1" si="290"/>
        <v>752.73304514813788</v>
      </c>
      <c r="M680" s="306">
        <f t="shared" ca="1" si="306"/>
        <v>-1.4704896525068971</v>
      </c>
      <c r="N680" s="304">
        <f t="shared" ca="1" si="307"/>
        <v>-84.252850906304218</v>
      </c>
      <c r="P680" s="310">
        <f t="shared" ca="1" si="308"/>
        <v>23</v>
      </c>
      <c r="Q680" s="304">
        <f t="shared" ca="1" si="309"/>
        <v>0</v>
      </c>
      <c r="R680" s="306">
        <f t="shared" ca="1" si="310"/>
        <v>0</v>
      </c>
      <c r="S680" s="307">
        <f t="shared" ca="1" si="311"/>
        <v>8.1359999999999992</v>
      </c>
      <c r="T680" s="304">
        <f t="shared" ca="1" si="291"/>
        <v>79.814160000000001</v>
      </c>
      <c r="U680" s="311">
        <f t="shared" ca="1" si="292"/>
        <v>0</v>
      </c>
      <c r="V680" s="306">
        <f t="shared" ca="1" si="293"/>
        <v>1.2262259734309553</v>
      </c>
      <c r="W680" s="304">
        <f t="shared" ca="1" si="294"/>
        <v>59.507493575971182</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2.4466305607820447</v>
      </c>
      <c r="AH680" s="304">
        <f t="shared" ca="1" si="318"/>
        <v>-7.314058699097493</v>
      </c>
    </row>
    <row r="681" spans="1:34" x14ac:dyDescent="0.2">
      <c r="A681" s="347">
        <f t="shared" ca="1" si="296"/>
        <v>1E-4</v>
      </c>
      <c r="B681" s="304">
        <f t="shared" ca="1" si="297"/>
        <v>33.416300000000746</v>
      </c>
      <c r="D681" s="306">
        <f t="shared" ca="1" si="298"/>
        <v>-0.73242310315565051</v>
      </c>
      <c r="E681" s="307">
        <f t="shared" ca="1" si="299"/>
        <v>-2.5326672459109529</v>
      </c>
      <c r="F681" s="304">
        <f t="shared" ca="1" si="300"/>
        <v>2.6364458994157882</v>
      </c>
      <c r="G681" s="306">
        <f t="shared" ca="1" si="301"/>
        <v>12.137589721464614</v>
      </c>
      <c r="H681" s="307">
        <f t="shared" ca="1" si="302"/>
        <v>-120.59968802486266</v>
      </c>
      <c r="I681" s="304">
        <f t="shared" ca="1" si="303"/>
        <v>121.20893463743012</v>
      </c>
      <c r="J681" s="306">
        <f t="shared" ca="1" si="304"/>
        <v>752.66657852646347</v>
      </c>
      <c r="K681" s="307">
        <f t="shared" ca="1" si="305"/>
        <v>-10.015000886463696</v>
      </c>
      <c r="L681" s="304">
        <f t="shared" ca="1" si="290"/>
        <v>752.73320550742869</v>
      </c>
      <c r="M681" s="306">
        <f t="shared" ca="1" si="306"/>
        <v>-1.470490462974557</v>
      </c>
      <c r="N681" s="304">
        <f t="shared" ca="1" si="307"/>
        <v>-84.252897342680569</v>
      </c>
      <c r="P681" s="310">
        <f t="shared" ca="1" si="308"/>
        <v>23</v>
      </c>
      <c r="Q681" s="304">
        <f t="shared" ca="1" si="309"/>
        <v>0</v>
      </c>
      <c r="R681" s="306">
        <f t="shared" ca="1" si="310"/>
        <v>0</v>
      </c>
      <c r="S681" s="307">
        <f t="shared" ca="1" si="311"/>
        <v>8.1359999999999992</v>
      </c>
      <c r="T681" s="304">
        <f t="shared" ca="1" si="291"/>
        <v>79.814160000000001</v>
      </c>
      <c r="U681" s="311">
        <f t="shared" ca="1" si="292"/>
        <v>0</v>
      </c>
      <c r="V681" s="306">
        <f t="shared" ca="1" si="293"/>
        <v>1.2262274522553629</v>
      </c>
      <c r="W681" s="304">
        <f t="shared" ca="1" si="294"/>
        <v>59.507805573699613</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2.4465930088670378</v>
      </c>
      <c r="AH681" s="304">
        <f t="shared" ca="1" si="318"/>
        <v>-7.3140970471940987</v>
      </c>
    </row>
    <row r="682" spans="1:34" x14ac:dyDescent="0.2">
      <c r="A682" s="347">
        <f t="shared" ca="1" si="296"/>
        <v>1E-4</v>
      </c>
      <c r="B682" s="304">
        <f t="shared" ca="1" si="297"/>
        <v>33.416400000000749</v>
      </c>
      <c r="D682" s="306">
        <f t="shared" ca="1" si="298"/>
        <v>-0.73242104517522577</v>
      </c>
      <c r="E682" s="307">
        <f t="shared" ca="1" si="299"/>
        <v>-2.5326284972567477</v>
      </c>
      <c r="F682" s="304">
        <f t="shared" ca="1" si="300"/>
        <v>2.6364081043215868</v>
      </c>
      <c r="G682" s="306">
        <f t="shared" ca="1" si="301"/>
        <v>12.137516479360096</v>
      </c>
      <c r="H682" s="307">
        <f t="shared" ca="1" si="302"/>
        <v>-120.59994128771238</v>
      </c>
      <c r="I682" s="304">
        <f t="shared" ca="1" si="303"/>
        <v>121.20917929301564</v>
      </c>
      <c r="J682" s="306">
        <f t="shared" ca="1" si="304"/>
        <v>752.66657852646347</v>
      </c>
      <c r="K682" s="307">
        <f t="shared" ca="1" si="305"/>
        <v>-10.027060867929325</v>
      </c>
      <c r="L682" s="304">
        <f t="shared" ca="1" si="290"/>
        <v>752.73336606024191</v>
      </c>
      <c r="M682" s="306">
        <f t="shared" ca="1" si="306"/>
        <v>-1.4704912734340545</v>
      </c>
      <c r="N682" s="304">
        <f t="shared" ca="1" si="307"/>
        <v>-84.252943778589241</v>
      </c>
      <c r="P682" s="310">
        <f t="shared" ca="1" si="308"/>
        <v>23</v>
      </c>
      <c r="Q682" s="304">
        <f t="shared" ca="1" si="309"/>
        <v>0</v>
      </c>
      <c r="R682" s="306">
        <f t="shared" ca="1" si="310"/>
        <v>0</v>
      </c>
      <c r="S682" s="307">
        <f t="shared" ca="1" si="311"/>
        <v>8.1359999999999992</v>
      </c>
      <c r="T682" s="304">
        <f t="shared" ca="1" si="291"/>
        <v>79.814160000000001</v>
      </c>
      <c r="U682" s="311">
        <f t="shared" ca="1" si="292"/>
        <v>0</v>
      </c>
      <c r="V682" s="306">
        <f t="shared" ca="1" si="293"/>
        <v>1.226228931084661</v>
      </c>
      <c r="W682" s="304">
        <f t="shared" ca="1" si="294"/>
        <v>59.508117569042504</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2.4465554572308132</v>
      </c>
      <c r="AH682" s="304">
        <f t="shared" ca="1" si="318"/>
        <v>-7.3141353949974945</v>
      </c>
    </row>
    <row r="683" spans="1:34" x14ac:dyDescent="0.2">
      <c r="A683" s="347">
        <f t="shared" ca="1" si="296"/>
        <v>1E-4</v>
      </c>
      <c r="B683" s="304">
        <f t="shared" ca="1" si="297"/>
        <v>33.416500000000752</v>
      </c>
      <c r="D683" s="306">
        <f t="shared" ca="1" si="298"/>
        <v>-0.73241898716251308</v>
      </c>
      <c r="E683" s="307">
        <f t="shared" ca="1" si="299"/>
        <v>-2.5325897488988103</v>
      </c>
      <c r="F683" s="304">
        <f t="shared" ca="1" si="300"/>
        <v>2.6363703095323126</v>
      </c>
      <c r="G683" s="306">
        <f t="shared" ca="1" si="301"/>
        <v>12.13744323746138</v>
      </c>
      <c r="H683" s="307">
        <f t="shared" ca="1" si="302"/>
        <v>-120.60019454668728</v>
      </c>
      <c r="I683" s="304">
        <f t="shared" ca="1" si="303"/>
        <v>121.20942394484604</v>
      </c>
      <c r="J683" s="306">
        <f t="shared" ca="1" si="304"/>
        <v>752.66657852646347</v>
      </c>
      <c r="K683" s="307">
        <f t="shared" ca="1" si="305"/>
        <v>-10.039120874721045</v>
      </c>
      <c r="L683" s="304">
        <f t="shared" ca="1" si="290"/>
        <v>752.73352680657865</v>
      </c>
      <c r="M683" s="306">
        <f t="shared" ca="1" si="306"/>
        <v>-1.4704920838853899</v>
      </c>
      <c r="N683" s="304">
        <f t="shared" ca="1" si="307"/>
        <v>-84.252990214030248</v>
      </c>
      <c r="P683" s="310">
        <f t="shared" ca="1" si="308"/>
        <v>23</v>
      </c>
      <c r="Q683" s="304">
        <f t="shared" ca="1" si="309"/>
        <v>0</v>
      </c>
      <c r="R683" s="306">
        <f t="shared" ca="1" si="310"/>
        <v>0</v>
      </c>
      <c r="S683" s="307">
        <f t="shared" ca="1" si="311"/>
        <v>8.1359999999999992</v>
      </c>
      <c r="T683" s="304">
        <f t="shared" ca="1" si="291"/>
        <v>79.814160000000001</v>
      </c>
      <c r="U683" s="311">
        <f t="shared" ca="1" si="292"/>
        <v>0</v>
      </c>
      <c r="V683" s="306">
        <f t="shared" ca="1" si="293"/>
        <v>1.2262304099188484</v>
      </c>
      <c r="W683" s="304">
        <f t="shared" ca="1" si="294"/>
        <v>59.50842956199979</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2.446517905873363</v>
      </c>
      <c r="AH683" s="304">
        <f t="shared" ca="1" si="318"/>
        <v>-7.3141737425076832</v>
      </c>
    </row>
    <row r="684" spans="1:34" x14ac:dyDescent="0.2">
      <c r="A684" s="347">
        <f t="shared" ca="1" si="296"/>
        <v>1E-4</v>
      </c>
      <c r="B684" s="304">
        <f t="shared" ca="1" si="297"/>
        <v>33.416600000000756</v>
      </c>
      <c r="D684" s="306">
        <f t="shared" ca="1" si="298"/>
        <v>-0.73241692911751144</v>
      </c>
      <c r="E684" s="307">
        <f t="shared" ca="1" si="299"/>
        <v>-2.5325510008371488</v>
      </c>
      <c r="F684" s="304">
        <f t="shared" ca="1" si="300"/>
        <v>2.6363325150479731</v>
      </c>
      <c r="G684" s="306">
        <f t="shared" ca="1" si="301"/>
        <v>12.137369995768468</v>
      </c>
      <c r="H684" s="307">
        <f t="shared" ca="1" si="302"/>
        <v>-120.60044780178735</v>
      </c>
      <c r="I684" s="304">
        <f t="shared" ca="1" si="303"/>
        <v>121.20966859292132</v>
      </c>
      <c r="J684" s="306">
        <f t="shared" ca="1" si="304"/>
        <v>752.66657852646347</v>
      </c>
      <c r="K684" s="307">
        <f t="shared" ca="1" si="305"/>
        <v>-10.051180906838468</v>
      </c>
      <c r="L684" s="304">
        <f t="shared" ca="1" si="290"/>
        <v>752.73368774643995</v>
      </c>
      <c r="M684" s="306">
        <f t="shared" ca="1" si="306"/>
        <v>-1.4704928943285629</v>
      </c>
      <c r="N684" s="304">
        <f t="shared" ca="1" si="307"/>
        <v>-84.253036649003604</v>
      </c>
      <c r="P684" s="310">
        <f t="shared" ca="1" si="308"/>
        <v>23</v>
      </c>
      <c r="Q684" s="304">
        <f t="shared" ca="1" si="309"/>
        <v>0</v>
      </c>
      <c r="R684" s="306">
        <f t="shared" ca="1" si="310"/>
        <v>0</v>
      </c>
      <c r="S684" s="307">
        <f t="shared" ca="1" si="311"/>
        <v>8.1359999999999992</v>
      </c>
      <c r="T684" s="304">
        <f t="shared" ca="1" si="291"/>
        <v>79.814160000000001</v>
      </c>
      <c r="U684" s="311">
        <f t="shared" ca="1" si="292"/>
        <v>0</v>
      </c>
      <c r="V684" s="306">
        <f t="shared" ca="1" si="293"/>
        <v>1.226231888757926</v>
      </c>
      <c r="W684" s="304">
        <f t="shared" ca="1" si="294"/>
        <v>59.5087415525715</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2.4464803547947014</v>
      </c>
      <c r="AH684" s="304">
        <f t="shared" ca="1" si="318"/>
        <v>-7.3142120897246556</v>
      </c>
    </row>
    <row r="685" spans="1:34" x14ac:dyDescent="0.2">
      <c r="A685" s="347">
        <f t="shared" ca="1" si="296"/>
        <v>1E-4</v>
      </c>
      <c r="B685" s="304">
        <f t="shared" ca="1" si="297"/>
        <v>33.416700000000759</v>
      </c>
      <c r="D685" s="306">
        <f t="shared" ca="1" si="298"/>
        <v>-0.73241487104022462</v>
      </c>
      <c r="E685" s="307">
        <f t="shared" ca="1" si="299"/>
        <v>-2.5325122530717605</v>
      </c>
      <c r="F685" s="304">
        <f t="shared" ca="1" si="300"/>
        <v>2.6362947208685665</v>
      </c>
      <c r="G685" s="306">
        <f t="shared" ca="1" si="301"/>
        <v>12.137296754281364</v>
      </c>
      <c r="H685" s="307">
        <f t="shared" ca="1" si="302"/>
        <v>-120.60070105301266</v>
      </c>
      <c r="I685" s="304">
        <f t="shared" ca="1" si="303"/>
        <v>121.20991323724152</v>
      </c>
      <c r="J685" s="306">
        <f t="shared" ca="1" si="304"/>
        <v>752.66657852646347</v>
      </c>
      <c r="K685" s="307">
        <f t="shared" ca="1" si="305"/>
        <v>-10.063240964281208</v>
      </c>
      <c r="L685" s="304">
        <f t="shared" ca="1" si="290"/>
        <v>752.73384887982695</v>
      </c>
      <c r="M685" s="306">
        <f t="shared" ca="1" si="306"/>
        <v>-1.4704937047635738</v>
      </c>
      <c r="N685" s="304">
        <f t="shared" ca="1" si="307"/>
        <v>-84.253083083509296</v>
      </c>
      <c r="P685" s="310">
        <f t="shared" ca="1" si="308"/>
        <v>23</v>
      </c>
      <c r="Q685" s="304">
        <f t="shared" ca="1" si="309"/>
        <v>0</v>
      </c>
      <c r="R685" s="306">
        <f t="shared" ca="1" si="310"/>
        <v>0</v>
      </c>
      <c r="S685" s="307">
        <f t="shared" ca="1" si="311"/>
        <v>8.1359999999999992</v>
      </c>
      <c r="T685" s="304">
        <f t="shared" ca="1" si="291"/>
        <v>79.814160000000001</v>
      </c>
      <c r="U685" s="311">
        <f t="shared" ca="1" si="292"/>
        <v>0</v>
      </c>
      <c r="V685" s="306">
        <f t="shared" ca="1" si="293"/>
        <v>1.2262333676018935</v>
      </c>
      <c r="W685" s="304">
        <f t="shared" ca="1" si="294"/>
        <v>59.509053540757641</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2.4464428039948212</v>
      </c>
      <c r="AH685" s="304">
        <f t="shared" ca="1" si="318"/>
        <v>-7.3142504366484156</v>
      </c>
    </row>
    <row r="686" spans="1:34" x14ac:dyDescent="0.2">
      <c r="A686" s="347">
        <f t="shared" ca="1" si="296"/>
        <v>1E-4</v>
      </c>
      <c r="B686" s="304">
        <f t="shared" ca="1" si="297"/>
        <v>33.416800000000762</v>
      </c>
      <c r="D686" s="306">
        <f t="shared" ca="1" si="298"/>
        <v>-0.73241281293065263</v>
      </c>
      <c r="E686" s="307">
        <f t="shared" ca="1" si="299"/>
        <v>-2.5324735056026446</v>
      </c>
      <c r="F686" s="304">
        <f t="shared" ca="1" si="300"/>
        <v>2.636256926994093</v>
      </c>
      <c r="G686" s="306">
        <f t="shared" ca="1" si="301"/>
        <v>12.137223513000071</v>
      </c>
      <c r="H686" s="307">
        <f t="shared" ca="1" si="302"/>
        <v>-120.60095430036321</v>
      </c>
      <c r="I686" s="304">
        <f t="shared" ca="1" si="303"/>
        <v>121.21015787780667</v>
      </c>
      <c r="J686" s="306">
        <f t="shared" ca="1" si="304"/>
        <v>752.66657852646347</v>
      </c>
      <c r="K686" s="307">
        <f t="shared" ca="1" si="305"/>
        <v>-10.075301047048876</v>
      </c>
      <c r="L686" s="304">
        <f t="shared" ca="1" si="290"/>
        <v>752.73401020674066</v>
      </c>
      <c r="M686" s="306">
        <f t="shared" ca="1" si="306"/>
        <v>-1.470494515190423</v>
      </c>
      <c r="N686" s="304">
        <f t="shared" ca="1" si="307"/>
        <v>-84.253129517547364</v>
      </c>
      <c r="P686" s="310">
        <f t="shared" ca="1" si="308"/>
        <v>23</v>
      </c>
      <c r="Q686" s="304">
        <f t="shared" ca="1" si="309"/>
        <v>0</v>
      </c>
      <c r="R686" s="306">
        <f t="shared" ca="1" si="310"/>
        <v>0</v>
      </c>
      <c r="S686" s="307">
        <f t="shared" ca="1" si="311"/>
        <v>8.1359999999999992</v>
      </c>
      <c r="T686" s="304">
        <f t="shared" ca="1" si="291"/>
        <v>79.814160000000001</v>
      </c>
      <c r="U686" s="311">
        <f t="shared" ca="1" si="292"/>
        <v>0</v>
      </c>
      <c r="V686" s="306">
        <f t="shared" ca="1" si="293"/>
        <v>1.2262348464507502</v>
      </c>
      <c r="W686" s="304">
        <f t="shared" ca="1" si="294"/>
        <v>59.509365526558128</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2.4464052534737268</v>
      </c>
      <c r="AH686" s="304">
        <f t="shared" ca="1" si="318"/>
        <v>-7.3142887832789638</v>
      </c>
    </row>
    <row r="687" spans="1:34" x14ac:dyDescent="0.2">
      <c r="A687" s="347">
        <f t="shared" ca="1" si="296"/>
        <v>1E-4</v>
      </c>
      <c r="B687" s="304">
        <f t="shared" ca="1" si="297"/>
        <v>33.416900000000766</v>
      </c>
      <c r="D687" s="306">
        <f t="shared" ca="1" si="298"/>
        <v>-0.73241075478879303</v>
      </c>
      <c r="E687" s="307">
        <f t="shared" ca="1" si="299"/>
        <v>-2.5324347584298099</v>
      </c>
      <c r="F687" s="304">
        <f t="shared" ca="1" si="300"/>
        <v>2.6362191334245604</v>
      </c>
      <c r="G687" s="306">
        <f t="shared" ca="1" si="301"/>
        <v>12.137150271924593</v>
      </c>
      <c r="H687" s="307">
        <f t="shared" ca="1" si="302"/>
        <v>-120.60120754383905</v>
      </c>
      <c r="I687" s="304">
        <f t="shared" ca="1" si="303"/>
        <v>121.2104025146168</v>
      </c>
      <c r="J687" s="306">
        <f t="shared" ca="1" si="304"/>
        <v>752.66657852646347</v>
      </c>
      <c r="K687" s="307">
        <f t="shared" ca="1" si="305"/>
        <v>-10.087361155141087</v>
      </c>
      <c r="L687" s="304">
        <f t="shared" ca="1" si="290"/>
        <v>752.73417172718234</v>
      </c>
      <c r="M687" s="306">
        <f t="shared" ca="1" si="306"/>
        <v>-1.4704953256091102</v>
      </c>
      <c r="N687" s="304">
        <f t="shared" ca="1" si="307"/>
        <v>-84.253175951117782</v>
      </c>
      <c r="P687" s="310">
        <f t="shared" ca="1" si="308"/>
        <v>23</v>
      </c>
      <c r="Q687" s="304">
        <f t="shared" ca="1" si="309"/>
        <v>0</v>
      </c>
      <c r="R687" s="306">
        <f t="shared" ca="1" si="310"/>
        <v>0</v>
      </c>
      <c r="S687" s="307">
        <f t="shared" ca="1" si="311"/>
        <v>8.1359999999999992</v>
      </c>
      <c r="T687" s="304">
        <f t="shared" ca="1" si="291"/>
        <v>79.814160000000001</v>
      </c>
      <c r="U687" s="311">
        <f t="shared" ca="1" si="292"/>
        <v>0</v>
      </c>
      <c r="V687" s="306">
        <f t="shared" ca="1" si="293"/>
        <v>1.2262363253044972</v>
      </c>
      <c r="W687" s="304">
        <f t="shared" ca="1" si="294"/>
        <v>59.509677509973059</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2.4463677032314255</v>
      </c>
      <c r="AH687" s="304">
        <f t="shared" ca="1" si="318"/>
        <v>-7.3143271296162897</v>
      </c>
    </row>
    <row r="688" spans="1:34" x14ac:dyDescent="0.2">
      <c r="A688" s="347">
        <f t="shared" ca="1" si="296"/>
        <v>1E-4</v>
      </c>
      <c r="B688" s="304">
        <f t="shared" ca="1" si="297"/>
        <v>33.417000000000769</v>
      </c>
      <c r="D688" s="306">
        <f t="shared" ca="1" si="298"/>
        <v>-0.73240869661465013</v>
      </c>
      <c r="E688" s="307">
        <f t="shared" ca="1" si="299"/>
        <v>-2.5323960115532449</v>
      </c>
      <c r="F688" s="304">
        <f t="shared" ca="1" si="300"/>
        <v>2.6361813401599581</v>
      </c>
      <c r="G688" s="306">
        <f t="shared" ca="1" si="301"/>
        <v>12.137077031054933</v>
      </c>
      <c r="H688" s="307">
        <f t="shared" ca="1" si="302"/>
        <v>-120.6014607834402</v>
      </c>
      <c r="I688" s="304">
        <f t="shared" ca="1" si="303"/>
        <v>121.21064714767192</v>
      </c>
      <c r="J688" s="306">
        <f t="shared" ca="1" si="304"/>
        <v>752.66657852646347</v>
      </c>
      <c r="K688" s="307">
        <f t="shared" ca="1" si="305"/>
        <v>-10.099421288557451</v>
      </c>
      <c r="L688" s="304">
        <f t="shared" ca="1" si="290"/>
        <v>752.7343334411529</v>
      </c>
      <c r="M688" s="306">
        <f t="shared" ca="1" si="306"/>
        <v>-1.470496136019636</v>
      </c>
      <c r="N688" s="304">
        <f t="shared" ca="1" si="307"/>
        <v>-84.253222384220578</v>
      </c>
      <c r="P688" s="310">
        <f t="shared" ca="1" si="308"/>
        <v>23</v>
      </c>
      <c r="Q688" s="304">
        <f t="shared" ca="1" si="309"/>
        <v>0</v>
      </c>
      <c r="R688" s="306">
        <f t="shared" ca="1" si="310"/>
        <v>0</v>
      </c>
      <c r="S688" s="307">
        <f t="shared" ca="1" si="311"/>
        <v>8.1359999999999992</v>
      </c>
      <c r="T688" s="304">
        <f t="shared" ca="1" si="291"/>
        <v>79.814160000000001</v>
      </c>
      <c r="U688" s="311">
        <f t="shared" ca="1" si="292"/>
        <v>0</v>
      </c>
      <c r="V688" s="306">
        <f t="shared" ca="1" si="293"/>
        <v>1.2262378041631341</v>
      </c>
      <c r="W688" s="304">
        <f t="shared" ca="1" si="294"/>
        <v>59.509989491002372</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2.4463301532679038</v>
      </c>
      <c r="AH688" s="304">
        <f t="shared" ca="1" si="318"/>
        <v>-7.3143654756604066</v>
      </c>
    </row>
    <row r="689" spans="1:34" x14ac:dyDescent="0.2">
      <c r="A689" s="347">
        <f t="shared" ca="1" si="296"/>
        <v>1E-4</v>
      </c>
      <c r="B689" s="304">
        <f t="shared" ca="1" si="297"/>
        <v>33.417100000000772</v>
      </c>
      <c r="D689" s="306">
        <f t="shared" ca="1" si="298"/>
        <v>-0.73240663840822162</v>
      </c>
      <c r="E689" s="307">
        <f t="shared" ca="1" si="299"/>
        <v>-2.5323572649729602</v>
      </c>
      <c r="F689" s="304">
        <f t="shared" ca="1" si="300"/>
        <v>2.6361435472002968</v>
      </c>
      <c r="G689" s="306">
        <f t="shared" ca="1" si="301"/>
        <v>12.137003790391091</v>
      </c>
      <c r="H689" s="307">
        <f t="shared" ca="1" si="302"/>
        <v>-120.60171401916671</v>
      </c>
      <c r="I689" s="304">
        <f t="shared" ca="1" si="303"/>
        <v>121.21089177697209</v>
      </c>
      <c r="J689" s="306">
        <f t="shared" ca="1" si="304"/>
        <v>752.66657852646347</v>
      </c>
      <c r="K689" s="307">
        <f t="shared" ca="1" si="305"/>
        <v>-10.111481447297582</v>
      </c>
      <c r="L689" s="304">
        <f t="shared" ca="1" si="290"/>
        <v>752.73449534865347</v>
      </c>
      <c r="M689" s="306">
        <f t="shared" ca="1" si="306"/>
        <v>-1.4704969464220001</v>
      </c>
      <c r="N689" s="304">
        <f t="shared" ca="1" si="307"/>
        <v>-84.253268816855751</v>
      </c>
      <c r="P689" s="310">
        <f t="shared" ca="1" si="308"/>
        <v>23</v>
      </c>
      <c r="Q689" s="304">
        <f t="shared" ca="1" si="309"/>
        <v>0</v>
      </c>
      <c r="R689" s="306">
        <f t="shared" ca="1" si="310"/>
        <v>0</v>
      </c>
      <c r="S689" s="307">
        <f t="shared" ca="1" si="311"/>
        <v>8.1359999999999992</v>
      </c>
      <c r="T689" s="304">
        <f t="shared" ca="1" si="291"/>
        <v>79.814160000000001</v>
      </c>
      <c r="U689" s="311">
        <f t="shared" ca="1" si="292"/>
        <v>0</v>
      </c>
      <c r="V689" s="306">
        <f t="shared" ca="1" si="293"/>
        <v>1.2262392830266604</v>
      </c>
      <c r="W689" s="304">
        <f t="shared" ca="1" si="294"/>
        <v>59.51030146964608</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2.4462926035831734</v>
      </c>
      <c r="AH689" s="304">
        <f t="shared" ca="1" si="318"/>
        <v>-7.3144038214113047</v>
      </c>
    </row>
    <row r="690" spans="1:34" x14ac:dyDescent="0.2">
      <c r="A690" s="347">
        <f t="shared" ca="1" si="296"/>
        <v>1E-4</v>
      </c>
      <c r="B690" s="304">
        <f t="shared" ca="1" si="297"/>
        <v>33.417200000000776</v>
      </c>
      <c r="D690" s="306">
        <f t="shared" ca="1" si="298"/>
        <v>-0.73240458016951104</v>
      </c>
      <c r="E690" s="307">
        <f t="shared" ca="1" si="299"/>
        <v>-2.5323185186889496</v>
      </c>
      <c r="F690" s="304">
        <f t="shared" ca="1" si="300"/>
        <v>2.6361057545455711</v>
      </c>
      <c r="G690" s="306">
        <f t="shared" ca="1" si="301"/>
        <v>12.136930549933075</v>
      </c>
      <c r="H690" s="307">
        <f t="shared" ca="1" si="302"/>
        <v>-120.60196725101858</v>
      </c>
      <c r="I690" s="304">
        <f t="shared" ca="1" si="303"/>
        <v>121.2111364025173</v>
      </c>
      <c r="J690" s="306">
        <f t="shared" ca="1" si="304"/>
        <v>752.66657852646347</v>
      </c>
      <c r="K690" s="307">
        <f t="shared" ca="1" si="305"/>
        <v>-10.123541631361091</v>
      </c>
      <c r="L690" s="304">
        <f t="shared" ca="1" si="290"/>
        <v>752.73465744968519</v>
      </c>
      <c r="M690" s="306">
        <f t="shared" ca="1" si="306"/>
        <v>-1.4704977568162028</v>
      </c>
      <c r="N690" s="304">
        <f t="shared" ca="1" si="307"/>
        <v>-84.253315249023302</v>
      </c>
      <c r="P690" s="310">
        <f t="shared" ca="1" si="308"/>
        <v>23</v>
      </c>
      <c r="Q690" s="304">
        <f t="shared" ca="1" si="309"/>
        <v>0</v>
      </c>
      <c r="R690" s="306">
        <f t="shared" ca="1" si="310"/>
        <v>0</v>
      </c>
      <c r="S690" s="307">
        <f t="shared" ca="1" si="311"/>
        <v>8.1359999999999992</v>
      </c>
      <c r="T690" s="304">
        <f t="shared" ca="1" si="291"/>
        <v>79.814160000000001</v>
      </c>
      <c r="U690" s="311">
        <f t="shared" ca="1" si="292"/>
        <v>0</v>
      </c>
      <c r="V690" s="306">
        <f t="shared" ca="1" si="293"/>
        <v>1.2262407618950768</v>
      </c>
      <c r="W690" s="304">
        <f t="shared" ca="1" si="294"/>
        <v>59.51061344590417</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2.4462550541772323</v>
      </c>
      <c r="AH690" s="304">
        <f t="shared" ca="1" si="318"/>
        <v>-7.3144421668689876</v>
      </c>
    </row>
    <row r="691" spans="1:34" x14ac:dyDescent="0.2">
      <c r="A691" s="347">
        <f t="shared" ca="1" si="296"/>
        <v>1E-4</v>
      </c>
      <c r="B691" s="304">
        <f t="shared" ca="1" si="297"/>
        <v>33.417300000000779</v>
      </c>
      <c r="D691" s="306">
        <f t="shared" ca="1" si="298"/>
        <v>-0.73240252189851818</v>
      </c>
      <c r="E691" s="307">
        <f t="shared" ca="1" si="299"/>
        <v>-2.5322797727012167</v>
      </c>
      <c r="F691" s="304">
        <f t="shared" ca="1" si="300"/>
        <v>2.6360679621957845</v>
      </c>
      <c r="G691" s="306">
        <f t="shared" ca="1" si="301"/>
        <v>12.136857309680884</v>
      </c>
      <c r="H691" s="307">
        <f t="shared" ca="1" si="302"/>
        <v>-120.60222047899585</v>
      </c>
      <c r="I691" s="304">
        <f t="shared" ca="1" si="303"/>
        <v>121.21138102430761</v>
      </c>
      <c r="J691" s="306">
        <f t="shared" ca="1" si="304"/>
        <v>752.66657852646347</v>
      </c>
      <c r="K691" s="307">
        <f t="shared" ca="1" si="305"/>
        <v>-10.135601840747592</v>
      </c>
      <c r="L691" s="304">
        <f t="shared" ca="1" si="290"/>
        <v>752.73481974424908</v>
      </c>
      <c r="M691" s="306">
        <f t="shared" ca="1" si="306"/>
        <v>-1.4704985672022441</v>
      </c>
      <c r="N691" s="304">
        <f t="shared" ca="1" si="307"/>
        <v>-84.253361680723245</v>
      </c>
      <c r="P691" s="310">
        <f t="shared" ca="1" si="308"/>
        <v>23</v>
      </c>
      <c r="Q691" s="304">
        <f t="shared" ca="1" si="309"/>
        <v>0</v>
      </c>
      <c r="R691" s="306">
        <f t="shared" ca="1" si="310"/>
        <v>0</v>
      </c>
      <c r="S691" s="307">
        <f t="shared" ca="1" si="311"/>
        <v>8.1359999999999992</v>
      </c>
      <c r="T691" s="304">
        <f t="shared" ca="1" si="291"/>
        <v>79.814160000000001</v>
      </c>
      <c r="U691" s="311">
        <f t="shared" ca="1" si="292"/>
        <v>0</v>
      </c>
      <c r="V691" s="306">
        <f t="shared" ca="1" si="293"/>
        <v>1.2262422407683824</v>
      </c>
      <c r="W691" s="304">
        <f t="shared" ca="1" si="294"/>
        <v>59.510925419776648</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2.446217505050079</v>
      </c>
      <c r="AH691" s="304">
        <f t="shared" ca="1" si="318"/>
        <v>-7.3144805120334535</v>
      </c>
    </row>
    <row r="692" spans="1:34" x14ac:dyDescent="0.2">
      <c r="A692" s="347">
        <f t="shared" ca="1" si="296"/>
        <v>1E-4</v>
      </c>
      <c r="B692" s="304">
        <f t="shared" ca="1" si="297"/>
        <v>33.417400000000782</v>
      </c>
      <c r="D692" s="306">
        <f t="shared" ca="1" si="298"/>
        <v>-0.73240046359524325</v>
      </c>
      <c r="E692" s="307">
        <f t="shared" ca="1" si="299"/>
        <v>-2.5322410270097615</v>
      </c>
      <c r="F692" s="304">
        <f t="shared" ca="1" si="300"/>
        <v>2.6360301701509372</v>
      </c>
      <c r="G692" s="306">
        <f t="shared" ca="1" si="301"/>
        <v>12.136784069634524</v>
      </c>
      <c r="H692" s="307">
        <f t="shared" ca="1" si="302"/>
        <v>-120.60247370309855</v>
      </c>
      <c r="I692" s="304">
        <f t="shared" ca="1" si="303"/>
        <v>121.21162564234304</v>
      </c>
      <c r="J692" s="306">
        <f t="shared" ca="1" si="304"/>
        <v>752.66657852646347</v>
      </c>
      <c r="K692" s="307">
        <f t="shared" ca="1" si="305"/>
        <v>-10.147662075456697</v>
      </c>
      <c r="L692" s="304">
        <f t="shared" ca="1" si="290"/>
        <v>752.73498223234628</v>
      </c>
      <c r="M692" s="306">
        <f t="shared" ca="1" si="306"/>
        <v>-1.4704993775801245</v>
      </c>
      <c r="N692" s="304">
        <f t="shared" ca="1" si="307"/>
        <v>-84.253408111955608</v>
      </c>
      <c r="P692" s="310">
        <f t="shared" ca="1" si="308"/>
        <v>23</v>
      </c>
      <c r="Q692" s="304">
        <f t="shared" ca="1" si="309"/>
        <v>0</v>
      </c>
      <c r="R692" s="306">
        <f t="shared" ca="1" si="310"/>
        <v>0</v>
      </c>
      <c r="S692" s="307">
        <f t="shared" ca="1" si="311"/>
        <v>8.1359999999999992</v>
      </c>
      <c r="T692" s="304">
        <f t="shared" ca="1" si="291"/>
        <v>79.814160000000001</v>
      </c>
      <c r="U692" s="311">
        <f t="shared" ca="1" si="292"/>
        <v>0</v>
      </c>
      <c r="V692" s="306">
        <f t="shared" ca="1" si="293"/>
        <v>1.2262437196465783</v>
      </c>
      <c r="W692" s="304">
        <f t="shared" ca="1" si="294"/>
        <v>59.511237391263514</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2.4461799562017177</v>
      </c>
      <c r="AH692" s="304">
        <f t="shared" ca="1" si="318"/>
        <v>-7.3145188569047015</v>
      </c>
    </row>
    <row r="693" spans="1:34" x14ac:dyDescent="0.2">
      <c r="A693" s="347">
        <f t="shared" ca="1" si="296"/>
        <v>1E-4</v>
      </c>
      <c r="B693" s="304">
        <f t="shared" ca="1" si="297"/>
        <v>33.417500000000786</v>
      </c>
      <c r="D693" s="306">
        <f t="shared" ca="1" si="298"/>
        <v>-0.73239840525968603</v>
      </c>
      <c r="E693" s="307">
        <f t="shared" ca="1" si="299"/>
        <v>-2.5322022816145831</v>
      </c>
      <c r="F693" s="304">
        <f t="shared" ca="1" si="300"/>
        <v>2.6359923784110286</v>
      </c>
      <c r="G693" s="306">
        <f t="shared" ca="1" si="301"/>
        <v>12.136710829793998</v>
      </c>
      <c r="H693" s="307">
        <f t="shared" ca="1" si="302"/>
        <v>-120.60272692332671</v>
      </c>
      <c r="I693" s="304">
        <f t="shared" ca="1" si="303"/>
        <v>121.2118702566236</v>
      </c>
      <c r="J693" s="306">
        <f t="shared" ca="1" si="304"/>
        <v>752.66657852646347</v>
      </c>
      <c r="K693" s="307">
        <f t="shared" ca="1" si="305"/>
        <v>-10.159722335488018</v>
      </c>
      <c r="L693" s="304">
        <f t="shared" ca="1" si="290"/>
        <v>752.73514491397782</v>
      </c>
      <c r="M693" s="306">
        <f t="shared" ca="1" si="306"/>
        <v>-1.4705001879498436</v>
      </c>
      <c r="N693" s="304">
        <f t="shared" ca="1" si="307"/>
        <v>-84.253454542720348</v>
      </c>
      <c r="P693" s="310">
        <f t="shared" ca="1" si="308"/>
        <v>23</v>
      </c>
      <c r="Q693" s="304">
        <f t="shared" ca="1" si="309"/>
        <v>0</v>
      </c>
      <c r="R693" s="306">
        <f t="shared" ca="1" si="310"/>
        <v>0</v>
      </c>
      <c r="S693" s="307">
        <f t="shared" ca="1" si="311"/>
        <v>8.1359999999999992</v>
      </c>
      <c r="T693" s="304">
        <f t="shared" ca="1" si="291"/>
        <v>79.814160000000001</v>
      </c>
      <c r="U693" s="311">
        <f t="shared" ca="1" si="292"/>
        <v>0</v>
      </c>
      <c r="V693" s="306">
        <f t="shared" ca="1" si="293"/>
        <v>1.226245198529663</v>
      </c>
      <c r="W693" s="304">
        <f t="shared" ca="1" si="294"/>
        <v>59.51154936036469</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2.4461424076321485</v>
      </c>
      <c r="AH693" s="304">
        <f t="shared" ca="1" si="318"/>
        <v>-7.3145572014827334</v>
      </c>
    </row>
    <row r="694" spans="1:34" x14ac:dyDescent="0.2">
      <c r="A694" s="347">
        <f t="shared" ca="1" si="296"/>
        <v>1E-4</v>
      </c>
      <c r="B694" s="304">
        <f t="shared" ca="1" si="297"/>
        <v>33.417600000000789</v>
      </c>
      <c r="D694" s="306">
        <f t="shared" ca="1" si="298"/>
        <v>-0.73239634689184918</v>
      </c>
      <c r="E694" s="307">
        <f t="shared" ca="1" si="299"/>
        <v>-2.532163536515692</v>
      </c>
      <c r="F694" s="304">
        <f t="shared" ca="1" si="300"/>
        <v>2.6359545869760699</v>
      </c>
      <c r="G694" s="306">
        <f t="shared" ca="1" si="301"/>
        <v>12.136637590159308</v>
      </c>
      <c r="H694" s="307">
        <f t="shared" ca="1" si="302"/>
        <v>-120.60298013968037</v>
      </c>
      <c r="I694" s="304">
        <f t="shared" ca="1" si="303"/>
        <v>121.21211486714934</v>
      </c>
      <c r="J694" s="306">
        <f t="shared" ca="1" si="304"/>
        <v>752.66657852646347</v>
      </c>
      <c r="K694" s="307">
        <f t="shared" ca="1" si="305"/>
        <v>-10.171782620841169</v>
      </c>
      <c r="L694" s="304">
        <f t="shared" ca="1" si="290"/>
        <v>752.73530778914483</v>
      </c>
      <c r="M694" s="306">
        <f t="shared" ca="1" si="306"/>
        <v>-1.4705009983114019</v>
      </c>
      <c r="N694" s="304">
        <f t="shared" ca="1" si="307"/>
        <v>-84.253500973017523</v>
      </c>
      <c r="P694" s="310">
        <f t="shared" ca="1" si="308"/>
        <v>23</v>
      </c>
      <c r="Q694" s="304">
        <f t="shared" ca="1" si="309"/>
        <v>0</v>
      </c>
      <c r="R694" s="306">
        <f t="shared" ca="1" si="310"/>
        <v>0</v>
      </c>
      <c r="S694" s="307">
        <f t="shared" ca="1" si="311"/>
        <v>8.1359999999999992</v>
      </c>
      <c r="T694" s="304">
        <f t="shared" ca="1" si="291"/>
        <v>79.814160000000001</v>
      </c>
      <c r="U694" s="311">
        <f t="shared" ca="1" si="292"/>
        <v>0</v>
      </c>
      <c r="V694" s="306">
        <f t="shared" ca="1" si="293"/>
        <v>1.2262466774176375</v>
      </c>
      <c r="W694" s="304">
        <f t="shared" ca="1" si="294"/>
        <v>59.511861327080283</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2.4461048593413768</v>
      </c>
      <c r="AH694" s="304">
        <f t="shared" ca="1" si="318"/>
        <v>-7.3145955457675385</v>
      </c>
    </row>
    <row r="695" spans="1:34" x14ac:dyDescent="0.2">
      <c r="A695" s="347">
        <f t="shared" ca="1" si="296"/>
        <v>1E-4</v>
      </c>
      <c r="B695" s="304">
        <f t="shared" ca="1" si="297"/>
        <v>33.417700000000792</v>
      </c>
      <c r="D695" s="306">
        <f t="shared" ca="1" si="298"/>
        <v>-0.73239428849173227</v>
      </c>
      <c r="E695" s="307">
        <f t="shared" ca="1" si="299"/>
        <v>-2.5321247917130734</v>
      </c>
      <c r="F695" s="304">
        <f t="shared" ca="1" si="300"/>
        <v>2.6359167958460459</v>
      </c>
      <c r="G695" s="306">
        <f t="shared" ca="1" si="301"/>
        <v>12.13656435073046</v>
      </c>
      <c r="H695" s="307">
        <f t="shared" ca="1" si="302"/>
        <v>-120.60323335215953</v>
      </c>
      <c r="I695" s="304">
        <f t="shared" ca="1" si="303"/>
        <v>121.21235947392026</v>
      </c>
      <c r="J695" s="306">
        <f t="shared" ca="1" si="304"/>
        <v>752.66657852646347</v>
      </c>
      <c r="K695" s="307">
        <f t="shared" ca="1" si="305"/>
        <v>-10.183842931515761</v>
      </c>
      <c r="L695" s="304">
        <f t="shared" ca="1" si="290"/>
        <v>752.73547085784833</v>
      </c>
      <c r="M695" s="306">
        <f t="shared" ca="1" si="306"/>
        <v>-1.4705018086647994</v>
      </c>
      <c r="N695" s="304">
        <f t="shared" ca="1" si="307"/>
        <v>-84.253547402847119</v>
      </c>
      <c r="P695" s="310">
        <f t="shared" ca="1" si="308"/>
        <v>23</v>
      </c>
      <c r="Q695" s="304">
        <f t="shared" ca="1" si="309"/>
        <v>0</v>
      </c>
      <c r="R695" s="306">
        <f t="shared" ca="1" si="310"/>
        <v>0</v>
      </c>
      <c r="S695" s="307">
        <f t="shared" ca="1" si="311"/>
        <v>8.1359999999999992</v>
      </c>
      <c r="T695" s="304">
        <f t="shared" ca="1" si="291"/>
        <v>79.814160000000001</v>
      </c>
      <c r="U695" s="311">
        <f t="shared" ca="1" si="292"/>
        <v>0</v>
      </c>
      <c r="V695" s="306">
        <f t="shared" ca="1" si="293"/>
        <v>1.2262481563105019</v>
      </c>
      <c r="W695" s="304">
        <f t="shared" ca="1" si="294"/>
        <v>59.512173291410214</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2.44606731132939</v>
      </c>
      <c r="AH695" s="304">
        <f t="shared" ca="1" si="318"/>
        <v>-7.314633889759131</v>
      </c>
    </row>
    <row r="696" spans="1:34" x14ac:dyDescent="0.2">
      <c r="A696" s="347">
        <f t="shared" ca="1" si="296"/>
        <v>1E-4</v>
      </c>
      <c r="B696" s="304">
        <f t="shared" ca="1" si="297"/>
        <v>33.417800000000796</v>
      </c>
      <c r="D696" s="306">
        <f t="shared" ca="1" si="298"/>
        <v>-0.73239223005933596</v>
      </c>
      <c r="E696" s="307">
        <f t="shared" ca="1" si="299"/>
        <v>-2.5320860472067386</v>
      </c>
      <c r="F696" s="304">
        <f t="shared" ca="1" si="300"/>
        <v>2.6358790050209691</v>
      </c>
      <c r="G696" s="306">
        <f t="shared" ca="1" si="301"/>
        <v>12.136491111507453</v>
      </c>
      <c r="H696" s="307">
        <f t="shared" ca="1" si="302"/>
        <v>-120.60348656076425</v>
      </c>
      <c r="I696" s="304">
        <f t="shared" ca="1" si="303"/>
        <v>121.21260407693642</v>
      </c>
      <c r="J696" s="306">
        <f t="shared" ca="1" si="304"/>
        <v>752.66657852646347</v>
      </c>
      <c r="K696" s="307">
        <f t="shared" ca="1" si="305"/>
        <v>-10.195903267511406</v>
      </c>
      <c r="L696" s="304">
        <f t="shared" ca="1" si="290"/>
        <v>752.73563412008957</v>
      </c>
      <c r="M696" s="306">
        <f t="shared" ca="1" si="306"/>
        <v>-1.4705026190100363</v>
      </c>
      <c r="N696" s="304">
        <f t="shared" ca="1" si="307"/>
        <v>-84.253593832209134</v>
      </c>
      <c r="P696" s="310">
        <f t="shared" ca="1" si="308"/>
        <v>23</v>
      </c>
      <c r="Q696" s="304">
        <f t="shared" ca="1" si="309"/>
        <v>0</v>
      </c>
      <c r="R696" s="306">
        <f t="shared" ca="1" si="310"/>
        <v>0</v>
      </c>
      <c r="S696" s="307">
        <f t="shared" ca="1" si="311"/>
        <v>8.1359999999999992</v>
      </c>
      <c r="T696" s="304">
        <f t="shared" ca="1" si="291"/>
        <v>79.814160000000001</v>
      </c>
      <c r="U696" s="311">
        <f t="shared" ca="1" si="292"/>
        <v>0</v>
      </c>
      <c r="V696" s="306">
        <f t="shared" ca="1" si="293"/>
        <v>1.2262496352082553</v>
      </c>
      <c r="W696" s="304">
        <f t="shared" ca="1" si="294"/>
        <v>59.512485253354491</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2.4460297635962061</v>
      </c>
      <c r="AH696" s="304">
        <f t="shared" ca="1" si="318"/>
        <v>-7.3146722334575003</v>
      </c>
    </row>
    <row r="697" spans="1:34" x14ac:dyDescent="0.2">
      <c r="A697" s="347">
        <f t="shared" ca="1" si="296"/>
        <v>1E-4</v>
      </c>
      <c r="B697" s="304">
        <f t="shared" ca="1" si="297"/>
        <v>33.417900000000799</v>
      </c>
      <c r="D697" s="306">
        <f t="shared" ca="1" si="298"/>
        <v>-0.73239017159466024</v>
      </c>
      <c r="E697" s="307">
        <f t="shared" ca="1" si="299"/>
        <v>-2.532047302996685</v>
      </c>
      <c r="F697" s="304">
        <f t="shared" ca="1" si="300"/>
        <v>2.6358412145008363</v>
      </c>
      <c r="G697" s="306">
        <f t="shared" ca="1" si="301"/>
        <v>12.136417872490293</v>
      </c>
      <c r="H697" s="307">
        <f t="shared" ca="1" si="302"/>
        <v>-120.60373976549455</v>
      </c>
      <c r="I697" s="304">
        <f t="shared" ca="1" si="303"/>
        <v>121.21284867619784</v>
      </c>
      <c r="J697" s="306">
        <f t="shared" ca="1" si="304"/>
        <v>752.66657852646347</v>
      </c>
      <c r="K697" s="307">
        <f t="shared" ca="1" si="305"/>
        <v>-10.20796362882772</v>
      </c>
      <c r="L697" s="304">
        <f t="shared" ca="1" si="290"/>
        <v>752.73579757586947</v>
      </c>
      <c r="M697" s="306">
        <f t="shared" ca="1" si="306"/>
        <v>-1.4705034293471126</v>
      </c>
      <c r="N697" s="304">
        <f t="shared" ca="1" si="307"/>
        <v>-84.253640261103598</v>
      </c>
      <c r="P697" s="310">
        <f t="shared" ca="1" si="308"/>
        <v>23</v>
      </c>
      <c r="Q697" s="304">
        <f t="shared" ca="1" si="309"/>
        <v>0</v>
      </c>
      <c r="R697" s="306">
        <f t="shared" ca="1" si="310"/>
        <v>0</v>
      </c>
      <c r="S697" s="307">
        <f t="shared" ca="1" si="311"/>
        <v>8.1359999999999992</v>
      </c>
      <c r="T697" s="304">
        <f t="shared" ca="1" si="291"/>
        <v>79.814160000000001</v>
      </c>
      <c r="U697" s="311">
        <f t="shared" ca="1" si="292"/>
        <v>0</v>
      </c>
      <c r="V697" s="306">
        <f t="shared" ca="1" si="293"/>
        <v>1.2262511141108985</v>
      </c>
      <c r="W697" s="304">
        <f t="shared" ca="1" si="294"/>
        <v>59.512797212913128</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2.4459922161418151</v>
      </c>
      <c r="AH697" s="304">
        <f t="shared" ca="1" si="318"/>
        <v>-7.3147105768626473</v>
      </c>
    </row>
    <row r="698" spans="1:34" x14ac:dyDescent="0.2">
      <c r="A698" s="347">
        <f t="shared" ca="1" si="296"/>
        <v>1E-4</v>
      </c>
      <c r="B698" s="304">
        <f t="shared" ca="1" si="297"/>
        <v>33.418000000000802</v>
      </c>
      <c r="D698" s="306">
        <f t="shared" ca="1" si="298"/>
        <v>-0.73238811309770713</v>
      </c>
      <c r="E698" s="307">
        <f t="shared" ca="1" si="299"/>
        <v>-2.5320085590829144</v>
      </c>
      <c r="F698" s="304">
        <f t="shared" ca="1" si="300"/>
        <v>2.6358034242856498</v>
      </c>
      <c r="G698" s="306">
        <f t="shared" ca="1" si="301"/>
        <v>12.136344633678984</v>
      </c>
      <c r="H698" s="307">
        <f t="shared" ca="1" si="302"/>
        <v>-120.60399296635046</v>
      </c>
      <c r="I698" s="304">
        <f t="shared" ca="1" si="303"/>
        <v>121.21309327170452</v>
      </c>
      <c r="J698" s="306">
        <f t="shared" ca="1" si="304"/>
        <v>752.66657852646347</v>
      </c>
      <c r="K698" s="307">
        <f t="shared" ca="1" si="305"/>
        <v>-10.220024015464313</v>
      </c>
      <c r="L698" s="304">
        <f t="shared" ca="1" si="290"/>
        <v>752.73596122518927</v>
      </c>
      <c r="M698" s="306">
        <f t="shared" ca="1" si="306"/>
        <v>-1.4705042396760284</v>
      </c>
      <c r="N698" s="304">
        <f t="shared" ca="1" si="307"/>
        <v>-84.253686689530483</v>
      </c>
      <c r="P698" s="310">
        <f t="shared" ca="1" si="308"/>
        <v>23</v>
      </c>
      <c r="Q698" s="304">
        <f t="shared" ca="1" si="309"/>
        <v>0</v>
      </c>
      <c r="R698" s="306">
        <f t="shared" ca="1" si="310"/>
        <v>0</v>
      </c>
      <c r="S698" s="307">
        <f t="shared" ca="1" si="311"/>
        <v>8.1359999999999992</v>
      </c>
      <c r="T698" s="304">
        <f t="shared" ca="1" si="291"/>
        <v>79.814160000000001</v>
      </c>
      <c r="U698" s="311">
        <f t="shared" ca="1" si="292"/>
        <v>0</v>
      </c>
      <c r="V698" s="306">
        <f t="shared" ca="1" si="293"/>
        <v>1.2262525930184307</v>
      </c>
      <c r="W698" s="304">
        <f t="shared" ca="1" si="294"/>
        <v>59.513109170086082</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2.4459546689662224</v>
      </c>
      <c r="AH698" s="304">
        <f t="shared" ca="1" si="318"/>
        <v>-7.3147489199745737</v>
      </c>
    </row>
    <row r="699" spans="1:34" x14ac:dyDescent="0.2">
      <c r="A699" s="347">
        <f t="shared" ca="1" si="296"/>
        <v>1E-4</v>
      </c>
      <c r="B699" s="304">
        <f t="shared" ca="1" si="297"/>
        <v>33.418100000000805</v>
      </c>
      <c r="D699" s="306">
        <f t="shared" ca="1" si="298"/>
        <v>-0.73238605456847783</v>
      </c>
      <c r="E699" s="307">
        <f t="shared" ca="1" si="299"/>
        <v>-2.5319698154654269</v>
      </c>
      <c r="F699" s="304">
        <f t="shared" ca="1" si="300"/>
        <v>2.6357656343754106</v>
      </c>
      <c r="G699" s="306">
        <f t="shared" ca="1" si="301"/>
        <v>12.136271395073527</v>
      </c>
      <c r="H699" s="307">
        <f t="shared" ca="1" si="302"/>
        <v>-120.60424616333201</v>
      </c>
      <c r="I699" s="304">
        <f t="shared" ca="1" si="303"/>
        <v>121.21333786345653</v>
      </c>
      <c r="J699" s="306">
        <f t="shared" ca="1" si="304"/>
        <v>752.66657852646347</v>
      </c>
      <c r="K699" s="307">
        <f t="shared" ca="1" si="305"/>
        <v>-10.232084427420798</v>
      </c>
      <c r="L699" s="304">
        <f t="shared" ca="1" si="290"/>
        <v>752.73612506804989</v>
      </c>
      <c r="M699" s="306">
        <f t="shared" ca="1" si="306"/>
        <v>-1.470505049996784</v>
      </c>
      <c r="N699" s="304">
        <f t="shared" ca="1" si="307"/>
        <v>-84.25373311748983</v>
      </c>
      <c r="P699" s="310">
        <f t="shared" ca="1" si="308"/>
        <v>23</v>
      </c>
      <c r="Q699" s="304">
        <f t="shared" ca="1" si="309"/>
        <v>0</v>
      </c>
      <c r="R699" s="306">
        <f t="shared" ca="1" si="310"/>
        <v>0</v>
      </c>
      <c r="S699" s="307">
        <f t="shared" ca="1" si="311"/>
        <v>8.1359999999999992</v>
      </c>
      <c r="T699" s="304">
        <f t="shared" ca="1" si="291"/>
        <v>79.814160000000001</v>
      </c>
      <c r="U699" s="311">
        <f t="shared" ca="1" si="292"/>
        <v>0</v>
      </c>
      <c r="V699" s="306">
        <f t="shared" ca="1" si="293"/>
        <v>1.226254071930853</v>
      </c>
      <c r="W699" s="304">
        <f t="shared" ca="1" si="294"/>
        <v>59.513421124873425</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2.4459171220694271</v>
      </c>
      <c r="AH699" s="304">
        <f t="shared" ca="1" si="318"/>
        <v>-7.3147872627932751</v>
      </c>
    </row>
    <row r="700" spans="1:34" x14ac:dyDescent="0.2">
      <c r="A700" s="347">
        <f t="shared" ca="1" si="296"/>
        <v>1E-4</v>
      </c>
      <c r="B700" s="304">
        <f t="shared" ca="1" si="297"/>
        <v>33.418200000000809</v>
      </c>
      <c r="D700" s="306">
        <f t="shared" ca="1" si="298"/>
        <v>-0.73238399600697146</v>
      </c>
      <c r="E700" s="307">
        <f t="shared" ca="1" si="299"/>
        <v>-2.5319310721442188</v>
      </c>
      <c r="F700" s="304">
        <f t="shared" ca="1" si="300"/>
        <v>2.6357278447701145</v>
      </c>
      <c r="G700" s="306">
        <f t="shared" ca="1" si="301"/>
        <v>12.136198156673926</v>
      </c>
      <c r="H700" s="307">
        <f t="shared" ca="1" si="302"/>
        <v>-120.60449935643922</v>
      </c>
      <c r="I700" s="304">
        <f t="shared" ca="1" si="303"/>
        <v>121.21358245145386</v>
      </c>
      <c r="J700" s="306">
        <f t="shared" ca="1" si="304"/>
        <v>752.66657852646347</v>
      </c>
      <c r="K700" s="307">
        <f t="shared" ca="1" si="305"/>
        <v>-10.244144864696786</v>
      </c>
      <c r="L700" s="304">
        <f t="shared" ca="1" si="290"/>
        <v>752.73628910445245</v>
      </c>
      <c r="M700" s="306">
        <f t="shared" ca="1" si="306"/>
        <v>-1.4705058603093792</v>
      </c>
      <c r="N700" s="304">
        <f t="shared" ca="1" si="307"/>
        <v>-84.253779544981626</v>
      </c>
      <c r="P700" s="310">
        <f t="shared" ca="1" si="308"/>
        <v>23</v>
      </c>
      <c r="Q700" s="304">
        <f t="shared" ca="1" si="309"/>
        <v>0</v>
      </c>
      <c r="R700" s="306">
        <f t="shared" ca="1" si="310"/>
        <v>0</v>
      </c>
      <c r="S700" s="307">
        <f t="shared" ca="1" si="311"/>
        <v>8.1359999999999992</v>
      </c>
      <c r="T700" s="304">
        <f t="shared" ca="1" si="291"/>
        <v>79.814160000000001</v>
      </c>
      <c r="U700" s="311">
        <f t="shared" ca="1" si="292"/>
        <v>0</v>
      </c>
      <c r="V700" s="306">
        <f t="shared" ca="1" si="293"/>
        <v>1.2262555508481641</v>
      </c>
      <c r="W700" s="304">
        <f t="shared" ca="1" si="294"/>
        <v>59.513733077275035</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2.4458795754514266</v>
      </c>
      <c r="AH700" s="304">
        <f t="shared" ca="1" si="318"/>
        <v>-7.3148256053187595</v>
      </c>
    </row>
    <row r="701" spans="1:34" x14ac:dyDescent="0.2">
      <c r="A701" s="347">
        <f t="shared" ca="1" si="296"/>
        <v>1E-4</v>
      </c>
      <c r="B701" s="304">
        <f t="shared" ca="1" si="297"/>
        <v>33.418300000000812</v>
      </c>
      <c r="D701" s="306">
        <f t="shared" ca="1" si="298"/>
        <v>-0.73238193741319002</v>
      </c>
      <c r="E701" s="307">
        <f t="shared" ca="1" si="299"/>
        <v>-2.5318923291193007</v>
      </c>
      <c r="F701" s="304">
        <f t="shared" ca="1" si="300"/>
        <v>2.6356900554697731</v>
      </c>
      <c r="G701" s="306">
        <f t="shared" ca="1" si="301"/>
        <v>12.136124918480185</v>
      </c>
      <c r="H701" s="307">
        <f t="shared" ca="1" si="302"/>
        <v>-120.60475254567213</v>
      </c>
      <c r="I701" s="304">
        <f t="shared" ca="1" si="303"/>
        <v>121.21382703569657</v>
      </c>
      <c r="J701" s="306">
        <f t="shared" ca="1" si="304"/>
        <v>752.66657852646347</v>
      </c>
      <c r="K701" s="307">
        <f t="shared" ca="1" si="305"/>
        <v>-10.256205327291891</v>
      </c>
      <c r="L701" s="304">
        <f t="shared" ca="1" si="290"/>
        <v>752.73645333439811</v>
      </c>
      <c r="M701" s="306">
        <f t="shared" ca="1" si="306"/>
        <v>-1.4705066706138146</v>
      </c>
      <c r="N701" s="304">
        <f t="shared" ca="1" si="307"/>
        <v>-84.253825972005899</v>
      </c>
      <c r="P701" s="310">
        <f t="shared" ca="1" si="308"/>
        <v>23</v>
      </c>
      <c r="Q701" s="304">
        <f t="shared" ca="1" si="309"/>
        <v>0</v>
      </c>
      <c r="R701" s="306">
        <f t="shared" ca="1" si="310"/>
        <v>0</v>
      </c>
      <c r="S701" s="307">
        <f t="shared" ca="1" si="311"/>
        <v>8.1359999999999992</v>
      </c>
      <c r="T701" s="304">
        <f t="shared" ca="1" si="291"/>
        <v>79.814160000000001</v>
      </c>
      <c r="U701" s="311">
        <f t="shared" ca="1" si="292"/>
        <v>0</v>
      </c>
      <c r="V701" s="306">
        <f t="shared" ca="1" si="293"/>
        <v>1.2262570297703648</v>
      </c>
      <c r="W701" s="304">
        <f t="shared" ca="1" si="294"/>
        <v>59.514045027291012</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2.4458420291122334</v>
      </c>
      <c r="AH701" s="304">
        <f t="shared" ca="1" si="318"/>
        <v>-7.3148639475510127</v>
      </c>
    </row>
    <row r="702" spans="1:34" x14ac:dyDescent="0.2">
      <c r="A702" s="347">
        <f t="shared" ca="1" si="296"/>
        <v>1E-4</v>
      </c>
      <c r="B702" s="304">
        <f t="shared" ca="1" si="297"/>
        <v>33.418400000000815</v>
      </c>
      <c r="D702" s="306">
        <f t="shared" ca="1" si="298"/>
        <v>-0.73237987878713295</v>
      </c>
      <c r="E702" s="307">
        <f t="shared" ca="1" si="299"/>
        <v>-2.531853586390663</v>
      </c>
      <c r="F702" s="304">
        <f t="shared" ca="1" si="300"/>
        <v>2.6356522664743767</v>
      </c>
      <c r="G702" s="306">
        <f t="shared" ca="1" si="301"/>
        <v>12.136051680492306</v>
      </c>
      <c r="H702" s="307">
        <f t="shared" ca="1" si="302"/>
        <v>-120.60500573103077</v>
      </c>
      <c r="I702" s="304">
        <f t="shared" ca="1" si="303"/>
        <v>121.21407161618467</v>
      </c>
      <c r="J702" s="306">
        <f t="shared" ca="1" si="304"/>
        <v>752.66657852646347</v>
      </c>
      <c r="K702" s="307">
        <f t="shared" ca="1" si="305"/>
        <v>-10.268265815205726</v>
      </c>
      <c r="L702" s="304">
        <f t="shared" ca="1" si="290"/>
        <v>752.73661775788798</v>
      </c>
      <c r="M702" s="306">
        <f t="shared" ca="1" si="306"/>
        <v>-1.47050748091009</v>
      </c>
      <c r="N702" s="304">
        <f t="shared" ca="1" si="307"/>
        <v>-84.253872398562635</v>
      </c>
      <c r="P702" s="310">
        <f t="shared" ca="1" si="308"/>
        <v>23</v>
      </c>
      <c r="Q702" s="304">
        <f t="shared" ca="1" si="309"/>
        <v>0</v>
      </c>
      <c r="R702" s="306">
        <f t="shared" ca="1" si="310"/>
        <v>0</v>
      </c>
      <c r="S702" s="307">
        <f t="shared" ca="1" si="311"/>
        <v>8.1359999999999992</v>
      </c>
      <c r="T702" s="304">
        <f t="shared" ca="1" si="291"/>
        <v>79.814160000000001</v>
      </c>
      <c r="U702" s="311">
        <f t="shared" ca="1" si="292"/>
        <v>0</v>
      </c>
      <c r="V702" s="306">
        <f t="shared" ca="1" si="293"/>
        <v>1.2262585086974545</v>
      </c>
      <c r="W702" s="304">
        <f t="shared" ca="1" si="294"/>
        <v>59.514356974921292</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2.445804483051834</v>
      </c>
      <c r="AH702" s="304">
        <f t="shared" ca="1" si="318"/>
        <v>-7.3149022894900462</v>
      </c>
    </row>
    <row r="703" spans="1:34" x14ac:dyDescent="0.2">
      <c r="A703" s="347">
        <f t="shared" ca="1" si="296"/>
        <v>1E-4</v>
      </c>
      <c r="B703" s="304">
        <f t="shared" ca="1" si="297"/>
        <v>33.418500000000819</v>
      </c>
      <c r="D703" s="306">
        <f t="shared" ca="1" si="298"/>
        <v>-0.73237782012880115</v>
      </c>
      <c r="E703" s="307">
        <f t="shared" ca="1" si="299"/>
        <v>-2.5318148439583119</v>
      </c>
      <c r="F703" s="304">
        <f t="shared" ca="1" si="300"/>
        <v>2.6356144777839314</v>
      </c>
      <c r="G703" s="306">
        <f t="shared" ca="1" si="301"/>
        <v>12.135978442710293</v>
      </c>
      <c r="H703" s="307">
        <f t="shared" ca="1" si="302"/>
        <v>-120.60525891251517</v>
      </c>
      <c r="I703" s="304">
        <f t="shared" ca="1" si="303"/>
        <v>121.21431619291819</v>
      </c>
      <c r="J703" s="306">
        <f t="shared" ca="1" si="304"/>
        <v>752.66657852646347</v>
      </c>
      <c r="K703" s="307">
        <f t="shared" ca="1" si="305"/>
        <v>-10.280326328437903</v>
      </c>
      <c r="L703" s="304">
        <f t="shared" ca="1" si="290"/>
        <v>752.736782374923</v>
      </c>
      <c r="M703" s="306">
        <f t="shared" ca="1" si="306"/>
        <v>-1.4705082911982055</v>
      </c>
      <c r="N703" s="304">
        <f t="shared" ca="1" si="307"/>
        <v>-84.253918824651834</v>
      </c>
      <c r="P703" s="310">
        <f t="shared" ca="1" si="308"/>
        <v>23</v>
      </c>
      <c r="Q703" s="304">
        <f t="shared" ca="1" si="309"/>
        <v>0</v>
      </c>
      <c r="R703" s="306">
        <f t="shared" ca="1" si="310"/>
        <v>0</v>
      </c>
      <c r="S703" s="307">
        <f t="shared" ca="1" si="311"/>
        <v>8.1359999999999992</v>
      </c>
      <c r="T703" s="304">
        <f t="shared" ca="1" si="291"/>
        <v>79.814160000000001</v>
      </c>
      <c r="U703" s="311">
        <f t="shared" ca="1" si="292"/>
        <v>0</v>
      </c>
      <c r="V703" s="306">
        <f t="shared" ca="1" si="293"/>
        <v>1.2262599876294336</v>
      </c>
      <c r="W703" s="304">
        <f t="shared" ca="1" si="294"/>
        <v>59.514668920165889</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2.4457669372702409</v>
      </c>
      <c r="AH703" s="304">
        <f t="shared" ca="1" si="318"/>
        <v>-7.3149406311358529</v>
      </c>
    </row>
    <row r="704" spans="1:34" x14ac:dyDescent="0.2">
      <c r="A704" s="347">
        <f t="shared" ca="1" si="296"/>
        <v>1E-4</v>
      </c>
      <c r="B704" s="304">
        <f t="shared" ca="1" si="297"/>
        <v>33.418600000000822</v>
      </c>
      <c r="D704" s="306">
        <f t="shared" ca="1" si="298"/>
        <v>-0.73237576143819649</v>
      </c>
      <c r="E704" s="307">
        <f t="shared" ca="1" si="299"/>
        <v>-2.5317761018222473</v>
      </c>
      <c r="F704" s="304">
        <f t="shared" ca="1" si="300"/>
        <v>2.6355766893984383</v>
      </c>
      <c r="G704" s="306">
        <f t="shared" ca="1" si="301"/>
        <v>12.135905205134149</v>
      </c>
      <c r="H704" s="307">
        <f t="shared" ca="1" si="302"/>
        <v>-120.60551209012534</v>
      </c>
      <c r="I704" s="304">
        <f t="shared" ca="1" si="303"/>
        <v>121.21456076589715</v>
      </c>
      <c r="J704" s="306">
        <f t="shared" ca="1" si="304"/>
        <v>752.66657852646347</v>
      </c>
      <c r="K704" s="307">
        <f t="shared" ca="1" si="305"/>
        <v>-10.292386866988036</v>
      </c>
      <c r="L704" s="304">
        <f t="shared" ca="1" si="290"/>
        <v>752.73694718550428</v>
      </c>
      <c r="M704" s="306">
        <f t="shared" ca="1" si="306"/>
        <v>-1.4705091014781615</v>
      </c>
      <c r="N704" s="304">
        <f t="shared" ca="1" si="307"/>
        <v>-84.253965250273538</v>
      </c>
      <c r="P704" s="310">
        <f t="shared" ca="1" si="308"/>
        <v>23</v>
      </c>
      <c r="Q704" s="304">
        <f t="shared" ca="1" si="309"/>
        <v>0</v>
      </c>
      <c r="R704" s="306">
        <f t="shared" ca="1" si="310"/>
        <v>0</v>
      </c>
      <c r="S704" s="307">
        <f t="shared" ca="1" si="311"/>
        <v>8.1359999999999992</v>
      </c>
      <c r="T704" s="304">
        <f t="shared" ca="1" si="291"/>
        <v>79.814160000000001</v>
      </c>
      <c r="U704" s="311">
        <f t="shared" ca="1" si="292"/>
        <v>0</v>
      </c>
      <c r="V704" s="306">
        <f t="shared" ca="1" si="293"/>
        <v>1.2262614665663023</v>
      </c>
      <c r="W704" s="304">
        <f t="shared" ca="1" si="294"/>
        <v>59.514980863024803</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2.4457293917674496</v>
      </c>
      <c r="AH704" s="304">
        <f t="shared" ca="1" si="318"/>
        <v>-7.3149789724884338</v>
      </c>
    </row>
    <row r="705" spans="1:34" x14ac:dyDescent="0.2">
      <c r="A705" s="347">
        <f t="shared" ca="1" si="296"/>
        <v>1E-4</v>
      </c>
      <c r="B705" s="304">
        <f t="shared" ca="1" si="297"/>
        <v>33.418700000000825</v>
      </c>
      <c r="D705" s="306">
        <f t="shared" ca="1" si="298"/>
        <v>-0.73237370271531732</v>
      </c>
      <c r="E705" s="307">
        <f t="shared" ca="1" si="299"/>
        <v>-2.5317373599824693</v>
      </c>
      <c r="F705" s="304">
        <f t="shared" ca="1" si="300"/>
        <v>2.6355389013178971</v>
      </c>
      <c r="G705" s="306">
        <f t="shared" ca="1" si="301"/>
        <v>12.135831967763878</v>
      </c>
      <c r="H705" s="307">
        <f t="shared" ca="1" si="302"/>
        <v>-120.60576526386134</v>
      </c>
      <c r="I705" s="304">
        <f t="shared" ca="1" si="303"/>
        <v>121.2148053351216</v>
      </c>
      <c r="J705" s="306">
        <f t="shared" ca="1" si="304"/>
        <v>752.66657852646347</v>
      </c>
      <c r="K705" s="307">
        <f t="shared" ca="1" si="305"/>
        <v>-10.304447430855735</v>
      </c>
      <c r="L705" s="304">
        <f t="shared" ca="1" si="290"/>
        <v>752.73711218963308</v>
      </c>
      <c r="M705" s="306">
        <f t="shared" ca="1" si="306"/>
        <v>-1.4705099117499576</v>
      </c>
      <c r="N705" s="304">
        <f t="shared" ca="1" si="307"/>
        <v>-84.254011675427719</v>
      </c>
      <c r="P705" s="310">
        <f t="shared" ca="1" si="308"/>
        <v>23</v>
      </c>
      <c r="Q705" s="304">
        <f t="shared" ca="1" si="309"/>
        <v>0</v>
      </c>
      <c r="R705" s="306">
        <f t="shared" ca="1" si="310"/>
        <v>0</v>
      </c>
      <c r="S705" s="307">
        <f t="shared" ca="1" si="311"/>
        <v>8.1359999999999992</v>
      </c>
      <c r="T705" s="304">
        <f t="shared" ca="1" si="291"/>
        <v>79.814160000000001</v>
      </c>
      <c r="U705" s="311">
        <f t="shared" ca="1" si="292"/>
        <v>0</v>
      </c>
      <c r="V705" s="306">
        <f t="shared" ca="1" si="293"/>
        <v>1.2262629455080596</v>
      </c>
      <c r="W705" s="304">
        <f t="shared" ca="1" si="294"/>
        <v>59.515292803498006</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2.4456918465434621</v>
      </c>
      <c r="AH705" s="304">
        <f t="shared" ca="1" si="318"/>
        <v>-7.3150173135477887</v>
      </c>
    </row>
    <row r="706" spans="1:34" x14ac:dyDescent="0.2">
      <c r="A706" s="347">
        <f t="shared" ca="1" si="296"/>
        <v>1E-4</v>
      </c>
      <c r="B706" s="304">
        <f t="shared" ca="1" si="297"/>
        <v>33.418800000000829</v>
      </c>
      <c r="D706" s="306">
        <f t="shared" ca="1" si="298"/>
        <v>-0.73237164396016829</v>
      </c>
      <c r="E706" s="307">
        <f t="shared" ca="1" si="299"/>
        <v>-2.5316986184389796</v>
      </c>
      <c r="F706" s="304">
        <f t="shared" ca="1" si="300"/>
        <v>2.6355011135423103</v>
      </c>
      <c r="G706" s="306">
        <f t="shared" ca="1" si="301"/>
        <v>12.135758730599482</v>
      </c>
      <c r="H706" s="307">
        <f t="shared" ca="1" si="302"/>
        <v>-120.60601843372319</v>
      </c>
      <c r="I706" s="304">
        <f t="shared" ca="1" si="303"/>
        <v>121.21504990059155</v>
      </c>
      <c r="J706" s="306">
        <f t="shared" ca="1" si="304"/>
        <v>752.66657852646347</v>
      </c>
      <c r="K706" s="307">
        <f t="shared" ca="1" si="305"/>
        <v>-10.316508020040613</v>
      </c>
      <c r="L706" s="304">
        <f t="shared" ca="1" si="290"/>
        <v>752.73727738731031</v>
      </c>
      <c r="M706" s="306">
        <f t="shared" ca="1" si="306"/>
        <v>-1.4705107220135945</v>
      </c>
      <c r="N706" s="304">
        <f t="shared" ca="1" si="307"/>
        <v>-84.254058100114406</v>
      </c>
      <c r="P706" s="310">
        <f t="shared" ca="1" si="308"/>
        <v>23</v>
      </c>
      <c r="Q706" s="304">
        <f t="shared" ca="1" si="309"/>
        <v>0</v>
      </c>
      <c r="R706" s="306">
        <f t="shared" ca="1" si="310"/>
        <v>0</v>
      </c>
      <c r="S706" s="307">
        <f t="shared" ca="1" si="311"/>
        <v>8.1359999999999992</v>
      </c>
      <c r="T706" s="304">
        <f t="shared" ca="1" si="291"/>
        <v>79.814160000000001</v>
      </c>
      <c r="U706" s="311">
        <f t="shared" ca="1" si="292"/>
        <v>0</v>
      </c>
      <c r="V706" s="306">
        <f t="shared" ca="1" si="293"/>
        <v>1.2262644244547065</v>
      </c>
      <c r="W706" s="304">
        <f t="shared" ca="1" si="294"/>
        <v>59.515604741585541</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2.445654301598279</v>
      </c>
      <c r="AH706" s="304">
        <f t="shared" ca="1" si="318"/>
        <v>-7.3150556543139151</v>
      </c>
    </row>
    <row r="707" spans="1:34" x14ac:dyDescent="0.2">
      <c r="A707" s="347">
        <f t="shared" ca="1" si="296"/>
        <v>1E-4</v>
      </c>
      <c r="B707" s="304">
        <f t="shared" ca="1" si="297"/>
        <v>33.418900000000832</v>
      </c>
      <c r="D707" s="306">
        <f t="shared" ca="1" si="298"/>
        <v>-0.73236958517274664</v>
      </c>
      <c r="E707" s="307">
        <f t="shared" ca="1" si="299"/>
        <v>-2.5316598771917755</v>
      </c>
      <c r="F707" s="304">
        <f t="shared" ca="1" si="300"/>
        <v>2.6354633260716751</v>
      </c>
      <c r="G707" s="306">
        <f t="shared" ca="1" si="301"/>
        <v>12.135685493640965</v>
      </c>
      <c r="H707" s="307">
        <f t="shared" ca="1" si="302"/>
        <v>-120.60627159971091</v>
      </c>
      <c r="I707" s="304">
        <f t="shared" ca="1" si="303"/>
        <v>121.21529446230703</v>
      </c>
      <c r="J707" s="306">
        <f t="shared" ca="1" si="304"/>
        <v>752.66657852646347</v>
      </c>
      <c r="K707" s="307">
        <f t="shared" ca="1" si="305"/>
        <v>-10.328568634542284</v>
      </c>
      <c r="L707" s="304">
        <f t="shared" ca="1" si="290"/>
        <v>752.73744277853712</v>
      </c>
      <c r="M707" s="306">
        <f t="shared" ca="1" si="306"/>
        <v>-1.4705115322690721</v>
      </c>
      <c r="N707" s="304">
        <f t="shared" ca="1" si="307"/>
        <v>-84.254104524333599</v>
      </c>
      <c r="P707" s="310">
        <f t="shared" ca="1" si="308"/>
        <v>23</v>
      </c>
      <c r="Q707" s="304">
        <f t="shared" ca="1" si="309"/>
        <v>0</v>
      </c>
      <c r="R707" s="306">
        <f t="shared" ca="1" si="310"/>
        <v>0</v>
      </c>
      <c r="S707" s="307">
        <f t="shared" ca="1" si="311"/>
        <v>8.1359999999999992</v>
      </c>
      <c r="T707" s="304">
        <f t="shared" ca="1" si="291"/>
        <v>79.814160000000001</v>
      </c>
      <c r="U707" s="311">
        <f t="shared" ca="1" si="292"/>
        <v>0</v>
      </c>
      <c r="V707" s="306">
        <f t="shared" ca="1" si="293"/>
        <v>1.2262659034062422</v>
      </c>
      <c r="W707" s="304">
        <f t="shared" ca="1" si="294"/>
        <v>59.515916677287336</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2.4456167569318978</v>
      </c>
      <c r="AH707" s="304">
        <f t="shared" ca="1" si="318"/>
        <v>-7.3150939947868174</v>
      </c>
    </row>
    <row r="708" spans="1:34" x14ac:dyDescent="0.2">
      <c r="A708" s="347">
        <f t="shared" ca="1" si="296"/>
        <v>1E-4</v>
      </c>
      <c r="B708" s="304">
        <f t="shared" ca="1" si="297"/>
        <v>33.419000000000835</v>
      </c>
      <c r="D708" s="306">
        <f t="shared" ca="1" si="298"/>
        <v>-0.73236752635305324</v>
      </c>
      <c r="E708" s="307">
        <f t="shared" ca="1" si="299"/>
        <v>-2.5316211362408625</v>
      </c>
      <c r="F708" s="304">
        <f t="shared" ca="1" si="300"/>
        <v>2.6354255389059973</v>
      </c>
      <c r="G708" s="306">
        <f t="shared" ca="1" si="301"/>
        <v>12.135612256888329</v>
      </c>
      <c r="H708" s="307">
        <f t="shared" ca="1" si="302"/>
        <v>-120.60652476182453</v>
      </c>
      <c r="I708" s="304">
        <f t="shared" ca="1" si="303"/>
        <v>121.21553902026807</v>
      </c>
      <c r="J708" s="306">
        <f t="shared" ca="1" si="304"/>
        <v>752.66657852646347</v>
      </c>
      <c r="K708" s="307">
        <f t="shared" ca="1" si="305"/>
        <v>-10.340629274360362</v>
      </c>
      <c r="L708" s="304">
        <f t="shared" ref="L708:L771" ca="1" si="319">SQRT(pos_x^2+pos_z^2)</f>
        <v>752.73760836331451</v>
      </c>
      <c r="M708" s="306">
        <f t="shared" ca="1" si="306"/>
        <v>-1.4705123425163904</v>
      </c>
      <c r="N708" s="304">
        <f t="shared" ca="1" si="307"/>
        <v>-84.254150948085297</v>
      </c>
      <c r="P708" s="310">
        <f t="shared" ca="1" si="308"/>
        <v>23</v>
      </c>
      <c r="Q708" s="304">
        <f t="shared" ca="1" si="309"/>
        <v>0</v>
      </c>
      <c r="R708" s="306">
        <f t="shared" ca="1" si="310"/>
        <v>0</v>
      </c>
      <c r="S708" s="307">
        <f t="shared" ca="1" si="311"/>
        <v>8.1359999999999992</v>
      </c>
      <c r="T708" s="304">
        <f t="shared" ref="T708:T771" ca="1" si="320">m*g</f>
        <v>79.814160000000001</v>
      </c>
      <c r="U708" s="311">
        <f t="shared" ref="U708:U771" ca="1" si="321">IF(pos_xz&lt;L_rampe,Poids*COS(Beta),0)</f>
        <v>0</v>
      </c>
      <c r="V708" s="306">
        <f t="shared" ref="V708:V771" ca="1" si="322">Rho_moyen*(20000-Alt_rampe-pos_z)/(20000+Alt_rampe+pos_z)</f>
        <v>1.2262673823626673</v>
      </c>
      <c r="W708" s="304">
        <f t="shared" ref="W708:W771" ca="1" si="323">1/2*Rho*Sref*Cx*vit_xz^2</f>
        <v>59.516228610603434</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2.4455792125443283</v>
      </c>
      <c r="AH708" s="304">
        <f t="shared" ca="1" si="318"/>
        <v>-7.3151323349664876</v>
      </c>
    </row>
    <row r="709" spans="1:34" x14ac:dyDescent="0.2">
      <c r="A709" s="347">
        <f t="shared" ref="A709:A772" ca="1" si="325">IF(B708+0.01&lt;=T_ini+ROUNDUP(Temps_fin_propu,0), 0.01, IF(K708&gt;0, 0.1, 0.0001))</f>
        <v>1E-4</v>
      </c>
      <c r="B709" s="304">
        <f t="shared" ref="B709:B772" ca="1" si="326">B708+pas</f>
        <v>33.419100000000839</v>
      </c>
      <c r="D709" s="306">
        <f t="shared" ref="D709:D772" ca="1" si="327">IF(AND(L708&lt;L_rampe,Poussee&lt;Poids*SIN(M708)),0,(-W708+Poussee)/m*COS(M708)-U708/m*SIN(M708))</f>
        <v>-0.73236546750109022</v>
      </c>
      <c r="E709" s="307">
        <f t="shared" ref="E709:E772" ca="1" si="328">IF(AND(L708&lt;L_rampe,Poussee&lt;Poids*SIN(M708)),0,(-W708+Poussee)/m*SIN(M708)+U708/m*COS(M708)-Poids/m)</f>
        <v>-2.5315823955862369</v>
      </c>
      <c r="F709" s="304">
        <f t="shared" ref="F709:F772" ca="1" si="329">SQRT(acc_x^2+acc_z^2)</f>
        <v>2.6353877520452738</v>
      </c>
      <c r="G709" s="306">
        <f t="shared" ref="G709:G772" ca="1" si="330">G708+acc_x*pas</f>
        <v>12.135539020341579</v>
      </c>
      <c r="H709" s="307">
        <f t="shared" ref="H709:H772" ca="1" si="331">H708+acc_z*pas</f>
        <v>-120.60677792006409</v>
      </c>
      <c r="I709" s="304">
        <f t="shared" ref="I709:I772" ca="1" si="332">SQRT(vit_x^2+vit_z^2)</f>
        <v>121.21578357447471</v>
      </c>
      <c r="J709" s="306">
        <f t="shared" ref="J709:J772" ca="1" si="333">J708+0.5*(vit_x+G708)*pas*(K708&gt;=0)</f>
        <v>752.66657852646347</v>
      </c>
      <c r="K709" s="307">
        <f t="shared" ref="K709:K772" ca="1" si="334">K708+0.5*(vit_z+H708)*pas</f>
        <v>-10.352689939494457</v>
      </c>
      <c r="L709" s="304">
        <f t="shared" ca="1" si="319"/>
        <v>752.73777414164374</v>
      </c>
      <c r="M709" s="306">
        <f t="shared" ref="M709:M772" ca="1" si="335">IF(AND(L708&gt;L_rampe,G709&gt;0),ATAN2(G709,H709),$M$4)</f>
        <v>-1.4705131527555497</v>
      </c>
      <c r="N709" s="304">
        <f t="shared" ref="N709:N772" ca="1" si="336">DEGREES(Beta)</f>
        <v>-84.254197371369528</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8.1359999999999992</v>
      </c>
      <c r="T709" s="304">
        <f t="shared" ca="1" si="320"/>
        <v>79.814160000000001</v>
      </c>
      <c r="U709" s="311">
        <f t="shared" ca="1" si="321"/>
        <v>0</v>
      </c>
      <c r="V709" s="306">
        <f t="shared" ca="1" si="322"/>
        <v>1.2262688613239812</v>
      </c>
      <c r="W709" s="304">
        <f t="shared" ca="1" si="323"/>
        <v>59.516540541533821</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2.4455416684355642</v>
      </c>
      <c r="AH709" s="304">
        <f t="shared" ref="AH709:AH772" ca="1" si="347">IF(AND(L708&lt;L_rampe,Poussee&lt;Poids*SIN(M708)), g*SIN(M708), (-W708+Poussee)/m)</f>
        <v>-7.3151706748529302</v>
      </c>
    </row>
    <row r="710" spans="1:34" x14ac:dyDescent="0.2">
      <c r="A710" s="347">
        <f t="shared" ca="1" si="325"/>
        <v>1E-4</v>
      </c>
      <c r="B710" s="304">
        <f t="shared" ca="1" si="326"/>
        <v>33.419200000000842</v>
      </c>
      <c r="D710" s="306">
        <f t="shared" ca="1" si="327"/>
        <v>-0.73236340861685745</v>
      </c>
      <c r="E710" s="307">
        <f t="shared" ca="1" si="328"/>
        <v>-2.5315436552279014</v>
      </c>
      <c r="F710" s="304">
        <f t="shared" ca="1" si="329"/>
        <v>2.6353499654895072</v>
      </c>
      <c r="G710" s="306">
        <f t="shared" ca="1" si="330"/>
        <v>12.135465784000717</v>
      </c>
      <c r="H710" s="307">
        <f t="shared" ca="1" si="331"/>
        <v>-120.60703107442961</v>
      </c>
      <c r="I710" s="304">
        <f t="shared" ca="1" si="332"/>
        <v>121.21602812492695</v>
      </c>
      <c r="J710" s="306">
        <f t="shared" ca="1" si="333"/>
        <v>752.66657852646347</v>
      </c>
      <c r="K710" s="307">
        <f t="shared" ca="1" si="334"/>
        <v>-10.364750629944181</v>
      </c>
      <c r="L710" s="304">
        <f t="shared" ca="1" si="319"/>
        <v>752.73794011352584</v>
      </c>
      <c r="M710" s="306">
        <f t="shared" ca="1" si="335"/>
        <v>-1.47051396298655</v>
      </c>
      <c r="N710" s="304">
        <f t="shared" ca="1" si="336"/>
        <v>-84.254243794186266</v>
      </c>
      <c r="P710" s="310">
        <f t="shared" ca="1" si="337"/>
        <v>23</v>
      </c>
      <c r="Q710" s="304">
        <f t="shared" ca="1" si="338"/>
        <v>0</v>
      </c>
      <c r="R710" s="306">
        <f t="shared" ca="1" si="339"/>
        <v>0</v>
      </c>
      <c r="S710" s="307">
        <f t="shared" ca="1" si="340"/>
        <v>8.1359999999999992</v>
      </c>
      <c r="T710" s="304">
        <f t="shared" ca="1" si="320"/>
        <v>79.814160000000001</v>
      </c>
      <c r="U710" s="311">
        <f t="shared" ca="1" si="321"/>
        <v>0</v>
      </c>
      <c r="V710" s="306">
        <f t="shared" ca="1" si="322"/>
        <v>1.2262703402901847</v>
      </c>
      <c r="W710" s="304">
        <f t="shared" ca="1" si="323"/>
        <v>59.516852470078497</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2.4455041246056082</v>
      </c>
      <c r="AH710" s="304">
        <f t="shared" ca="1" si="347"/>
        <v>-7.3152090144461441</v>
      </c>
    </row>
    <row r="711" spans="1:34" x14ac:dyDescent="0.2">
      <c r="A711" s="347">
        <f t="shared" ca="1" si="325"/>
        <v>1E-4</v>
      </c>
      <c r="B711" s="304">
        <f t="shared" ca="1" si="326"/>
        <v>33.419300000000845</v>
      </c>
      <c r="D711" s="306">
        <f t="shared" ca="1" si="327"/>
        <v>-0.73236134970035649</v>
      </c>
      <c r="E711" s="307">
        <f t="shared" ca="1" si="328"/>
        <v>-2.5315049151658551</v>
      </c>
      <c r="F711" s="304">
        <f t="shared" ca="1" si="329"/>
        <v>2.6353121792386971</v>
      </c>
      <c r="G711" s="306">
        <f t="shared" ca="1" si="330"/>
        <v>12.135392547865747</v>
      </c>
      <c r="H711" s="307">
        <f t="shared" ca="1" si="331"/>
        <v>-120.60728422492113</v>
      </c>
      <c r="I711" s="304">
        <f t="shared" ca="1" si="332"/>
        <v>121.21627267162485</v>
      </c>
      <c r="J711" s="306">
        <f t="shared" ca="1" si="333"/>
        <v>752.66657852646347</v>
      </c>
      <c r="K711" s="307">
        <f t="shared" ca="1" si="334"/>
        <v>-10.376811345709148</v>
      </c>
      <c r="L711" s="304">
        <f t="shared" ca="1" si="319"/>
        <v>752.73810627896171</v>
      </c>
      <c r="M711" s="306">
        <f t="shared" ca="1" si="335"/>
        <v>-1.4705147732093915</v>
      </c>
      <c r="N711" s="304">
        <f t="shared" ca="1" si="336"/>
        <v>-84.254290216535551</v>
      </c>
      <c r="P711" s="310">
        <f t="shared" ca="1" si="337"/>
        <v>23</v>
      </c>
      <c r="Q711" s="304">
        <f t="shared" ca="1" si="338"/>
        <v>0</v>
      </c>
      <c r="R711" s="306">
        <f t="shared" ca="1" si="339"/>
        <v>0</v>
      </c>
      <c r="S711" s="307">
        <f t="shared" ca="1" si="340"/>
        <v>8.1359999999999992</v>
      </c>
      <c r="T711" s="304">
        <f t="shared" ca="1" si="320"/>
        <v>79.814160000000001</v>
      </c>
      <c r="U711" s="311">
        <f t="shared" ca="1" si="321"/>
        <v>0</v>
      </c>
      <c r="V711" s="306">
        <f t="shared" ca="1" si="322"/>
        <v>1.2262718192612763</v>
      </c>
      <c r="W711" s="304">
        <f t="shared" ca="1" si="323"/>
        <v>59.517164396237412</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2.4454665810544611</v>
      </c>
      <c r="AH711" s="304">
        <f t="shared" ca="1" si="347"/>
        <v>-7.3152473537461287</v>
      </c>
    </row>
    <row r="712" spans="1:34" x14ac:dyDescent="0.2">
      <c r="A712" s="347">
        <f t="shared" ca="1" si="325"/>
        <v>1E-4</v>
      </c>
      <c r="B712" s="304">
        <f t="shared" ca="1" si="326"/>
        <v>33.419400000000849</v>
      </c>
      <c r="D712" s="306">
        <f t="shared" ca="1" si="327"/>
        <v>-0.7323592907515869</v>
      </c>
      <c r="E712" s="307">
        <f t="shared" ca="1" si="328"/>
        <v>-2.5314661754001042</v>
      </c>
      <c r="F712" s="304">
        <f t="shared" ca="1" si="329"/>
        <v>2.6352743932928502</v>
      </c>
      <c r="G712" s="306">
        <f t="shared" ca="1" si="330"/>
        <v>12.135319311936671</v>
      </c>
      <c r="H712" s="307">
        <f t="shared" ca="1" si="331"/>
        <v>-120.60753737153867</v>
      </c>
      <c r="I712" s="304">
        <f t="shared" ca="1" si="332"/>
        <v>121.21651721456841</v>
      </c>
      <c r="J712" s="306">
        <f t="shared" ca="1" si="333"/>
        <v>752.66657852646347</v>
      </c>
      <c r="K712" s="307">
        <f t="shared" ca="1" si="334"/>
        <v>-10.388872086788972</v>
      </c>
      <c r="L712" s="304">
        <f t="shared" ca="1" si="319"/>
        <v>752.7382726379526</v>
      </c>
      <c r="M712" s="306">
        <f t="shared" ca="1" si="335"/>
        <v>-1.4705155834240742</v>
      </c>
      <c r="N712" s="304">
        <f t="shared" ca="1" si="336"/>
        <v>-84.254336638417371</v>
      </c>
      <c r="P712" s="310">
        <f t="shared" ca="1" si="337"/>
        <v>23</v>
      </c>
      <c r="Q712" s="304">
        <f t="shared" ca="1" si="338"/>
        <v>0</v>
      </c>
      <c r="R712" s="306">
        <f t="shared" ca="1" si="339"/>
        <v>0</v>
      </c>
      <c r="S712" s="307">
        <f t="shared" ca="1" si="340"/>
        <v>8.1359999999999992</v>
      </c>
      <c r="T712" s="304">
        <f t="shared" ca="1" si="320"/>
        <v>79.814160000000001</v>
      </c>
      <c r="U712" s="311">
        <f t="shared" ca="1" si="321"/>
        <v>0</v>
      </c>
      <c r="V712" s="306">
        <f t="shared" ca="1" si="322"/>
        <v>1.2262732982372573</v>
      </c>
      <c r="W712" s="304">
        <f t="shared" ca="1" si="323"/>
        <v>59.517476320010609</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2.4454290377821266</v>
      </c>
      <c r="AH712" s="304">
        <f t="shared" ca="1" si="347"/>
        <v>-7.3152856927528784</v>
      </c>
    </row>
    <row r="713" spans="1:34" x14ac:dyDescent="0.2">
      <c r="A713" s="347">
        <f t="shared" ca="1" si="325"/>
        <v>1E-4</v>
      </c>
      <c r="B713" s="304">
        <f t="shared" ca="1" si="326"/>
        <v>33.419500000000852</v>
      </c>
      <c r="D713" s="306">
        <f t="shared" ca="1" si="327"/>
        <v>-0.73235723177055079</v>
      </c>
      <c r="E713" s="307">
        <f t="shared" ca="1" si="328"/>
        <v>-2.5314274359306435</v>
      </c>
      <c r="F713" s="304">
        <f t="shared" ca="1" si="329"/>
        <v>2.6352366076519611</v>
      </c>
      <c r="G713" s="306">
        <f t="shared" ca="1" si="330"/>
        <v>12.135246076213495</v>
      </c>
      <c r="H713" s="307">
        <f t="shared" ca="1" si="331"/>
        <v>-120.60779051428226</v>
      </c>
      <c r="I713" s="304">
        <f t="shared" ca="1" si="332"/>
        <v>121.21676175375767</v>
      </c>
      <c r="J713" s="306">
        <f t="shared" ca="1" si="333"/>
        <v>752.66657852646347</v>
      </c>
      <c r="K713" s="307">
        <f t="shared" ca="1" si="334"/>
        <v>-10.400932853183262</v>
      </c>
      <c r="L713" s="304">
        <f t="shared" ca="1" si="319"/>
        <v>752.73843919049955</v>
      </c>
      <c r="M713" s="306">
        <f t="shared" ca="1" si="335"/>
        <v>-1.4705163936305985</v>
      </c>
      <c r="N713" s="304">
        <f t="shared" ca="1" si="336"/>
        <v>-84.254383059831753</v>
      </c>
      <c r="P713" s="310">
        <f t="shared" ca="1" si="337"/>
        <v>23</v>
      </c>
      <c r="Q713" s="304">
        <f t="shared" ca="1" si="338"/>
        <v>0</v>
      </c>
      <c r="R713" s="306">
        <f t="shared" ca="1" si="339"/>
        <v>0</v>
      </c>
      <c r="S713" s="307">
        <f t="shared" ca="1" si="340"/>
        <v>8.1359999999999992</v>
      </c>
      <c r="T713" s="304">
        <f t="shared" ca="1" si="320"/>
        <v>79.814160000000001</v>
      </c>
      <c r="U713" s="311">
        <f t="shared" ca="1" si="321"/>
        <v>0</v>
      </c>
      <c r="V713" s="306">
        <f t="shared" ca="1" si="322"/>
        <v>1.2262747772181275</v>
      </c>
      <c r="W713" s="304">
        <f t="shared" ca="1" si="323"/>
        <v>59.517788241398087</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2.4453914947886037</v>
      </c>
      <c r="AH713" s="304">
        <f t="shared" ca="1" si="347"/>
        <v>-7.3153240314663979</v>
      </c>
    </row>
    <row r="714" spans="1:34" x14ac:dyDescent="0.2">
      <c r="A714" s="347">
        <f t="shared" ca="1" si="325"/>
        <v>1E-4</v>
      </c>
      <c r="B714" s="304">
        <f t="shared" ca="1" si="326"/>
        <v>33.419600000000855</v>
      </c>
      <c r="D714" s="306">
        <f t="shared" ca="1" si="327"/>
        <v>-0.73235517275724671</v>
      </c>
      <c r="E714" s="307">
        <f t="shared" ca="1" si="328"/>
        <v>-2.5313886967574728</v>
      </c>
      <c r="F714" s="304">
        <f t="shared" ca="1" si="329"/>
        <v>2.6351988223160303</v>
      </c>
      <c r="G714" s="306">
        <f t="shared" ca="1" si="330"/>
        <v>12.135172840696219</v>
      </c>
      <c r="H714" s="307">
        <f t="shared" ca="1" si="331"/>
        <v>-120.60804365315194</v>
      </c>
      <c r="I714" s="304">
        <f t="shared" ca="1" si="332"/>
        <v>121.21700628919267</v>
      </c>
      <c r="J714" s="306">
        <f t="shared" ca="1" si="333"/>
        <v>752.66657852646347</v>
      </c>
      <c r="K714" s="307">
        <f t="shared" ca="1" si="334"/>
        <v>-10.412993644891634</v>
      </c>
      <c r="L714" s="304">
        <f t="shared" ca="1" si="319"/>
        <v>752.73860593660368</v>
      </c>
      <c r="M714" s="306">
        <f t="shared" ca="1" si="335"/>
        <v>-1.4705172038289642</v>
      </c>
      <c r="N714" s="304">
        <f t="shared" ca="1" si="336"/>
        <v>-84.254429480778668</v>
      </c>
      <c r="P714" s="310">
        <f t="shared" ca="1" si="337"/>
        <v>23</v>
      </c>
      <c r="Q714" s="304">
        <f t="shared" ca="1" si="338"/>
        <v>0</v>
      </c>
      <c r="R714" s="306">
        <f t="shared" ca="1" si="339"/>
        <v>0</v>
      </c>
      <c r="S714" s="307">
        <f t="shared" ca="1" si="340"/>
        <v>8.1359999999999992</v>
      </c>
      <c r="T714" s="304">
        <f t="shared" ca="1" si="320"/>
        <v>79.814160000000001</v>
      </c>
      <c r="U714" s="311">
        <f t="shared" ca="1" si="321"/>
        <v>0</v>
      </c>
      <c r="V714" s="306">
        <f t="shared" ca="1" si="322"/>
        <v>1.2262762562038865</v>
      </c>
      <c r="W714" s="304">
        <f t="shared" ca="1" si="323"/>
        <v>59.518100160399825</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2.4453539520738898</v>
      </c>
      <c r="AH714" s="304">
        <f t="shared" ca="1" si="347"/>
        <v>-7.3153623698866879</v>
      </c>
    </row>
    <row r="715" spans="1:34" x14ac:dyDescent="0.2">
      <c r="A715" s="347">
        <f t="shared" ca="1" si="325"/>
        <v>1E-4</v>
      </c>
      <c r="B715" s="304">
        <f t="shared" ca="1" si="326"/>
        <v>33.419700000000859</v>
      </c>
      <c r="D715" s="306">
        <f t="shared" ca="1" si="327"/>
        <v>-0.73235311371167744</v>
      </c>
      <c r="E715" s="307">
        <f t="shared" ca="1" si="328"/>
        <v>-2.5313499578805958</v>
      </c>
      <c r="F715" s="304">
        <f t="shared" ca="1" si="329"/>
        <v>2.6351610372850618</v>
      </c>
      <c r="G715" s="306">
        <f t="shared" ca="1" si="330"/>
        <v>12.135099605384848</v>
      </c>
      <c r="H715" s="307">
        <f t="shared" ca="1" si="331"/>
        <v>-120.60829678814773</v>
      </c>
      <c r="I715" s="304">
        <f t="shared" ca="1" si="332"/>
        <v>121.21725082087342</v>
      </c>
      <c r="J715" s="306">
        <f t="shared" ca="1" si="333"/>
        <v>752.66657852646347</v>
      </c>
      <c r="K715" s="307">
        <f t="shared" ca="1" si="334"/>
        <v>-10.425054461913698</v>
      </c>
      <c r="L715" s="304">
        <f t="shared" ca="1" si="319"/>
        <v>752.73877287626601</v>
      </c>
      <c r="M715" s="306">
        <f t="shared" ca="1" si="335"/>
        <v>-1.4705180140191716</v>
      </c>
      <c r="N715" s="304">
        <f t="shared" ca="1" si="336"/>
        <v>-84.254475901258161</v>
      </c>
      <c r="P715" s="310">
        <f t="shared" ca="1" si="337"/>
        <v>23</v>
      </c>
      <c r="Q715" s="304">
        <f t="shared" ca="1" si="338"/>
        <v>0</v>
      </c>
      <c r="R715" s="306">
        <f t="shared" ca="1" si="339"/>
        <v>0</v>
      </c>
      <c r="S715" s="307">
        <f t="shared" ca="1" si="340"/>
        <v>8.1359999999999992</v>
      </c>
      <c r="T715" s="304">
        <f t="shared" ca="1" si="320"/>
        <v>79.814160000000001</v>
      </c>
      <c r="U715" s="311">
        <f t="shared" ca="1" si="321"/>
        <v>0</v>
      </c>
      <c r="V715" s="306">
        <f t="shared" ca="1" si="322"/>
        <v>1.226277735194534</v>
      </c>
      <c r="W715" s="304">
        <f t="shared" ca="1" si="323"/>
        <v>59.518412077015789</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2.4453164096379885</v>
      </c>
      <c r="AH715" s="304">
        <f t="shared" ca="1" si="347"/>
        <v>-7.3154007080137449</v>
      </c>
    </row>
    <row r="716" spans="1:34" x14ac:dyDescent="0.2">
      <c r="A716" s="347">
        <f t="shared" ca="1" si="325"/>
        <v>1E-4</v>
      </c>
      <c r="B716" s="304">
        <f t="shared" ca="1" si="326"/>
        <v>33.419800000000862</v>
      </c>
      <c r="D716" s="306">
        <f t="shared" ca="1" si="327"/>
        <v>-0.73235105463384265</v>
      </c>
      <c r="E716" s="307">
        <f t="shared" ca="1" si="328"/>
        <v>-2.5313112193000151</v>
      </c>
      <c r="F716" s="304">
        <f t="shared" ca="1" si="329"/>
        <v>2.6351232525590582</v>
      </c>
      <c r="G716" s="306">
        <f t="shared" ca="1" si="330"/>
        <v>12.135026370279386</v>
      </c>
      <c r="H716" s="307">
        <f t="shared" ca="1" si="331"/>
        <v>-120.60854991926965</v>
      </c>
      <c r="I716" s="304">
        <f t="shared" ca="1" si="332"/>
        <v>121.21749534879994</v>
      </c>
      <c r="J716" s="306">
        <f t="shared" ca="1" si="333"/>
        <v>752.66657852646347</v>
      </c>
      <c r="K716" s="307">
        <f t="shared" ca="1" si="334"/>
        <v>-10.437115304249069</v>
      </c>
      <c r="L716" s="304">
        <f t="shared" ca="1" si="319"/>
        <v>752.73894000948769</v>
      </c>
      <c r="M716" s="306">
        <f t="shared" ca="1" si="335"/>
        <v>-1.4705188242012208</v>
      </c>
      <c r="N716" s="304">
        <f t="shared" ca="1" si="336"/>
        <v>-84.254522321270215</v>
      </c>
      <c r="P716" s="310">
        <f t="shared" ca="1" si="337"/>
        <v>23</v>
      </c>
      <c r="Q716" s="304">
        <f t="shared" ca="1" si="338"/>
        <v>0</v>
      </c>
      <c r="R716" s="306">
        <f t="shared" ca="1" si="339"/>
        <v>0</v>
      </c>
      <c r="S716" s="307">
        <f t="shared" ca="1" si="340"/>
        <v>8.1359999999999992</v>
      </c>
      <c r="T716" s="304">
        <f t="shared" ca="1" si="320"/>
        <v>79.814160000000001</v>
      </c>
      <c r="U716" s="311">
        <f t="shared" ca="1" si="321"/>
        <v>0</v>
      </c>
      <c r="V716" s="306">
        <f t="shared" ca="1" si="322"/>
        <v>1.2262792141900707</v>
      </c>
      <c r="W716" s="304">
        <f t="shared" ca="1" si="323"/>
        <v>59.518723991245999</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2.4452788674809049</v>
      </c>
      <c r="AH716" s="304">
        <f t="shared" ca="1" si="347"/>
        <v>-7.3154390458475653</v>
      </c>
    </row>
    <row r="717" spans="1:34" x14ac:dyDescent="0.2">
      <c r="A717" s="347">
        <f t="shared" ca="1" si="325"/>
        <v>1E-4</v>
      </c>
      <c r="B717" s="304">
        <f t="shared" ca="1" si="326"/>
        <v>33.419900000000865</v>
      </c>
      <c r="D717" s="306">
        <f t="shared" ca="1" si="327"/>
        <v>-0.73234899552374277</v>
      </c>
      <c r="E717" s="307">
        <f t="shared" ca="1" si="328"/>
        <v>-2.531272481015729</v>
      </c>
      <c r="F717" s="304">
        <f t="shared" ca="1" si="329"/>
        <v>2.6350854681380182</v>
      </c>
      <c r="G717" s="306">
        <f t="shared" ca="1" si="330"/>
        <v>12.134953135379833</v>
      </c>
      <c r="H717" s="307">
        <f t="shared" ca="1" si="331"/>
        <v>-120.60880304651775</v>
      </c>
      <c r="I717" s="304">
        <f t="shared" ca="1" si="332"/>
        <v>121.21773987297229</v>
      </c>
      <c r="J717" s="306">
        <f t="shared" ca="1" si="333"/>
        <v>752.66657852646347</v>
      </c>
      <c r="K717" s="307">
        <f t="shared" ca="1" si="334"/>
        <v>-10.449176171897358</v>
      </c>
      <c r="L717" s="304">
        <f t="shared" ca="1" si="319"/>
        <v>752.73910733626985</v>
      </c>
      <c r="M717" s="306">
        <f t="shared" ca="1" si="335"/>
        <v>-1.4705196343751119</v>
      </c>
      <c r="N717" s="304">
        <f t="shared" ca="1" si="336"/>
        <v>-84.254568740814847</v>
      </c>
      <c r="P717" s="310">
        <f t="shared" ca="1" si="337"/>
        <v>23</v>
      </c>
      <c r="Q717" s="304">
        <f t="shared" ca="1" si="338"/>
        <v>0</v>
      </c>
      <c r="R717" s="306">
        <f t="shared" ca="1" si="339"/>
        <v>0</v>
      </c>
      <c r="S717" s="307">
        <f t="shared" ca="1" si="340"/>
        <v>8.1359999999999992</v>
      </c>
      <c r="T717" s="304">
        <f t="shared" ca="1" si="320"/>
        <v>79.814160000000001</v>
      </c>
      <c r="U717" s="311">
        <f t="shared" ca="1" si="321"/>
        <v>0</v>
      </c>
      <c r="V717" s="306">
        <f t="shared" ca="1" si="322"/>
        <v>1.2262806931904959</v>
      </c>
      <c r="W717" s="304">
        <f t="shared" ca="1" si="323"/>
        <v>59.519035903090462</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2.4452413256026349</v>
      </c>
      <c r="AH717" s="304">
        <f t="shared" ca="1" si="347"/>
        <v>-7.3154773833881519</v>
      </c>
    </row>
    <row r="718" spans="1:34" x14ac:dyDescent="0.2">
      <c r="A718" s="347">
        <f t="shared" ca="1" si="325"/>
        <v>1E-4</v>
      </c>
      <c r="B718" s="304">
        <f t="shared" ca="1" si="326"/>
        <v>33.420000000000869</v>
      </c>
      <c r="D718" s="306">
        <f t="shared" ca="1" si="327"/>
        <v>-0.73234693638137938</v>
      </c>
      <c r="E718" s="307">
        <f t="shared" ca="1" si="328"/>
        <v>-2.5312337430277374</v>
      </c>
      <c r="F718" s="304">
        <f t="shared" ca="1" si="329"/>
        <v>2.6350476840219423</v>
      </c>
      <c r="G718" s="306">
        <f t="shared" ca="1" si="330"/>
        <v>12.134879900686196</v>
      </c>
      <c r="H718" s="307">
        <f t="shared" ca="1" si="331"/>
        <v>-120.60905616989206</v>
      </c>
      <c r="I718" s="304">
        <f t="shared" ca="1" si="332"/>
        <v>121.21798439339047</v>
      </c>
      <c r="J718" s="306">
        <f t="shared" ca="1" si="333"/>
        <v>752.66657852646347</v>
      </c>
      <c r="K718" s="307">
        <f t="shared" ca="1" si="334"/>
        <v>-10.461237064858178</v>
      </c>
      <c r="L718" s="304">
        <f t="shared" ca="1" si="319"/>
        <v>752.73927485661341</v>
      </c>
      <c r="M718" s="306">
        <f t="shared" ca="1" si="335"/>
        <v>-1.4705204445408451</v>
      </c>
      <c r="N718" s="304">
        <f t="shared" ca="1" si="336"/>
        <v>-84.254615159892055</v>
      </c>
      <c r="P718" s="310">
        <f t="shared" ca="1" si="337"/>
        <v>23</v>
      </c>
      <c r="Q718" s="304">
        <f t="shared" ca="1" si="338"/>
        <v>0</v>
      </c>
      <c r="R718" s="306">
        <f t="shared" ca="1" si="339"/>
        <v>0</v>
      </c>
      <c r="S718" s="307">
        <f t="shared" ca="1" si="340"/>
        <v>8.1359999999999992</v>
      </c>
      <c r="T718" s="304">
        <f t="shared" ca="1" si="320"/>
        <v>79.814160000000001</v>
      </c>
      <c r="U718" s="311">
        <f t="shared" ca="1" si="321"/>
        <v>0</v>
      </c>
      <c r="V718" s="306">
        <f t="shared" ca="1" si="322"/>
        <v>1.2262821721958101</v>
      </c>
      <c r="W718" s="304">
        <f t="shared" ca="1" si="323"/>
        <v>59.519347812549164</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2.4452037840031817</v>
      </c>
      <c r="AH718" s="304">
        <f t="shared" ca="1" si="347"/>
        <v>-7.3155157206355046</v>
      </c>
    </row>
    <row r="719" spans="1:34" x14ac:dyDescent="0.2">
      <c r="A719" s="347">
        <f t="shared" ca="1" si="325"/>
        <v>1E-4</v>
      </c>
      <c r="B719" s="304">
        <f t="shared" ca="1" si="326"/>
        <v>33.420100000000872</v>
      </c>
      <c r="D719" s="306">
        <f t="shared" ca="1" si="327"/>
        <v>-0.73234487720675245</v>
      </c>
      <c r="E719" s="307">
        <f t="shared" ca="1" si="328"/>
        <v>-2.5311950053360395</v>
      </c>
      <c r="F719" s="304">
        <f t="shared" ca="1" si="329"/>
        <v>2.6350099002108296</v>
      </c>
      <c r="G719" s="306">
        <f t="shared" ca="1" si="330"/>
        <v>12.134806666198475</v>
      </c>
      <c r="H719" s="307">
        <f t="shared" ca="1" si="331"/>
        <v>-120.60930928939258</v>
      </c>
      <c r="I719" s="304">
        <f t="shared" ca="1" si="332"/>
        <v>121.21822891005451</v>
      </c>
      <c r="J719" s="306">
        <f t="shared" ca="1" si="333"/>
        <v>752.66657852646347</v>
      </c>
      <c r="K719" s="307">
        <f t="shared" ca="1" si="334"/>
        <v>-10.473297983131141</v>
      </c>
      <c r="L719" s="304">
        <f t="shared" ca="1" si="319"/>
        <v>752.73944257051949</v>
      </c>
      <c r="M719" s="306">
        <f t="shared" ca="1" si="335"/>
        <v>-1.4705212546984203</v>
      </c>
      <c r="N719" s="304">
        <f t="shared" ca="1" si="336"/>
        <v>-84.254661578501867</v>
      </c>
      <c r="P719" s="310">
        <f t="shared" ca="1" si="337"/>
        <v>23</v>
      </c>
      <c r="Q719" s="304">
        <f t="shared" ca="1" si="338"/>
        <v>0</v>
      </c>
      <c r="R719" s="306">
        <f t="shared" ca="1" si="339"/>
        <v>0</v>
      </c>
      <c r="S719" s="307">
        <f t="shared" ca="1" si="340"/>
        <v>8.1359999999999992</v>
      </c>
      <c r="T719" s="304">
        <f t="shared" ca="1" si="320"/>
        <v>79.814160000000001</v>
      </c>
      <c r="U719" s="311">
        <f t="shared" ca="1" si="321"/>
        <v>0</v>
      </c>
      <c r="V719" s="306">
        <f t="shared" ca="1" si="322"/>
        <v>1.2262836512060129</v>
      </c>
      <c r="W719" s="304">
        <f t="shared" ca="1" si="323"/>
        <v>59.519659719622091</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2.4451662426825465</v>
      </c>
      <c r="AH719" s="304">
        <f t="shared" ca="1" si="347"/>
        <v>-7.3155540575896225</v>
      </c>
    </row>
    <row r="720" spans="1:34" x14ac:dyDescent="0.2">
      <c r="A720" s="347">
        <f t="shared" ca="1" si="325"/>
        <v>1E-4</v>
      </c>
      <c r="B720" s="304">
        <f t="shared" ca="1" si="326"/>
        <v>33.420200000000875</v>
      </c>
      <c r="D720" s="306">
        <f t="shared" ca="1" si="327"/>
        <v>-0.73234281799986356</v>
      </c>
      <c r="E720" s="307">
        <f t="shared" ca="1" si="328"/>
        <v>-2.5311562679406405</v>
      </c>
      <c r="F720" s="304">
        <f t="shared" ca="1" si="329"/>
        <v>2.6349721167046858</v>
      </c>
      <c r="G720" s="306">
        <f t="shared" ca="1" si="330"/>
        <v>12.134733431916676</v>
      </c>
      <c r="H720" s="307">
        <f t="shared" ca="1" si="331"/>
        <v>-120.60956240501937</v>
      </c>
      <c r="I720" s="304">
        <f t="shared" ca="1" si="332"/>
        <v>121.21847342296445</v>
      </c>
      <c r="J720" s="306">
        <f t="shared" ca="1" si="333"/>
        <v>752.66657852646347</v>
      </c>
      <c r="K720" s="307">
        <f t="shared" ca="1" si="334"/>
        <v>-10.485358926715863</v>
      </c>
      <c r="L720" s="304">
        <f t="shared" ca="1" si="319"/>
        <v>752.73961047798923</v>
      </c>
      <c r="M720" s="306">
        <f t="shared" ca="1" si="335"/>
        <v>-1.4705220648478379</v>
      </c>
      <c r="N720" s="304">
        <f t="shared" ca="1" si="336"/>
        <v>-84.254707996644271</v>
      </c>
      <c r="P720" s="310">
        <f t="shared" ca="1" si="337"/>
        <v>23</v>
      </c>
      <c r="Q720" s="304">
        <f t="shared" ca="1" si="338"/>
        <v>0</v>
      </c>
      <c r="R720" s="306">
        <f t="shared" ca="1" si="339"/>
        <v>0</v>
      </c>
      <c r="S720" s="307">
        <f t="shared" ca="1" si="340"/>
        <v>8.1359999999999992</v>
      </c>
      <c r="T720" s="304">
        <f t="shared" ca="1" si="320"/>
        <v>79.814160000000001</v>
      </c>
      <c r="U720" s="311">
        <f t="shared" ca="1" si="321"/>
        <v>0</v>
      </c>
      <c r="V720" s="306">
        <f t="shared" ca="1" si="322"/>
        <v>1.2262851302211044</v>
      </c>
      <c r="W720" s="304">
        <f t="shared" ca="1" si="323"/>
        <v>59.519971624309242</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2.4451287016407273</v>
      </c>
      <c r="AH720" s="304">
        <f t="shared" ca="1" si="347"/>
        <v>-7.3155923942505039</v>
      </c>
    </row>
    <row r="721" spans="1:34" x14ac:dyDescent="0.2">
      <c r="A721" s="347">
        <f t="shared" ca="1" si="325"/>
        <v>1E-4</v>
      </c>
      <c r="B721" s="304">
        <f t="shared" ca="1" si="326"/>
        <v>33.420300000000879</v>
      </c>
      <c r="D721" s="306">
        <f t="shared" ca="1" si="327"/>
        <v>-0.73234075876071247</v>
      </c>
      <c r="E721" s="307">
        <f t="shared" ca="1" si="328"/>
        <v>-2.5311175308415379</v>
      </c>
      <c r="F721" s="304">
        <f t="shared" ca="1" si="329"/>
        <v>2.6349343335035087</v>
      </c>
      <c r="G721" s="306">
        <f t="shared" ca="1" si="330"/>
        <v>12.1346601978408</v>
      </c>
      <c r="H721" s="307">
        <f t="shared" ca="1" si="331"/>
        <v>-120.60981551677246</v>
      </c>
      <c r="I721" s="304">
        <f t="shared" ca="1" si="332"/>
        <v>121.21871793212031</v>
      </c>
      <c r="J721" s="306">
        <f t="shared" ca="1" si="333"/>
        <v>752.66657852646347</v>
      </c>
      <c r="K721" s="307">
        <f t="shared" ca="1" si="334"/>
        <v>-10.497419895611953</v>
      </c>
      <c r="L721" s="304">
        <f t="shared" ca="1" si="319"/>
        <v>752.73977857902378</v>
      </c>
      <c r="M721" s="306">
        <f t="shared" ca="1" si="335"/>
        <v>-1.470522874989098</v>
      </c>
      <c r="N721" s="304">
        <f t="shared" ca="1" si="336"/>
        <v>-84.254754414319279</v>
      </c>
      <c r="P721" s="310">
        <f t="shared" ca="1" si="337"/>
        <v>23</v>
      </c>
      <c r="Q721" s="304">
        <f t="shared" ca="1" si="338"/>
        <v>0</v>
      </c>
      <c r="R721" s="306">
        <f t="shared" ca="1" si="339"/>
        <v>0</v>
      </c>
      <c r="S721" s="307">
        <f t="shared" ca="1" si="340"/>
        <v>8.1359999999999992</v>
      </c>
      <c r="T721" s="304">
        <f t="shared" ca="1" si="320"/>
        <v>79.814160000000001</v>
      </c>
      <c r="U721" s="311">
        <f t="shared" ca="1" si="321"/>
        <v>0</v>
      </c>
      <c r="V721" s="306">
        <f t="shared" ca="1" si="322"/>
        <v>1.2262866092410849</v>
      </c>
      <c r="W721" s="304">
        <f t="shared" ca="1" si="323"/>
        <v>59.520283526610626</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2.4450911608777286</v>
      </c>
      <c r="AH721" s="304">
        <f t="shared" ca="1" si="347"/>
        <v>-7.3156307306181478</v>
      </c>
    </row>
    <row r="722" spans="1:34" x14ac:dyDescent="0.2">
      <c r="A722" s="347">
        <f t="shared" ca="1" si="325"/>
        <v>1E-4</v>
      </c>
      <c r="B722" s="304">
        <f t="shared" ca="1" si="326"/>
        <v>33.420400000000882</v>
      </c>
      <c r="D722" s="306">
        <f t="shared" ca="1" si="327"/>
        <v>-0.73233869948929942</v>
      </c>
      <c r="E722" s="307">
        <f t="shared" ca="1" si="328"/>
        <v>-2.5310787940387325</v>
      </c>
      <c r="F722" s="304">
        <f t="shared" ca="1" si="329"/>
        <v>2.6348965506072992</v>
      </c>
      <c r="G722" s="306">
        <f t="shared" ca="1" si="330"/>
        <v>12.13458696397085</v>
      </c>
      <c r="H722" s="307">
        <f t="shared" ca="1" si="331"/>
        <v>-120.61006862465186</v>
      </c>
      <c r="I722" s="304">
        <f t="shared" ca="1" si="332"/>
        <v>121.21896243752214</v>
      </c>
      <c r="J722" s="306">
        <f t="shared" ca="1" si="333"/>
        <v>752.66657852646347</v>
      </c>
      <c r="K722" s="307">
        <f t="shared" ca="1" si="334"/>
        <v>-10.509480889819024</v>
      </c>
      <c r="L722" s="304">
        <f t="shared" ca="1" si="319"/>
        <v>752.73994687362415</v>
      </c>
      <c r="M722" s="306">
        <f t="shared" ca="1" si="335"/>
        <v>-1.4705236851222003</v>
      </c>
      <c r="N722" s="304">
        <f t="shared" ca="1" si="336"/>
        <v>-84.254800831526893</v>
      </c>
      <c r="P722" s="310">
        <f t="shared" ca="1" si="337"/>
        <v>23</v>
      </c>
      <c r="Q722" s="304">
        <f t="shared" ca="1" si="338"/>
        <v>0</v>
      </c>
      <c r="R722" s="306">
        <f t="shared" ca="1" si="339"/>
        <v>0</v>
      </c>
      <c r="S722" s="307">
        <f t="shared" ca="1" si="340"/>
        <v>8.1359999999999992</v>
      </c>
      <c r="T722" s="304">
        <f t="shared" ca="1" si="320"/>
        <v>79.814160000000001</v>
      </c>
      <c r="U722" s="311">
        <f t="shared" ca="1" si="321"/>
        <v>0</v>
      </c>
      <c r="V722" s="306">
        <f t="shared" ca="1" si="322"/>
        <v>1.2262880882659535</v>
      </c>
      <c r="W722" s="304">
        <f t="shared" ca="1" si="323"/>
        <v>59.520595426526214</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2.4450536203935496</v>
      </c>
      <c r="AH722" s="304">
        <f t="shared" ca="1" si="347"/>
        <v>-7.3156690666925552</v>
      </c>
    </row>
    <row r="723" spans="1:34" x14ac:dyDescent="0.2">
      <c r="A723" s="347">
        <f t="shared" ca="1" si="325"/>
        <v>1E-4</v>
      </c>
      <c r="B723" s="304">
        <f t="shared" ca="1" si="326"/>
        <v>33.420500000000885</v>
      </c>
      <c r="D723" s="306">
        <f t="shared" ca="1" si="327"/>
        <v>-0.7323366401856275</v>
      </c>
      <c r="E723" s="307">
        <f t="shared" ca="1" si="328"/>
        <v>-2.5310400575322261</v>
      </c>
      <c r="F723" s="304">
        <f t="shared" ca="1" si="329"/>
        <v>2.6348587680160596</v>
      </c>
      <c r="G723" s="306">
        <f t="shared" ca="1" si="330"/>
        <v>12.134513730306832</v>
      </c>
      <c r="H723" s="307">
        <f t="shared" ca="1" si="331"/>
        <v>-120.61032172865761</v>
      </c>
      <c r="I723" s="304">
        <f t="shared" ca="1" si="332"/>
        <v>121.21920693916992</v>
      </c>
      <c r="J723" s="306">
        <f t="shared" ca="1" si="333"/>
        <v>752.66657852646347</v>
      </c>
      <c r="K723" s="307">
        <f t="shared" ca="1" si="334"/>
        <v>-10.521541909336689</v>
      </c>
      <c r="L723" s="304">
        <f t="shared" ca="1" si="319"/>
        <v>752.74011536179125</v>
      </c>
      <c r="M723" s="306">
        <f t="shared" ca="1" si="335"/>
        <v>-1.4705244952471455</v>
      </c>
      <c r="N723" s="304">
        <f t="shared" ca="1" si="336"/>
        <v>-84.254847248267126</v>
      </c>
      <c r="P723" s="310">
        <f t="shared" ca="1" si="337"/>
        <v>23</v>
      </c>
      <c r="Q723" s="304">
        <f t="shared" ca="1" si="338"/>
        <v>0</v>
      </c>
      <c r="R723" s="306">
        <f t="shared" ca="1" si="339"/>
        <v>0</v>
      </c>
      <c r="S723" s="307">
        <f t="shared" ca="1" si="340"/>
        <v>8.1359999999999992</v>
      </c>
      <c r="T723" s="304">
        <f t="shared" ca="1" si="320"/>
        <v>79.814160000000001</v>
      </c>
      <c r="U723" s="311">
        <f t="shared" ca="1" si="321"/>
        <v>0</v>
      </c>
      <c r="V723" s="306">
        <f t="shared" ca="1" si="322"/>
        <v>1.226289567295711</v>
      </c>
      <c r="W723" s="304">
        <f t="shared" ca="1" si="323"/>
        <v>59.520907324056012</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2.4450160801881902</v>
      </c>
      <c r="AH723" s="304">
        <f t="shared" ca="1" si="347"/>
        <v>-7.3157074024737243</v>
      </c>
    </row>
    <row r="724" spans="1:34" x14ac:dyDescent="0.2">
      <c r="A724" s="347">
        <f t="shared" ca="1" si="325"/>
        <v>1E-4</v>
      </c>
      <c r="B724" s="304">
        <f t="shared" ca="1" si="326"/>
        <v>33.420600000000888</v>
      </c>
      <c r="D724" s="306">
        <f t="shared" ca="1" si="327"/>
        <v>-0.73233458084969494</v>
      </c>
      <c r="E724" s="307">
        <f t="shared" ca="1" si="328"/>
        <v>-2.5310013213220186</v>
      </c>
      <c r="F724" s="304">
        <f t="shared" ca="1" si="329"/>
        <v>2.6348209857297902</v>
      </c>
      <c r="G724" s="306">
        <f t="shared" ca="1" si="330"/>
        <v>12.134440496848747</v>
      </c>
      <c r="H724" s="307">
        <f t="shared" ca="1" si="331"/>
        <v>-120.61057482878974</v>
      </c>
      <c r="I724" s="304">
        <f t="shared" ca="1" si="332"/>
        <v>121.21945143706373</v>
      </c>
      <c r="J724" s="306">
        <f t="shared" ca="1" si="333"/>
        <v>752.66657852646347</v>
      </c>
      <c r="K724" s="307">
        <f t="shared" ca="1" si="334"/>
        <v>-10.533602954164561</v>
      </c>
      <c r="L724" s="304">
        <f t="shared" ca="1" si="319"/>
        <v>752.74028404352657</v>
      </c>
      <c r="M724" s="306">
        <f t="shared" ca="1" si="335"/>
        <v>-1.4705253053639336</v>
      </c>
      <c r="N724" s="304">
        <f t="shared" ca="1" si="336"/>
        <v>-84.254893664539992</v>
      </c>
      <c r="P724" s="310">
        <f t="shared" ca="1" si="337"/>
        <v>23</v>
      </c>
      <c r="Q724" s="304">
        <f t="shared" ca="1" si="338"/>
        <v>0</v>
      </c>
      <c r="R724" s="306">
        <f t="shared" ca="1" si="339"/>
        <v>0</v>
      </c>
      <c r="S724" s="307">
        <f t="shared" ca="1" si="340"/>
        <v>8.1359999999999992</v>
      </c>
      <c r="T724" s="304">
        <f t="shared" ca="1" si="320"/>
        <v>79.814160000000001</v>
      </c>
      <c r="U724" s="311">
        <f t="shared" ca="1" si="321"/>
        <v>0</v>
      </c>
      <c r="V724" s="306">
        <f t="shared" ca="1" si="322"/>
        <v>1.2262910463303573</v>
      </c>
      <c r="W724" s="304">
        <f t="shared" ca="1" si="323"/>
        <v>59.521219219200034</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2.4449785402616531</v>
      </c>
      <c r="AH724" s="304">
        <f t="shared" ca="1" si="347"/>
        <v>-7.3157457379616542</v>
      </c>
    </row>
    <row r="725" spans="1:34" x14ac:dyDescent="0.2">
      <c r="A725" s="347">
        <f t="shared" ca="1" si="325"/>
        <v>1E-4</v>
      </c>
      <c r="B725" s="304">
        <f t="shared" ca="1" si="326"/>
        <v>33.420700000000892</v>
      </c>
      <c r="D725" s="306">
        <f t="shared" ca="1" si="327"/>
        <v>-0.73233252148150219</v>
      </c>
      <c r="E725" s="307">
        <f t="shared" ca="1" si="328"/>
        <v>-2.5309625854081084</v>
      </c>
      <c r="F725" s="304">
        <f t="shared" ca="1" si="329"/>
        <v>2.6347832037484888</v>
      </c>
      <c r="G725" s="306">
        <f t="shared" ca="1" si="330"/>
        <v>12.134367263596598</v>
      </c>
      <c r="H725" s="307">
        <f t="shared" ca="1" si="331"/>
        <v>-120.61082792504828</v>
      </c>
      <c r="I725" s="304">
        <f t="shared" ca="1" si="332"/>
        <v>121.21969593120357</v>
      </c>
      <c r="J725" s="306">
        <f t="shared" ca="1" si="333"/>
        <v>752.66657852646347</v>
      </c>
      <c r="K725" s="307">
        <f t="shared" ca="1" si="334"/>
        <v>-10.545664024302253</v>
      </c>
      <c r="L725" s="304">
        <f t="shared" ca="1" si="319"/>
        <v>752.74045291883078</v>
      </c>
      <c r="M725" s="306">
        <f t="shared" ca="1" si="335"/>
        <v>-1.4705261154725644</v>
      </c>
      <c r="N725" s="304">
        <f t="shared" ca="1" si="336"/>
        <v>-84.254940080345492</v>
      </c>
      <c r="P725" s="310">
        <f t="shared" ca="1" si="337"/>
        <v>23</v>
      </c>
      <c r="Q725" s="304">
        <f t="shared" ca="1" si="338"/>
        <v>0</v>
      </c>
      <c r="R725" s="306">
        <f t="shared" ca="1" si="339"/>
        <v>0</v>
      </c>
      <c r="S725" s="307">
        <f t="shared" ca="1" si="340"/>
        <v>8.1359999999999992</v>
      </c>
      <c r="T725" s="304">
        <f t="shared" ca="1" si="320"/>
        <v>79.814160000000001</v>
      </c>
      <c r="U725" s="311">
        <f t="shared" ca="1" si="321"/>
        <v>0</v>
      </c>
      <c r="V725" s="306">
        <f t="shared" ca="1" si="322"/>
        <v>1.226292525369892</v>
      </c>
      <c r="W725" s="304">
        <f t="shared" ca="1" si="323"/>
        <v>59.521531111958261</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2.4449410006139392</v>
      </c>
      <c r="AH725" s="304">
        <f t="shared" ca="1" si="347"/>
        <v>-7.3157840731563475</v>
      </c>
    </row>
    <row r="726" spans="1:34" x14ac:dyDescent="0.2">
      <c r="A726" s="347">
        <f t="shared" ca="1" si="325"/>
        <v>1E-4</v>
      </c>
      <c r="B726" s="304">
        <f t="shared" ca="1" si="326"/>
        <v>33.420800000000895</v>
      </c>
      <c r="D726" s="306">
        <f t="shared" ca="1" si="327"/>
        <v>-0.73233046208105212</v>
      </c>
      <c r="E726" s="307">
        <f t="shared" ca="1" si="328"/>
        <v>-2.530923849790498</v>
      </c>
      <c r="F726" s="304">
        <f t="shared" ca="1" si="329"/>
        <v>2.6347454220721596</v>
      </c>
      <c r="G726" s="306">
        <f t="shared" ca="1" si="330"/>
        <v>12.134294030550389</v>
      </c>
      <c r="H726" s="307">
        <f t="shared" ca="1" si="331"/>
        <v>-120.61108101743326</v>
      </c>
      <c r="I726" s="304">
        <f t="shared" ca="1" si="332"/>
        <v>121.21994042158947</v>
      </c>
      <c r="J726" s="306">
        <f t="shared" ca="1" si="333"/>
        <v>752.66657852646347</v>
      </c>
      <c r="K726" s="307">
        <f t="shared" ca="1" si="334"/>
        <v>-10.557725119749376</v>
      </c>
      <c r="L726" s="304">
        <f t="shared" ca="1" si="319"/>
        <v>752.74062198770514</v>
      </c>
      <c r="M726" s="306">
        <f t="shared" ca="1" si="335"/>
        <v>-1.4705269255730382</v>
      </c>
      <c r="N726" s="304">
        <f t="shared" ca="1" si="336"/>
        <v>-84.25498649568361</v>
      </c>
      <c r="P726" s="310">
        <f t="shared" ca="1" si="337"/>
        <v>23</v>
      </c>
      <c r="Q726" s="304">
        <f t="shared" ca="1" si="338"/>
        <v>0</v>
      </c>
      <c r="R726" s="306">
        <f t="shared" ca="1" si="339"/>
        <v>0</v>
      </c>
      <c r="S726" s="307">
        <f t="shared" ca="1" si="340"/>
        <v>8.1359999999999992</v>
      </c>
      <c r="T726" s="304">
        <f t="shared" ca="1" si="320"/>
        <v>79.814160000000001</v>
      </c>
      <c r="U726" s="311">
        <f t="shared" ca="1" si="321"/>
        <v>0</v>
      </c>
      <c r="V726" s="306">
        <f t="shared" ca="1" si="322"/>
        <v>1.2262940044143149</v>
      </c>
      <c r="W726" s="304">
        <f t="shared" ca="1" si="323"/>
        <v>59.521843002330634</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2.4449034612450466</v>
      </c>
      <c r="AH726" s="304">
        <f t="shared" ca="1" si="347"/>
        <v>-7.3158224080578007</v>
      </c>
    </row>
    <row r="727" spans="1:34" x14ac:dyDescent="0.2">
      <c r="A727" s="347">
        <f t="shared" ca="1" si="325"/>
        <v>1E-4</v>
      </c>
      <c r="B727" s="304">
        <f t="shared" ca="1" si="326"/>
        <v>33.420900000000898</v>
      </c>
      <c r="D727" s="306">
        <f t="shared" ca="1" si="327"/>
        <v>-0.73232840264834398</v>
      </c>
      <c r="E727" s="307">
        <f t="shared" ca="1" si="328"/>
        <v>-2.5308851144691946</v>
      </c>
      <c r="F727" s="304">
        <f t="shared" ca="1" si="329"/>
        <v>2.634707640700809</v>
      </c>
      <c r="G727" s="306">
        <f t="shared" ca="1" si="330"/>
        <v>12.134220797710125</v>
      </c>
      <c r="H727" s="307">
        <f t="shared" ca="1" si="331"/>
        <v>-120.61133410594471</v>
      </c>
      <c r="I727" s="304">
        <f t="shared" ca="1" si="332"/>
        <v>121.22018490822147</v>
      </c>
      <c r="J727" s="306">
        <f t="shared" ca="1" si="333"/>
        <v>752.66657852646347</v>
      </c>
      <c r="K727" s="307">
        <f t="shared" ca="1" si="334"/>
        <v>-10.569786240505545</v>
      </c>
      <c r="L727" s="304">
        <f t="shared" ca="1" si="319"/>
        <v>752.74079125015066</v>
      </c>
      <c r="M727" s="306">
        <f t="shared" ca="1" si="335"/>
        <v>-1.4705277356653552</v>
      </c>
      <c r="N727" s="304">
        <f t="shared" ca="1" si="336"/>
        <v>-84.255032910554391</v>
      </c>
      <c r="P727" s="310">
        <f t="shared" ca="1" si="337"/>
        <v>23</v>
      </c>
      <c r="Q727" s="304">
        <f t="shared" ca="1" si="338"/>
        <v>0</v>
      </c>
      <c r="R727" s="306">
        <f t="shared" ca="1" si="339"/>
        <v>0</v>
      </c>
      <c r="S727" s="307">
        <f t="shared" ca="1" si="340"/>
        <v>8.1359999999999992</v>
      </c>
      <c r="T727" s="304">
        <f t="shared" ca="1" si="320"/>
        <v>79.814160000000001</v>
      </c>
      <c r="U727" s="311">
        <f t="shared" ca="1" si="321"/>
        <v>0</v>
      </c>
      <c r="V727" s="306">
        <f t="shared" ca="1" si="322"/>
        <v>1.2262954834636266</v>
      </c>
      <c r="W727" s="304">
        <f t="shared" ca="1" si="323"/>
        <v>59.52215489031726</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2.4448659221549836</v>
      </c>
      <c r="AH727" s="304">
        <f t="shared" ca="1" si="347"/>
        <v>-7.3158607426660076</v>
      </c>
    </row>
    <row r="728" spans="1:34" x14ac:dyDescent="0.2">
      <c r="A728" s="347">
        <f t="shared" ca="1" si="325"/>
        <v>1E-4</v>
      </c>
      <c r="B728" s="304">
        <f t="shared" ca="1" si="326"/>
        <v>33.421000000000902</v>
      </c>
      <c r="D728" s="306">
        <f t="shared" ca="1" si="327"/>
        <v>-0.73232634318337941</v>
      </c>
      <c r="E728" s="307">
        <f t="shared" ca="1" si="328"/>
        <v>-2.5308463794441858</v>
      </c>
      <c r="F728" s="304">
        <f t="shared" ca="1" si="329"/>
        <v>2.634669859634426</v>
      </c>
      <c r="G728" s="306">
        <f t="shared" ca="1" si="330"/>
        <v>12.134147565075807</v>
      </c>
      <c r="H728" s="307">
        <f t="shared" ca="1" si="331"/>
        <v>-120.61158719058265</v>
      </c>
      <c r="I728" s="304">
        <f t="shared" ca="1" si="332"/>
        <v>121.22042939109957</v>
      </c>
      <c r="J728" s="306">
        <f t="shared" ca="1" si="333"/>
        <v>752.66657852646347</v>
      </c>
      <c r="K728" s="307">
        <f t="shared" ca="1" si="334"/>
        <v>-10.581847386570372</v>
      </c>
      <c r="L728" s="304">
        <f t="shared" ca="1" si="319"/>
        <v>752.74096070616861</v>
      </c>
      <c r="M728" s="306">
        <f t="shared" ca="1" si="335"/>
        <v>-1.4705285457495154</v>
      </c>
      <c r="N728" s="304">
        <f t="shared" ca="1" si="336"/>
        <v>-84.255079324957833</v>
      </c>
      <c r="P728" s="310">
        <f t="shared" ca="1" si="337"/>
        <v>23</v>
      </c>
      <c r="Q728" s="304">
        <f t="shared" ca="1" si="338"/>
        <v>0</v>
      </c>
      <c r="R728" s="306">
        <f t="shared" ca="1" si="339"/>
        <v>0</v>
      </c>
      <c r="S728" s="307">
        <f t="shared" ca="1" si="340"/>
        <v>8.1359999999999992</v>
      </c>
      <c r="T728" s="304">
        <f t="shared" ca="1" si="320"/>
        <v>79.814160000000001</v>
      </c>
      <c r="U728" s="311">
        <f t="shared" ca="1" si="321"/>
        <v>0</v>
      </c>
      <c r="V728" s="306">
        <f t="shared" ca="1" si="322"/>
        <v>1.2262969625178264</v>
      </c>
      <c r="W728" s="304">
        <f t="shared" ca="1" si="323"/>
        <v>59.522466775918012</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2.4448283833437401</v>
      </c>
      <c r="AH728" s="304">
        <f t="shared" ca="1" si="347"/>
        <v>-7.3158990769809815</v>
      </c>
    </row>
    <row r="729" spans="1:34" x14ac:dyDescent="0.2">
      <c r="A729" s="347">
        <f t="shared" ca="1" si="325"/>
        <v>1E-4</v>
      </c>
      <c r="B729" s="304">
        <f t="shared" ca="1" si="326"/>
        <v>33.421100000000905</v>
      </c>
      <c r="D729" s="306">
        <f t="shared" ca="1" si="327"/>
        <v>-0.73232428368615832</v>
      </c>
      <c r="E729" s="307">
        <f t="shared" ca="1" si="328"/>
        <v>-2.5308076447154848</v>
      </c>
      <c r="F729" s="304">
        <f t="shared" ca="1" si="329"/>
        <v>2.6346320788730226</v>
      </c>
      <c r="G729" s="306">
        <f t="shared" ca="1" si="330"/>
        <v>12.134074332647439</v>
      </c>
      <c r="H729" s="307">
        <f t="shared" ca="1" si="331"/>
        <v>-120.61184027134712</v>
      </c>
      <c r="I729" s="304">
        <f t="shared" ca="1" si="332"/>
        <v>121.22067387022382</v>
      </c>
      <c r="J729" s="306">
        <f t="shared" ca="1" si="333"/>
        <v>752.66657852646347</v>
      </c>
      <c r="K729" s="307">
        <f t="shared" ca="1" si="334"/>
        <v>-10.593908557943468</v>
      </c>
      <c r="L729" s="304">
        <f t="shared" ca="1" si="319"/>
        <v>752.74113035575988</v>
      </c>
      <c r="M729" s="306">
        <f t="shared" ca="1" si="335"/>
        <v>-1.470529355825519</v>
      </c>
      <c r="N729" s="304">
        <f t="shared" ca="1" si="336"/>
        <v>-84.255125738893923</v>
      </c>
      <c r="P729" s="310">
        <f t="shared" ca="1" si="337"/>
        <v>23</v>
      </c>
      <c r="Q729" s="304">
        <f t="shared" ca="1" si="338"/>
        <v>0</v>
      </c>
      <c r="R729" s="306">
        <f t="shared" ca="1" si="339"/>
        <v>0</v>
      </c>
      <c r="S729" s="307">
        <f t="shared" ca="1" si="340"/>
        <v>8.1359999999999992</v>
      </c>
      <c r="T729" s="304">
        <f t="shared" ca="1" si="320"/>
        <v>79.814160000000001</v>
      </c>
      <c r="U729" s="311">
        <f t="shared" ca="1" si="321"/>
        <v>0</v>
      </c>
      <c r="V729" s="306">
        <f t="shared" ca="1" si="322"/>
        <v>1.2262984415769149</v>
      </c>
      <c r="W729" s="304">
        <f t="shared" ca="1" si="323"/>
        <v>59.522778659132975</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2.4447908448113305</v>
      </c>
      <c r="AH729" s="304">
        <f t="shared" ca="1" si="347"/>
        <v>-7.3159374110027064</v>
      </c>
    </row>
    <row r="730" spans="1:34" x14ac:dyDescent="0.2">
      <c r="A730" s="347">
        <f t="shared" ca="1" si="325"/>
        <v>1E-4</v>
      </c>
      <c r="B730" s="304">
        <f t="shared" ca="1" si="326"/>
        <v>33.421200000000908</v>
      </c>
      <c r="D730" s="306">
        <f t="shared" ca="1" si="327"/>
        <v>-0.7323222241566818</v>
      </c>
      <c r="E730" s="307">
        <f t="shared" ca="1" si="328"/>
        <v>-2.5307689102830837</v>
      </c>
      <c r="F730" s="304">
        <f t="shared" ca="1" si="329"/>
        <v>2.6345942984165922</v>
      </c>
      <c r="G730" s="306">
        <f t="shared" ca="1" si="330"/>
        <v>12.134001100425023</v>
      </c>
      <c r="H730" s="307">
        <f t="shared" ca="1" si="331"/>
        <v>-120.61209334823815</v>
      </c>
      <c r="I730" s="304">
        <f t="shared" ca="1" si="332"/>
        <v>121.22091834559426</v>
      </c>
      <c r="J730" s="306">
        <f t="shared" ca="1" si="333"/>
        <v>752.66657852646347</v>
      </c>
      <c r="K730" s="307">
        <f t="shared" ca="1" si="334"/>
        <v>-10.605969754624448</v>
      </c>
      <c r="L730" s="304">
        <f t="shared" ca="1" si="319"/>
        <v>752.7413001989255</v>
      </c>
      <c r="M730" s="306">
        <f t="shared" ca="1" si="335"/>
        <v>-1.4705301658933663</v>
      </c>
      <c r="N730" s="304">
        <f t="shared" ca="1" si="336"/>
        <v>-84.25517215236269</v>
      </c>
      <c r="P730" s="310">
        <f t="shared" ca="1" si="337"/>
        <v>23</v>
      </c>
      <c r="Q730" s="304">
        <f t="shared" ca="1" si="338"/>
        <v>0</v>
      </c>
      <c r="R730" s="306">
        <f t="shared" ca="1" si="339"/>
        <v>0</v>
      </c>
      <c r="S730" s="307">
        <f t="shared" ca="1" si="340"/>
        <v>8.1359999999999992</v>
      </c>
      <c r="T730" s="304">
        <f t="shared" ca="1" si="320"/>
        <v>79.814160000000001</v>
      </c>
      <c r="U730" s="311">
        <f t="shared" ca="1" si="321"/>
        <v>0</v>
      </c>
      <c r="V730" s="306">
        <f t="shared" ca="1" si="322"/>
        <v>1.226299920640892</v>
      </c>
      <c r="W730" s="304">
        <f t="shared" ca="1" si="323"/>
        <v>59.523090539962119</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2.4447533065577449</v>
      </c>
      <c r="AH730" s="304">
        <f t="shared" ca="1" si="347"/>
        <v>-7.3159757447311922</v>
      </c>
    </row>
    <row r="731" spans="1:34" x14ac:dyDescent="0.2">
      <c r="A731" s="347">
        <f t="shared" ca="1" si="325"/>
        <v>1E-4</v>
      </c>
      <c r="B731" s="304">
        <f t="shared" ca="1" si="326"/>
        <v>33.421300000000912</v>
      </c>
      <c r="D731" s="306">
        <f t="shared" ca="1" si="327"/>
        <v>-0.73232016459494942</v>
      </c>
      <c r="E731" s="307">
        <f t="shared" ca="1" si="328"/>
        <v>-2.5307301761469843</v>
      </c>
      <c r="F731" s="304">
        <f t="shared" ca="1" si="329"/>
        <v>2.6345565182651369</v>
      </c>
      <c r="G731" s="306">
        <f t="shared" ca="1" si="330"/>
        <v>12.133927868408563</v>
      </c>
      <c r="H731" s="307">
        <f t="shared" ca="1" si="331"/>
        <v>-120.61234642125576</v>
      </c>
      <c r="I731" s="304">
        <f t="shared" ca="1" si="332"/>
        <v>121.22116281721088</v>
      </c>
      <c r="J731" s="306">
        <f t="shared" ca="1" si="333"/>
        <v>752.66657852646347</v>
      </c>
      <c r="K731" s="307">
        <f t="shared" ca="1" si="334"/>
        <v>-10.618030976612923</v>
      </c>
      <c r="L731" s="304">
        <f t="shared" ca="1" si="319"/>
        <v>752.74147023566684</v>
      </c>
      <c r="M731" s="306">
        <f t="shared" ca="1" si="335"/>
        <v>-1.4705309759530572</v>
      </c>
      <c r="N731" s="304">
        <f t="shared" ca="1" si="336"/>
        <v>-84.255218565364132</v>
      </c>
      <c r="P731" s="310">
        <f t="shared" ca="1" si="337"/>
        <v>23</v>
      </c>
      <c r="Q731" s="304">
        <f t="shared" ca="1" si="338"/>
        <v>0</v>
      </c>
      <c r="R731" s="306">
        <f t="shared" ca="1" si="339"/>
        <v>0</v>
      </c>
      <c r="S731" s="307">
        <f t="shared" ca="1" si="340"/>
        <v>8.1359999999999992</v>
      </c>
      <c r="T731" s="304">
        <f t="shared" ca="1" si="320"/>
        <v>79.814160000000001</v>
      </c>
      <c r="U731" s="311">
        <f t="shared" ca="1" si="321"/>
        <v>0</v>
      </c>
      <c r="V731" s="306">
        <f t="shared" ca="1" si="322"/>
        <v>1.2263013997097567</v>
      </c>
      <c r="W731" s="304">
        <f t="shared" ca="1" si="323"/>
        <v>59.523402418405396</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2.4447157685829861</v>
      </c>
      <c r="AH731" s="304">
        <f t="shared" ca="1" si="347"/>
        <v>-7.316014078166436</v>
      </c>
    </row>
    <row r="732" spans="1:34" x14ac:dyDescent="0.2">
      <c r="A732" s="347">
        <f t="shared" ca="1" si="325"/>
        <v>1E-4</v>
      </c>
      <c r="B732" s="304">
        <f t="shared" ca="1" si="326"/>
        <v>33.421400000000915</v>
      </c>
      <c r="D732" s="306">
        <f t="shared" ca="1" si="327"/>
        <v>-0.73231810500096239</v>
      </c>
      <c r="E732" s="307">
        <f t="shared" ca="1" si="328"/>
        <v>-2.5306914423071953</v>
      </c>
      <c r="F732" s="304">
        <f t="shared" ca="1" si="329"/>
        <v>2.6345187384186648</v>
      </c>
      <c r="G732" s="306">
        <f t="shared" ca="1" si="330"/>
        <v>12.133854636598063</v>
      </c>
      <c r="H732" s="307">
        <f t="shared" ca="1" si="331"/>
        <v>-120.6125994904</v>
      </c>
      <c r="I732" s="304">
        <f t="shared" ca="1" si="332"/>
        <v>121.22140728507375</v>
      </c>
      <c r="J732" s="306">
        <f t="shared" ca="1" si="333"/>
        <v>752.66657852646347</v>
      </c>
      <c r="K732" s="307">
        <f t="shared" ca="1" si="334"/>
        <v>-10.630092223908505</v>
      </c>
      <c r="L732" s="304">
        <f t="shared" ca="1" si="319"/>
        <v>752.74164046598469</v>
      </c>
      <c r="M732" s="306">
        <f t="shared" ca="1" si="335"/>
        <v>-1.4705317860045917</v>
      </c>
      <c r="N732" s="304">
        <f t="shared" ca="1" si="336"/>
        <v>-84.255264977898236</v>
      </c>
      <c r="P732" s="310">
        <f t="shared" ca="1" si="337"/>
        <v>23</v>
      </c>
      <c r="Q732" s="304">
        <f t="shared" ca="1" si="338"/>
        <v>0</v>
      </c>
      <c r="R732" s="306">
        <f t="shared" ca="1" si="339"/>
        <v>0</v>
      </c>
      <c r="S732" s="307">
        <f t="shared" ca="1" si="340"/>
        <v>8.1359999999999992</v>
      </c>
      <c r="T732" s="304">
        <f t="shared" ca="1" si="320"/>
        <v>79.814160000000001</v>
      </c>
      <c r="U732" s="311">
        <f t="shared" ca="1" si="321"/>
        <v>0</v>
      </c>
      <c r="V732" s="306">
        <f t="shared" ca="1" si="322"/>
        <v>1.2263028787835104</v>
      </c>
      <c r="W732" s="304">
        <f t="shared" ca="1" si="323"/>
        <v>59.523714294462884</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2.4446782308870603</v>
      </c>
      <c r="AH732" s="304">
        <f t="shared" ca="1" si="347"/>
        <v>-7.3160524113084318</v>
      </c>
    </row>
    <row r="733" spans="1:34" x14ac:dyDescent="0.2">
      <c r="A733" s="347">
        <f t="shared" ca="1" si="325"/>
        <v>1E-4</v>
      </c>
      <c r="B733" s="304">
        <f t="shared" ca="1" si="326"/>
        <v>33.421500000000918</v>
      </c>
      <c r="D733" s="306">
        <f t="shared" ca="1" si="327"/>
        <v>-0.73231604537472328</v>
      </c>
      <c r="E733" s="307">
        <f t="shared" ca="1" si="328"/>
        <v>-2.5306527087637027</v>
      </c>
      <c r="F733" s="304">
        <f t="shared" ca="1" si="329"/>
        <v>2.6344809588771638</v>
      </c>
      <c r="G733" s="306">
        <f t="shared" ca="1" si="330"/>
        <v>12.133781404993526</v>
      </c>
      <c r="H733" s="307">
        <f t="shared" ca="1" si="331"/>
        <v>-120.61285255567088</v>
      </c>
      <c r="I733" s="304">
        <f t="shared" ca="1" si="332"/>
        <v>121.22165174918287</v>
      </c>
      <c r="J733" s="306">
        <f t="shared" ca="1" si="333"/>
        <v>752.66657852646347</v>
      </c>
      <c r="K733" s="307">
        <f t="shared" ca="1" si="334"/>
        <v>-10.64215349651081</v>
      </c>
      <c r="L733" s="304">
        <f t="shared" ca="1" si="319"/>
        <v>752.7418108898803</v>
      </c>
      <c r="M733" s="306">
        <f t="shared" ca="1" si="335"/>
        <v>-1.47053259604797</v>
      </c>
      <c r="N733" s="304">
        <f t="shared" ca="1" si="336"/>
        <v>-84.255311389965044</v>
      </c>
      <c r="P733" s="310">
        <f t="shared" ca="1" si="337"/>
        <v>23</v>
      </c>
      <c r="Q733" s="304">
        <f t="shared" ca="1" si="338"/>
        <v>0</v>
      </c>
      <c r="R733" s="306">
        <f t="shared" ca="1" si="339"/>
        <v>0</v>
      </c>
      <c r="S733" s="307">
        <f t="shared" ca="1" si="340"/>
        <v>8.1359999999999992</v>
      </c>
      <c r="T733" s="304">
        <f t="shared" ca="1" si="320"/>
        <v>79.814160000000001</v>
      </c>
      <c r="U733" s="311">
        <f t="shared" ca="1" si="321"/>
        <v>0</v>
      </c>
      <c r="V733" s="306">
        <f t="shared" ca="1" si="322"/>
        <v>1.226304357862152</v>
      </c>
      <c r="W733" s="304">
        <f t="shared" ca="1" si="323"/>
        <v>59.524026168134498</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2.4446406934699612</v>
      </c>
      <c r="AH733" s="304">
        <f t="shared" ca="1" si="347"/>
        <v>-7.3160907441571892</v>
      </c>
    </row>
    <row r="734" spans="1:34" x14ac:dyDescent="0.2">
      <c r="A734" s="347">
        <f t="shared" ca="1" si="325"/>
        <v>1E-4</v>
      </c>
      <c r="B734" s="304">
        <f t="shared" ca="1" si="326"/>
        <v>33.421600000000922</v>
      </c>
      <c r="D734" s="306">
        <f t="shared" ca="1" si="327"/>
        <v>-0.73231398571623096</v>
      </c>
      <c r="E734" s="307">
        <f t="shared" ca="1" si="328"/>
        <v>-2.5306139755165216</v>
      </c>
      <c r="F734" s="304">
        <f t="shared" ca="1" si="329"/>
        <v>2.6344431796406478</v>
      </c>
      <c r="G734" s="306">
        <f t="shared" ca="1" si="330"/>
        <v>12.133708173594954</v>
      </c>
      <c r="H734" s="307">
        <f t="shared" ca="1" si="331"/>
        <v>-120.61310561706844</v>
      </c>
      <c r="I734" s="304">
        <f t="shared" ca="1" si="332"/>
        <v>121.22189620953829</v>
      </c>
      <c r="J734" s="306">
        <f t="shared" ca="1" si="333"/>
        <v>752.66657852646347</v>
      </c>
      <c r="K734" s="307">
        <f t="shared" ca="1" si="334"/>
        <v>-10.654214794419447</v>
      </c>
      <c r="L734" s="304">
        <f t="shared" ca="1" si="319"/>
        <v>752.74198150735458</v>
      </c>
      <c r="M734" s="306">
        <f t="shared" ca="1" si="335"/>
        <v>-1.4705334060831925</v>
      </c>
      <c r="N734" s="304">
        <f t="shared" ca="1" si="336"/>
        <v>-84.255357801564543</v>
      </c>
      <c r="P734" s="310">
        <f t="shared" ca="1" si="337"/>
        <v>23</v>
      </c>
      <c r="Q734" s="304">
        <f t="shared" ca="1" si="338"/>
        <v>0</v>
      </c>
      <c r="R734" s="306">
        <f t="shared" ca="1" si="339"/>
        <v>0</v>
      </c>
      <c r="S734" s="307">
        <f t="shared" ca="1" si="340"/>
        <v>8.1359999999999992</v>
      </c>
      <c r="T734" s="304">
        <f t="shared" ca="1" si="320"/>
        <v>79.814160000000001</v>
      </c>
      <c r="U734" s="311">
        <f t="shared" ca="1" si="321"/>
        <v>0</v>
      </c>
      <c r="V734" s="306">
        <f t="shared" ca="1" si="322"/>
        <v>1.2263058369456818</v>
      </c>
      <c r="W734" s="304">
        <f t="shared" ca="1" si="323"/>
        <v>59.524338039420279</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2.444603156331695</v>
      </c>
      <c r="AH734" s="304">
        <f t="shared" ca="1" si="347"/>
        <v>-7.3161290767126967</v>
      </c>
    </row>
    <row r="735" spans="1:34" x14ac:dyDescent="0.2">
      <c r="A735" s="347">
        <f t="shared" ca="1" si="325"/>
        <v>1E-4</v>
      </c>
      <c r="B735" s="304">
        <f t="shared" ca="1" si="326"/>
        <v>33.421700000000925</v>
      </c>
      <c r="D735" s="306">
        <f t="shared" ca="1" si="327"/>
        <v>-0.73231192602548645</v>
      </c>
      <c r="E735" s="307">
        <f t="shared" ca="1" si="328"/>
        <v>-2.5305752425656438</v>
      </c>
      <c r="F735" s="304">
        <f t="shared" ca="1" si="329"/>
        <v>2.6344054007091096</v>
      </c>
      <c r="G735" s="306">
        <f t="shared" ca="1" si="330"/>
        <v>12.133634942402351</v>
      </c>
      <c r="H735" s="307">
        <f t="shared" ca="1" si="331"/>
        <v>-120.6133586745927</v>
      </c>
      <c r="I735" s="304">
        <f t="shared" ca="1" si="332"/>
        <v>121.22214066614001</v>
      </c>
      <c r="J735" s="306">
        <f t="shared" ca="1" si="333"/>
        <v>752.66657852646347</v>
      </c>
      <c r="K735" s="307">
        <f t="shared" ca="1" si="334"/>
        <v>-10.66627611763403</v>
      </c>
      <c r="L735" s="304">
        <f t="shared" ca="1" si="319"/>
        <v>752.74215231840878</v>
      </c>
      <c r="M735" s="306">
        <f t="shared" ca="1" si="335"/>
        <v>-1.4705342161102593</v>
      </c>
      <c r="N735" s="304">
        <f t="shared" ca="1" si="336"/>
        <v>-84.25540421269676</v>
      </c>
      <c r="P735" s="310">
        <f t="shared" ca="1" si="337"/>
        <v>23</v>
      </c>
      <c r="Q735" s="304">
        <f t="shared" ca="1" si="338"/>
        <v>0</v>
      </c>
      <c r="R735" s="306">
        <f t="shared" ca="1" si="339"/>
        <v>0</v>
      </c>
      <c r="S735" s="307">
        <f t="shared" ca="1" si="340"/>
        <v>8.1359999999999992</v>
      </c>
      <c r="T735" s="304">
        <f t="shared" ca="1" si="320"/>
        <v>79.814160000000001</v>
      </c>
      <c r="U735" s="311">
        <f t="shared" ca="1" si="321"/>
        <v>0</v>
      </c>
      <c r="V735" s="306">
        <f t="shared" ca="1" si="322"/>
        <v>1.2263073160340998</v>
      </c>
      <c r="W735" s="304">
        <f t="shared" ca="1" si="323"/>
        <v>59.5246499083202</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2.4445656194722618</v>
      </c>
      <c r="AH735" s="304">
        <f t="shared" ca="1" si="347"/>
        <v>-7.3161674089749615</v>
      </c>
    </row>
    <row r="736" spans="1:34" x14ac:dyDescent="0.2">
      <c r="A736" s="347">
        <f t="shared" ca="1" si="325"/>
        <v>1E-4</v>
      </c>
      <c r="B736" s="304">
        <f t="shared" ca="1" si="326"/>
        <v>33.421800000000928</v>
      </c>
      <c r="D736" s="306">
        <f t="shared" ca="1" si="327"/>
        <v>-0.73230986630248873</v>
      </c>
      <c r="E736" s="307">
        <f t="shared" ca="1" si="328"/>
        <v>-2.5305365099110739</v>
      </c>
      <c r="F736" s="304">
        <f t="shared" ca="1" si="329"/>
        <v>2.6343676220825536</v>
      </c>
      <c r="G736" s="306">
        <f t="shared" ca="1" si="330"/>
        <v>12.133561711415721</v>
      </c>
      <c r="H736" s="307">
        <f t="shared" ca="1" si="331"/>
        <v>-120.6136117282437</v>
      </c>
      <c r="I736" s="304">
        <f t="shared" ca="1" si="332"/>
        <v>121.22238511898807</v>
      </c>
      <c r="J736" s="306">
        <f t="shared" ca="1" si="333"/>
        <v>752.66657852646347</v>
      </c>
      <c r="K736" s="307">
        <f t="shared" ca="1" si="334"/>
        <v>-10.678337466154172</v>
      </c>
      <c r="L736" s="304">
        <f t="shared" ca="1" si="319"/>
        <v>752.74232332304393</v>
      </c>
      <c r="M736" s="306">
        <f t="shared" ca="1" si="335"/>
        <v>-1.4705350261291701</v>
      </c>
      <c r="N736" s="304">
        <f t="shared" ca="1" si="336"/>
        <v>-84.255450623361682</v>
      </c>
      <c r="P736" s="310">
        <f t="shared" ca="1" si="337"/>
        <v>23</v>
      </c>
      <c r="Q736" s="304">
        <f t="shared" ca="1" si="338"/>
        <v>0</v>
      </c>
      <c r="R736" s="306">
        <f t="shared" ca="1" si="339"/>
        <v>0</v>
      </c>
      <c r="S736" s="307">
        <f t="shared" ca="1" si="340"/>
        <v>8.1359999999999992</v>
      </c>
      <c r="T736" s="304">
        <f t="shared" ca="1" si="320"/>
        <v>79.814160000000001</v>
      </c>
      <c r="U736" s="311">
        <f t="shared" ca="1" si="321"/>
        <v>0</v>
      </c>
      <c r="V736" s="306">
        <f t="shared" ca="1" si="322"/>
        <v>1.2263087951274063</v>
      </c>
      <c r="W736" s="304">
        <f t="shared" ca="1" si="323"/>
        <v>59.524961774834267</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2.4445280828916616</v>
      </c>
      <c r="AH736" s="304">
        <f t="shared" ca="1" si="347"/>
        <v>-7.3162057409439782</v>
      </c>
    </row>
    <row r="737" spans="1:34" x14ac:dyDescent="0.2">
      <c r="A737" s="347">
        <f t="shared" ca="1" si="325"/>
        <v>1E-4</v>
      </c>
      <c r="B737" s="304">
        <f t="shared" ca="1" si="326"/>
        <v>33.421900000000932</v>
      </c>
      <c r="D737" s="306">
        <f t="shared" ca="1" si="327"/>
        <v>-0.73230780654724159</v>
      </c>
      <c r="E737" s="307">
        <f t="shared" ca="1" si="328"/>
        <v>-2.530497777552811</v>
      </c>
      <c r="F737" s="304">
        <f t="shared" ca="1" si="329"/>
        <v>2.6343298437609795</v>
      </c>
      <c r="G737" s="306">
        <f t="shared" ca="1" si="330"/>
        <v>12.133488480635066</v>
      </c>
      <c r="H737" s="307">
        <f t="shared" ca="1" si="331"/>
        <v>-120.61386477802145</v>
      </c>
      <c r="I737" s="304">
        <f t="shared" ca="1" si="332"/>
        <v>121.22262956808248</v>
      </c>
      <c r="J737" s="306">
        <f t="shared" ca="1" si="333"/>
        <v>752.66657852646347</v>
      </c>
      <c r="K737" s="307">
        <f t="shared" ca="1" si="334"/>
        <v>-10.690398839979485</v>
      </c>
      <c r="L737" s="304">
        <f t="shared" ca="1" si="319"/>
        <v>752.74249452126116</v>
      </c>
      <c r="M737" s="306">
        <f t="shared" ca="1" si="335"/>
        <v>-1.4705358361399252</v>
      </c>
      <c r="N737" s="304">
        <f t="shared" ca="1" si="336"/>
        <v>-84.255497033559308</v>
      </c>
      <c r="P737" s="310">
        <f t="shared" ca="1" si="337"/>
        <v>23</v>
      </c>
      <c r="Q737" s="304">
        <f t="shared" ca="1" si="338"/>
        <v>0</v>
      </c>
      <c r="R737" s="306">
        <f t="shared" ca="1" si="339"/>
        <v>0</v>
      </c>
      <c r="S737" s="307">
        <f t="shared" ca="1" si="340"/>
        <v>8.1359999999999992</v>
      </c>
      <c r="T737" s="304">
        <f t="shared" ca="1" si="320"/>
        <v>79.814160000000001</v>
      </c>
      <c r="U737" s="311">
        <f t="shared" ca="1" si="321"/>
        <v>0</v>
      </c>
      <c r="V737" s="306">
        <f t="shared" ca="1" si="322"/>
        <v>1.2263102742256007</v>
      </c>
      <c r="W737" s="304">
        <f t="shared" ca="1" si="323"/>
        <v>59.525273638962446</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2.4444905465898961</v>
      </c>
      <c r="AH737" s="304">
        <f t="shared" ca="1" si="347"/>
        <v>-7.3162440726197486</v>
      </c>
    </row>
    <row r="738" spans="1:34" x14ac:dyDescent="0.2">
      <c r="A738" s="347">
        <f t="shared" ca="1" si="325"/>
        <v>1E-4</v>
      </c>
      <c r="B738" s="304">
        <f t="shared" ca="1" si="326"/>
        <v>33.422000000000935</v>
      </c>
      <c r="D738" s="306">
        <f t="shared" ca="1" si="327"/>
        <v>-0.73230574675974469</v>
      </c>
      <c r="E738" s="307">
        <f t="shared" ca="1" si="328"/>
        <v>-2.5304590454908595</v>
      </c>
      <c r="F738" s="304">
        <f t="shared" ca="1" si="329"/>
        <v>2.6342920657443925</v>
      </c>
      <c r="G738" s="306">
        <f t="shared" ca="1" si="330"/>
        <v>12.13341525006039</v>
      </c>
      <c r="H738" s="307">
        <f t="shared" ca="1" si="331"/>
        <v>-120.61411782392599</v>
      </c>
      <c r="I738" s="304">
        <f t="shared" ca="1" si="332"/>
        <v>121.22287401342331</v>
      </c>
      <c r="J738" s="306">
        <f t="shared" ca="1" si="333"/>
        <v>752.66657852646347</v>
      </c>
      <c r="K738" s="307">
        <f t="shared" ca="1" si="334"/>
        <v>-10.702460239109582</v>
      </c>
      <c r="L738" s="304">
        <f t="shared" ca="1" si="319"/>
        <v>752.74266591306139</v>
      </c>
      <c r="M738" s="306">
        <f t="shared" ca="1" si="335"/>
        <v>-1.4705366461425249</v>
      </c>
      <c r="N738" s="304">
        <f t="shared" ca="1" si="336"/>
        <v>-84.255543443289667</v>
      </c>
      <c r="P738" s="310">
        <f t="shared" ca="1" si="337"/>
        <v>23</v>
      </c>
      <c r="Q738" s="304">
        <f t="shared" ca="1" si="338"/>
        <v>0</v>
      </c>
      <c r="R738" s="306">
        <f t="shared" ca="1" si="339"/>
        <v>0</v>
      </c>
      <c r="S738" s="307">
        <f t="shared" ca="1" si="340"/>
        <v>8.1359999999999992</v>
      </c>
      <c r="T738" s="304">
        <f t="shared" ca="1" si="320"/>
        <v>79.814160000000001</v>
      </c>
      <c r="U738" s="311">
        <f t="shared" ca="1" si="321"/>
        <v>0</v>
      </c>
      <c r="V738" s="306">
        <f t="shared" ca="1" si="322"/>
        <v>1.2263117533286834</v>
      </c>
      <c r="W738" s="304">
        <f t="shared" ca="1" si="323"/>
        <v>59.525585500704786</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2.444453010566968</v>
      </c>
      <c r="AH738" s="304">
        <f t="shared" ca="1" si="347"/>
        <v>-7.3162824040022683</v>
      </c>
    </row>
    <row r="739" spans="1:34" x14ac:dyDescent="0.2">
      <c r="A739" s="347">
        <f t="shared" ca="1" si="325"/>
        <v>1E-4</v>
      </c>
      <c r="B739" s="304">
        <f t="shared" ca="1" si="326"/>
        <v>33.422100000000938</v>
      </c>
      <c r="D739" s="306">
        <f t="shared" ca="1" si="327"/>
        <v>-0.73230368693999837</v>
      </c>
      <c r="E739" s="307">
        <f t="shared" ca="1" si="328"/>
        <v>-2.5304203137252133</v>
      </c>
      <c r="F739" s="304">
        <f t="shared" ca="1" si="329"/>
        <v>2.6342542880327864</v>
      </c>
      <c r="G739" s="306">
        <f t="shared" ca="1" si="330"/>
        <v>12.133342019691696</v>
      </c>
      <c r="H739" s="307">
        <f t="shared" ca="1" si="331"/>
        <v>-120.61437086595737</v>
      </c>
      <c r="I739" s="304">
        <f t="shared" ca="1" si="332"/>
        <v>121.22311845501056</v>
      </c>
      <c r="J739" s="306">
        <f t="shared" ca="1" si="333"/>
        <v>752.66657852646347</v>
      </c>
      <c r="K739" s="307">
        <f t="shared" ca="1" si="334"/>
        <v>-10.714521663544076</v>
      </c>
      <c r="L739" s="304">
        <f t="shared" ca="1" si="319"/>
        <v>752.74283749844574</v>
      </c>
      <c r="M739" s="306">
        <f t="shared" ca="1" si="335"/>
        <v>-1.4705374561369693</v>
      </c>
      <c r="N739" s="304">
        <f t="shared" ca="1" si="336"/>
        <v>-84.25558985255276</v>
      </c>
      <c r="P739" s="310">
        <f t="shared" ca="1" si="337"/>
        <v>23</v>
      </c>
      <c r="Q739" s="304">
        <f t="shared" ca="1" si="338"/>
        <v>0</v>
      </c>
      <c r="R739" s="306">
        <f t="shared" ca="1" si="339"/>
        <v>0</v>
      </c>
      <c r="S739" s="307">
        <f t="shared" ca="1" si="340"/>
        <v>8.1359999999999992</v>
      </c>
      <c r="T739" s="304">
        <f t="shared" ca="1" si="320"/>
        <v>79.814160000000001</v>
      </c>
      <c r="U739" s="311">
        <f t="shared" ca="1" si="321"/>
        <v>0</v>
      </c>
      <c r="V739" s="306">
        <f t="shared" ca="1" si="322"/>
        <v>1.2263132324366537</v>
      </c>
      <c r="W739" s="304">
        <f t="shared" ca="1" si="323"/>
        <v>59.525897360061236</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2.4444154748228737</v>
      </c>
      <c r="AH739" s="304">
        <f t="shared" ca="1" si="347"/>
        <v>-7.3163207350915425</v>
      </c>
    </row>
    <row r="740" spans="1:34" x14ac:dyDescent="0.2">
      <c r="A740" s="347">
        <f t="shared" ca="1" si="325"/>
        <v>1E-4</v>
      </c>
      <c r="B740" s="304">
        <f t="shared" ca="1" si="326"/>
        <v>33.422200000000942</v>
      </c>
      <c r="D740" s="306">
        <f t="shared" ca="1" si="327"/>
        <v>-0.73230162708800228</v>
      </c>
      <c r="E740" s="307">
        <f t="shared" ca="1" si="328"/>
        <v>-2.5303815822558775</v>
      </c>
      <c r="F740" s="304">
        <f t="shared" ca="1" si="329"/>
        <v>2.6342165106261661</v>
      </c>
      <c r="G740" s="306">
        <f t="shared" ca="1" si="330"/>
        <v>12.133268789528987</v>
      </c>
      <c r="H740" s="307">
        <f t="shared" ca="1" si="331"/>
        <v>-120.61462390411559</v>
      </c>
      <c r="I740" s="304">
        <f t="shared" ca="1" si="332"/>
        <v>121.22336289284426</v>
      </c>
      <c r="J740" s="306">
        <f t="shared" ca="1" si="333"/>
        <v>752.66657852646347</v>
      </c>
      <c r="K740" s="307">
        <f t="shared" ca="1" si="334"/>
        <v>-10.72658311328258</v>
      </c>
      <c r="L740" s="304">
        <f t="shared" ca="1" si="319"/>
        <v>752.74300927741547</v>
      </c>
      <c r="M740" s="306">
        <f t="shared" ca="1" si="335"/>
        <v>-1.4705382661232584</v>
      </c>
      <c r="N740" s="304">
        <f t="shared" ca="1" si="336"/>
        <v>-84.255636261348599</v>
      </c>
      <c r="P740" s="310">
        <f t="shared" ca="1" si="337"/>
        <v>23</v>
      </c>
      <c r="Q740" s="304">
        <f t="shared" ca="1" si="338"/>
        <v>0</v>
      </c>
      <c r="R740" s="306">
        <f t="shared" ca="1" si="339"/>
        <v>0</v>
      </c>
      <c r="S740" s="307">
        <f t="shared" ca="1" si="340"/>
        <v>8.1359999999999992</v>
      </c>
      <c r="T740" s="304">
        <f t="shared" ca="1" si="320"/>
        <v>79.814160000000001</v>
      </c>
      <c r="U740" s="311">
        <f t="shared" ca="1" si="321"/>
        <v>0</v>
      </c>
      <c r="V740" s="306">
        <f t="shared" ca="1" si="322"/>
        <v>1.2263147115495123</v>
      </c>
      <c r="W740" s="304">
        <f t="shared" ca="1" si="323"/>
        <v>59.526209217031806</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2.4443779393576177</v>
      </c>
      <c r="AH740" s="304">
        <f t="shared" ca="1" si="347"/>
        <v>-7.3163590658875668</v>
      </c>
    </row>
    <row r="741" spans="1:34" x14ac:dyDescent="0.2">
      <c r="A741" s="347">
        <f t="shared" ca="1" si="325"/>
        <v>1E-4</v>
      </c>
      <c r="B741" s="304">
        <f t="shared" ca="1" si="326"/>
        <v>33.422300000000945</v>
      </c>
      <c r="D741" s="306">
        <f t="shared" ca="1" si="327"/>
        <v>-0.73229956720375822</v>
      </c>
      <c r="E741" s="307">
        <f t="shared" ca="1" si="328"/>
        <v>-2.5303428510828532</v>
      </c>
      <c r="F741" s="304">
        <f t="shared" ca="1" si="329"/>
        <v>2.634178733524533</v>
      </c>
      <c r="G741" s="306">
        <f t="shared" ca="1" si="330"/>
        <v>12.133195559572266</v>
      </c>
      <c r="H741" s="307">
        <f t="shared" ca="1" si="331"/>
        <v>-120.6148769384007</v>
      </c>
      <c r="I741" s="304">
        <f t="shared" ca="1" si="332"/>
        <v>121.22360732692444</v>
      </c>
      <c r="J741" s="306">
        <f t="shared" ca="1" si="333"/>
        <v>752.66657852646347</v>
      </c>
      <c r="K741" s="307">
        <f t="shared" ca="1" si="334"/>
        <v>-10.738644588324705</v>
      </c>
      <c r="L741" s="304">
        <f t="shared" ca="1" si="319"/>
        <v>752.74318124997149</v>
      </c>
      <c r="M741" s="306">
        <f t="shared" ca="1" si="335"/>
        <v>-1.4705390761013923</v>
      </c>
      <c r="N741" s="304">
        <f t="shared" ca="1" si="336"/>
        <v>-84.255682669677157</v>
      </c>
      <c r="P741" s="310">
        <f t="shared" ca="1" si="337"/>
        <v>23</v>
      </c>
      <c r="Q741" s="304">
        <f t="shared" ca="1" si="338"/>
        <v>0</v>
      </c>
      <c r="R741" s="306">
        <f t="shared" ca="1" si="339"/>
        <v>0</v>
      </c>
      <c r="S741" s="307">
        <f t="shared" ca="1" si="340"/>
        <v>8.1359999999999992</v>
      </c>
      <c r="T741" s="304">
        <f t="shared" ca="1" si="320"/>
        <v>79.814160000000001</v>
      </c>
      <c r="U741" s="311">
        <f t="shared" ca="1" si="321"/>
        <v>0</v>
      </c>
      <c r="V741" s="306">
        <f t="shared" ca="1" si="322"/>
        <v>1.2263161906672591</v>
      </c>
      <c r="W741" s="304">
        <f t="shared" ca="1" si="323"/>
        <v>59.5265210716165</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2.4443404041711991</v>
      </c>
      <c r="AH741" s="304">
        <f t="shared" ca="1" si="347"/>
        <v>-7.3163973963903404</v>
      </c>
    </row>
    <row r="742" spans="1:34" x14ac:dyDescent="0.2">
      <c r="A742" s="347">
        <f t="shared" ca="1" si="325"/>
        <v>1E-4</v>
      </c>
      <c r="B742" s="304">
        <f t="shared" ca="1" si="326"/>
        <v>33.422400000000948</v>
      </c>
      <c r="D742" s="306">
        <f t="shared" ca="1" si="327"/>
        <v>-0.73229750728726772</v>
      </c>
      <c r="E742" s="307">
        <f t="shared" ca="1" si="328"/>
        <v>-2.5303041202061367</v>
      </c>
      <c r="F742" s="304">
        <f t="shared" ca="1" si="329"/>
        <v>2.6341409567278853</v>
      </c>
      <c r="G742" s="306">
        <f t="shared" ca="1" si="330"/>
        <v>12.133122329821537</v>
      </c>
      <c r="H742" s="307">
        <f t="shared" ca="1" si="331"/>
        <v>-120.61512996881272</v>
      </c>
      <c r="I742" s="304">
        <f t="shared" ca="1" si="332"/>
        <v>121.22385175725114</v>
      </c>
      <c r="J742" s="306">
        <f t="shared" ca="1" si="333"/>
        <v>752.66657852646347</v>
      </c>
      <c r="K742" s="307">
        <f t="shared" ca="1" si="334"/>
        <v>-10.750706088670066</v>
      </c>
      <c r="L742" s="304">
        <f t="shared" ca="1" si="319"/>
        <v>752.74335341611481</v>
      </c>
      <c r="M742" s="306">
        <f t="shared" ca="1" si="335"/>
        <v>-1.4705398860713712</v>
      </c>
      <c r="N742" s="304">
        <f t="shared" ca="1" si="336"/>
        <v>-84.25572907753849</v>
      </c>
      <c r="P742" s="310">
        <f t="shared" ca="1" si="337"/>
        <v>23</v>
      </c>
      <c r="Q742" s="304">
        <f t="shared" ca="1" si="338"/>
        <v>0</v>
      </c>
      <c r="R742" s="306">
        <f t="shared" ca="1" si="339"/>
        <v>0</v>
      </c>
      <c r="S742" s="307">
        <f t="shared" ca="1" si="340"/>
        <v>8.1359999999999992</v>
      </c>
      <c r="T742" s="304">
        <f t="shared" ca="1" si="320"/>
        <v>79.814160000000001</v>
      </c>
      <c r="U742" s="311">
        <f t="shared" ca="1" si="321"/>
        <v>0</v>
      </c>
      <c r="V742" s="306">
        <f t="shared" ca="1" si="322"/>
        <v>1.2263176697898939</v>
      </c>
      <c r="W742" s="304">
        <f t="shared" ca="1" si="323"/>
        <v>59.526832923815327</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2.4443028692636188</v>
      </c>
      <c r="AH742" s="304">
        <f t="shared" ca="1" si="347"/>
        <v>-7.3164357265998659</v>
      </c>
    </row>
    <row r="743" spans="1:34" x14ac:dyDescent="0.2">
      <c r="A743" s="347">
        <f t="shared" ca="1" si="325"/>
        <v>1E-4</v>
      </c>
      <c r="B743" s="304">
        <f t="shared" ca="1" si="326"/>
        <v>33.422500000000952</v>
      </c>
      <c r="D743" s="306">
        <f t="shared" ca="1" si="327"/>
        <v>-0.73229544733853102</v>
      </c>
      <c r="E743" s="307">
        <f t="shared" ca="1" si="328"/>
        <v>-2.5302653896257299</v>
      </c>
      <c r="F743" s="304">
        <f t="shared" ca="1" si="329"/>
        <v>2.6341031802362234</v>
      </c>
      <c r="G743" s="306">
        <f t="shared" ca="1" si="330"/>
        <v>12.133049100276804</v>
      </c>
      <c r="H743" s="307">
        <f t="shared" ca="1" si="331"/>
        <v>-120.61538299535168</v>
      </c>
      <c r="I743" s="304">
        <f t="shared" ca="1" si="332"/>
        <v>121.22409618382436</v>
      </c>
      <c r="J743" s="306">
        <f t="shared" ca="1" si="333"/>
        <v>752.66657852646347</v>
      </c>
      <c r="K743" s="307">
        <f t="shared" ca="1" si="334"/>
        <v>-10.762767614318275</v>
      </c>
      <c r="L743" s="304">
        <f t="shared" ca="1" si="319"/>
        <v>752.74352577584671</v>
      </c>
      <c r="M743" s="306">
        <f t="shared" ca="1" si="335"/>
        <v>-1.4705406960331953</v>
      </c>
      <c r="N743" s="304">
        <f t="shared" ca="1" si="336"/>
        <v>-84.25577548493257</v>
      </c>
      <c r="P743" s="310">
        <f t="shared" ca="1" si="337"/>
        <v>23</v>
      </c>
      <c r="Q743" s="304">
        <f t="shared" ca="1" si="338"/>
        <v>0</v>
      </c>
      <c r="R743" s="306">
        <f t="shared" ca="1" si="339"/>
        <v>0</v>
      </c>
      <c r="S743" s="307">
        <f t="shared" ca="1" si="340"/>
        <v>8.1359999999999992</v>
      </c>
      <c r="T743" s="304">
        <f t="shared" ca="1" si="320"/>
        <v>79.814160000000001</v>
      </c>
      <c r="U743" s="311">
        <f t="shared" ca="1" si="321"/>
        <v>0</v>
      </c>
      <c r="V743" s="306">
        <f t="shared" ca="1" si="322"/>
        <v>1.2263191489174163</v>
      </c>
      <c r="W743" s="304">
        <f t="shared" ca="1" si="323"/>
        <v>59.527144773628223</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2.4442653346348777</v>
      </c>
      <c r="AH743" s="304">
        <f t="shared" ca="1" si="347"/>
        <v>-7.3164740565161424</v>
      </c>
    </row>
    <row r="744" spans="1:34" x14ac:dyDescent="0.2">
      <c r="A744" s="347">
        <f t="shared" ca="1" si="325"/>
        <v>1E-4</v>
      </c>
      <c r="B744" s="304">
        <f t="shared" ca="1" si="326"/>
        <v>33.422600000000955</v>
      </c>
      <c r="D744" s="306">
        <f t="shared" ca="1" si="327"/>
        <v>-0.73229338735754723</v>
      </c>
      <c r="E744" s="307">
        <f t="shared" ca="1" si="328"/>
        <v>-2.5302266593416398</v>
      </c>
      <c r="F744" s="304">
        <f t="shared" ca="1" si="329"/>
        <v>2.6340654040495548</v>
      </c>
      <c r="G744" s="306">
        <f t="shared" ca="1" si="330"/>
        <v>12.132975870938068</v>
      </c>
      <c r="H744" s="307">
        <f t="shared" ca="1" si="331"/>
        <v>-120.61563601801761</v>
      </c>
      <c r="I744" s="304">
        <f t="shared" ca="1" si="332"/>
        <v>121.22434060664415</v>
      </c>
      <c r="J744" s="306">
        <f t="shared" ca="1" si="333"/>
        <v>752.66657852646347</v>
      </c>
      <c r="K744" s="307">
        <f t="shared" ca="1" si="334"/>
        <v>-10.774829165268944</v>
      </c>
      <c r="L744" s="304">
        <f t="shared" ca="1" si="319"/>
        <v>752.74369832916818</v>
      </c>
      <c r="M744" s="306">
        <f t="shared" ca="1" si="335"/>
        <v>-1.4705415059868645</v>
      </c>
      <c r="N744" s="304">
        <f t="shared" ca="1" si="336"/>
        <v>-84.255821891859412</v>
      </c>
      <c r="P744" s="310">
        <f t="shared" ca="1" si="337"/>
        <v>23</v>
      </c>
      <c r="Q744" s="304">
        <f t="shared" ca="1" si="338"/>
        <v>0</v>
      </c>
      <c r="R744" s="306">
        <f t="shared" ca="1" si="339"/>
        <v>0</v>
      </c>
      <c r="S744" s="307">
        <f t="shared" ca="1" si="340"/>
        <v>8.1359999999999992</v>
      </c>
      <c r="T744" s="304">
        <f t="shared" ca="1" si="320"/>
        <v>79.814160000000001</v>
      </c>
      <c r="U744" s="311">
        <f t="shared" ca="1" si="321"/>
        <v>0</v>
      </c>
      <c r="V744" s="306">
        <f t="shared" ca="1" si="322"/>
        <v>1.2263206280498269</v>
      </c>
      <c r="W744" s="304">
        <f t="shared" ca="1" si="323"/>
        <v>59.527456621055236</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2.4442278002849811</v>
      </c>
      <c r="AH744" s="304">
        <f t="shared" ca="1" si="347"/>
        <v>-7.3165123861391628</v>
      </c>
    </row>
    <row r="745" spans="1:34" x14ac:dyDescent="0.2">
      <c r="A745" s="347">
        <f t="shared" ca="1" si="325"/>
        <v>1E-4</v>
      </c>
      <c r="B745" s="304">
        <f t="shared" ca="1" si="326"/>
        <v>33.422700000000958</v>
      </c>
      <c r="D745" s="306">
        <f t="shared" ca="1" si="327"/>
        <v>-0.7322913273443189</v>
      </c>
      <c r="E745" s="307">
        <f t="shared" ca="1" si="328"/>
        <v>-2.5301879293538594</v>
      </c>
      <c r="F745" s="304">
        <f t="shared" ca="1" si="329"/>
        <v>2.6340276281678738</v>
      </c>
      <c r="G745" s="306">
        <f t="shared" ca="1" si="330"/>
        <v>12.132902641805334</v>
      </c>
      <c r="H745" s="307">
        <f t="shared" ca="1" si="331"/>
        <v>-120.61588903681054</v>
      </c>
      <c r="I745" s="304">
        <f t="shared" ca="1" si="332"/>
        <v>121.22458502571052</v>
      </c>
      <c r="J745" s="306">
        <f t="shared" ca="1" si="333"/>
        <v>752.66657852646347</v>
      </c>
      <c r="K745" s="307">
        <f t="shared" ca="1" si="334"/>
        <v>-10.786890741521685</v>
      </c>
      <c r="L745" s="304">
        <f t="shared" ca="1" si="319"/>
        <v>752.74387107608027</v>
      </c>
      <c r="M745" s="306">
        <f t="shared" ca="1" si="335"/>
        <v>-1.4705423159323792</v>
      </c>
      <c r="N745" s="304">
        <f t="shared" ca="1" si="336"/>
        <v>-84.255868298319044</v>
      </c>
      <c r="P745" s="310">
        <f t="shared" ca="1" si="337"/>
        <v>23</v>
      </c>
      <c r="Q745" s="304">
        <f t="shared" ca="1" si="338"/>
        <v>0</v>
      </c>
      <c r="R745" s="306">
        <f t="shared" ca="1" si="339"/>
        <v>0</v>
      </c>
      <c r="S745" s="307">
        <f t="shared" ca="1" si="340"/>
        <v>8.1359999999999992</v>
      </c>
      <c r="T745" s="304">
        <f t="shared" ca="1" si="320"/>
        <v>79.814160000000001</v>
      </c>
      <c r="U745" s="311">
        <f t="shared" ca="1" si="321"/>
        <v>0</v>
      </c>
      <c r="V745" s="306">
        <f t="shared" ca="1" si="322"/>
        <v>1.2263221071871253</v>
      </c>
      <c r="W745" s="304">
        <f t="shared" ca="1" si="323"/>
        <v>59.527768466096333</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2.4441902662139245</v>
      </c>
      <c r="AH745" s="304">
        <f t="shared" ca="1" si="347"/>
        <v>-7.3165507154689333</v>
      </c>
    </row>
    <row r="746" spans="1:34" x14ac:dyDescent="0.2">
      <c r="A746" s="347">
        <f t="shared" ca="1" si="325"/>
        <v>1E-4</v>
      </c>
      <c r="B746" s="304">
        <f t="shared" ca="1" si="326"/>
        <v>33.422800000000962</v>
      </c>
      <c r="D746" s="306">
        <f t="shared" ca="1" si="327"/>
        <v>-0.73228926729884536</v>
      </c>
      <c r="E746" s="307">
        <f t="shared" ca="1" si="328"/>
        <v>-2.5301491996623939</v>
      </c>
      <c r="F746" s="304">
        <f t="shared" ca="1" si="329"/>
        <v>2.6339898525911849</v>
      </c>
      <c r="G746" s="306">
        <f t="shared" ca="1" si="330"/>
        <v>12.132829412878603</v>
      </c>
      <c r="H746" s="307">
        <f t="shared" ca="1" si="331"/>
        <v>-120.61614205173051</v>
      </c>
      <c r="I746" s="304">
        <f t="shared" ca="1" si="332"/>
        <v>121.22482944102353</v>
      </c>
      <c r="J746" s="306">
        <f t="shared" ca="1" si="333"/>
        <v>752.66657852646347</v>
      </c>
      <c r="K746" s="307">
        <f t="shared" ca="1" si="334"/>
        <v>-10.798952343076111</v>
      </c>
      <c r="L746" s="304">
        <f t="shared" ca="1" si="319"/>
        <v>752.74404401658398</v>
      </c>
      <c r="M746" s="306">
        <f t="shared" ca="1" si="335"/>
        <v>-1.4705431258697392</v>
      </c>
      <c r="N746" s="304">
        <f t="shared" ca="1" si="336"/>
        <v>-84.255914704311451</v>
      </c>
      <c r="P746" s="310">
        <f t="shared" ca="1" si="337"/>
        <v>23</v>
      </c>
      <c r="Q746" s="304">
        <f t="shared" ca="1" si="338"/>
        <v>0</v>
      </c>
      <c r="R746" s="306">
        <f t="shared" ca="1" si="339"/>
        <v>0</v>
      </c>
      <c r="S746" s="307">
        <f t="shared" ca="1" si="340"/>
        <v>8.1359999999999992</v>
      </c>
      <c r="T746" s="304">
        <f t="shared" ca="1" si="320"/>
        <v>79.814160000000001</v>
      </c>
      <c r="U746" s="311">
        <f t="shared" ca="1" si="321"/>
        <v>0</v>
      </c>
      <c r="V746" s="306">
        <f t="shared" ca="1" si="322"/>
        <v>1.2263235863293116</v>
      </c>
      <c r="W746" s="304">
        <f t="shared" ca="1" si="323"/>
        <v>59.528080308751534</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2.4441527324217125</v>
      </c>
      <c r="AH746" s="304">
        <f t="shared" ca="1" si="347"/>
        <v>-7.3165890445054496</v>
      </c>
    </row>
    <row r="747" spans="1:34" x14ac:dyDescent="0.2">
      <c r="A747" s="347">
        <f t="shared" ca="1" si="325"/>
        <v>1E-4</v>
      </c>
      <c r="B747" s="304">
        <f t="shared" ca="1" si="326"/>
        <v>33.422900000000965</v>
      </c>
      <c r="D747" s="306">
        <f t="shared" ca="1" si="327"/>
        <v>-0.73228720722112872</v>
      </c>
      <c r="E747" s="307">
        <f t="shared" ca="1" si="328"/>
        <v>-2.5301104702672417</v>
      </c>
      <c r="F747" s="304">
        <f t="shared" ca="1" si="329"/>
        <v>2.6339520773194876</v>
      </c>
      <c r="G747" s="306">
        <f t="shared" ca="1" si="330"/>
        <v>12.132756184157881</v>
      </c>
      <c r="H747" s="307">
        <f t="shared" ca="1" si="331"/>
        <v>-120.61639506277753</v>
      </c>
      <c r="I747" s="304">
        <f t="shared" ca="1" si="332"/>
        <v>121.22507385258318</v>
      </c>
      <c r="J747" s="306">
        <f t="shared" ca="1" si="333"/>
        <v>752.66657852646347</v>
      </c>
      <c r="K747" s="307">
        <f t="shared" ca="1" si="334"/>
        <v>-10.811013969931837</v>
      </c>
      <c r="L747" s="304">
        <f t="shared" ca="1" si="319"/>
        <v>752.74421715068058</v>
      </c>
      <c r="M747" s="306">
        <f t="shared" ca="1" si="335"/>
        <v>-1.4705439357989449</v>
      </c>
      <c r="N747" s="304">
        <f t="shared" ca="1" si="336"/>
        <v>-84.255961109836633</v>
      </c>
      <c r="P747" s="310">
        <f t="shared" ca="1" si="337"/>
        <v>23</v>
      </c>
      <c r="Q747" s="304">
        <f t="shared" ca="1" si="338"/>
        <v>0</v>
      </c>
      <c r="R747" s="306">
        <f t="shared" ca="1" si="339"/>
        <v>0</v>
      </c>
      <c r="S747" s="307">
        <f t="shared" ca="1" si="340"/>
        <v>8.1359999999999992</v>
      </c>
      <c r="T747" s="304">
        <f t="shared" ca="1" si="320"/>
        <v>79.814160000000001</v>
      </c>
      <c r="U747" s="311">
        <f t="shared" ca="1" si="321"/>
        <v>0</v>
      </c>
      <c r="V747" s="306">
        <f t="shared" ca="1" si="322"/>
        <v>1.2263250654763855</v>
      </c>
      <c r="W747" s="304">
        <f t="shared" ca="1" si="323"/>
        <v>59.52839214902081</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2.4441151989083423</v>
      </c>
      <c r="AH747" s="304">
        <f t="shared" ca="1" si="347"/>
        <v>-7.3166273732487142</v>
      </c>
    </row>
    <row r="748" spans="1:34" x14ac:dyDescent="0.2">
      <c r="A748" s="347">
        <f t="shared" ca="1" si="325"/>
        <v>1E-4</v>
      </c>
      <c r="B748" s="304">
        <f t="shared" ca="1" si="326"/>
        <v>33.423000000000968</v>
      </c>
      <c r="D748" s="306">
        <f t="shared" ca="1" si="327"/>
        <v>-0.73228514711116854</v>
      </c>
      <c r="E748" s="307">
        <f t="shared" ca="1" si="328"/>
        <v>-2.5300717411684035</v>
      </c>
      <c r="F748" s="304">
        <f t="shared" ca="1" si="329"/>
        <v>2.6339143023527822</v>
      </c>
      <c r="G748" s="306">
        <f t="shared" ca="1" si="330"/>
        <v>12.132682955643169</v>
      </c>
      <c r="H748" s="307">
        <f t="shared" ca="1" si="331"/>
        <v>-120.61664806995165</v>
      </c>
      <c r="I748" s="304">
        <f t="shared" ca="1" si="332"/>
        <v>121.22531826038951</v>
      </c>
      <c r="J748" s="306">
        <f t="shared" ca="1" si="333"/>
        <v>752.66657852646347</v>
      </c>
      <c r="K748" s="307">
        <f t="shared" ca="1" si="334"/>
        <v>-10.823075622088474</v>
      </c>
      <c r="L748" s="304">
        <f t="shared" ca="1" si="319"/>
        <v>752.74439047837109</v>
      </c>
      <c r="M748" s="306">
        <f t="shared" ca="1" si="335"/>
        <v>-1.4705447457199965</v>
      </c>
      <c r="N748" s="304">
        <f t="shared" ca="1" si="336"/>
        <v>-84.256007514894634</v>
      </c>
      <c r="P748" s="310">
        <f t="shared" ca="1" si="337"/>
        <v>23</v>
      </c>
      <c r="Q748" s="304">
        <f t="shared" ca="1" si="338"/>
        <v>0</v>
      </c>
      <c r="R748" s="306">
        <f t="shared" ca="1" si="339"/>
        <v>0</v>
      </c>
      <c r="S748" s="307">
        <f t="shared" ca="1" si="340"/>
        <v>8.1359999999999992</v>
      </c>
      <c r="T748" s="304">
        <f t="shared" ca="1" si="320"/>
        <v>79.814160000000001</v>
      </c>
      <c r="U748" s="311">
        <f t="shared" ca="1" si="321"/>
        <v>0</v>
      </c>
      <c r="V748" s="306">
        <f t="shared" ca="1" si="322"/>
        <v>1.2263265446283471</v>
      </c>
      <c r="W748" s="304">
        <f t="shared" ca="1" si="323"/>
        <v>59.528703986904176</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2.4440776656738175</v>
      </c>
      <c r="AH748" s="304">
        <f t="shared" ca="1" si="347"/>
        <v>-7.3166657016987235</v>
      </c>
    </row>
    <row r="749" spans="1:34" x14ac:dyDescent="0.2">
      <c r="A749" s="347">
        <f t="shared" ca="1" si="325"/>
        <v>1E-4</v>
      </c>
      <c r="B749" s="304">
        <f t="shared" ca="1" si="326"/>
        <v>33.423100000000971</v>
      </c>
      <c r="D749" s="306">
        <f t="shared" ca="1" si="327"/>
        <v>-0.73228308696896505</v>
      </c>
      <c r="E749" s="307">
        <f t="shared" ca="1" si="328"/>
        <v>-2.5300330123658794</v>
      </c>
      <c r="F749" s="304">
        <f t="shared" ca="1" si="329"/>
        <v>2.6338765276910694</v>
      </c>
      <c r="G749" s="306">
        <f t="shared" ca="1" si="330"/>
        <v>12.132609727334472</v>
      </c>
      <c r="H749" s="307">
        <f t="shared" ca="1" si="331"/>
        <v>-120.61690107325289</v>
      </c>
      <c r="I749" s="304">
        <f t="shared" ca="1" si="332"/>
        <v>121.22556266444255</v>
      </c>
      <c r="J749" s="306">
        <f t="shared" ca="1" si="333"/>
        <v>752.66657852646347</v>
      </c>
      <c r="K749" s="307">
        <f t="shared" ca="1" si="334"/>
        <v>-10.835137299545634</v>
      </c>
      <c r="L749" s="304">
        <f t="shared" ca="1" si="319"/>
        <v>752.74456399965652</v>
      </c>
      <c r="M749" s="306">
        <f t="shared" ca="1" si="335"/>
        <v>-1.4705455556328939</v>
      </c>
      <c r="N749" s="304">
        <f t="shared" ca="1" si="336"/>
        <v>-84.256053919485424</v>
      </c>
      <c r="P749" s="310">
        <f t="shared" ca="1" si="337"/>
        <v>23</v>
      </c>
      <c r="Q749" s="304">
        <f t="shared" ca="1" si="338"/>
        <v>0</v>
      </c>
      <c r="R749" s="306">
        <f t="shared" ca="1" si="339"/>
        <v>0</v>
      </c>
      <c r="S749" s="307">
        <f t="shared" ca="1" si="340"/>
        <v>8.1359999999999992</v>
      </c>
      <c r="T749" s="304">
        <f t="shared" ca="1" si="320"/>
        <v>79.814160000000001</v>
      </c>
      <c r="U749" s="311">
        <f t="shared" ca="1" si="321"/>
        <v>0</v>
      </c>
      <c r="V749" s="306">
        <f t="shared" ca="1" si="322"/>
        <v>1.2263280237851968</v>
      </c>
      <c r="W749" s="304">
        <f t="shared" ca="1" si="323"/>
        <v>59.529015822401604</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2.444040132718138</v>
      </c>
      <c r="AH749" s="304">
        <f t="shared" ca="1" si="347"/>
        <v>-7.3167040298554795</v>
      </c>
    </row>
    <row r="750" spans="1:34" x14ac:dyDescent="0.2">
      <c r="A750" s="347">
        <f t="shared" ca="1" si="325"/>
        <v>1E-4</v>
      </c>
      <c r="B750" s="304">
        <f t="shared" ca="1" si="326"/>
        <v>33.423200000000975</v>
      </c>
      <c r="D750" s="306">
        <f t="shared" ca="1" si="327"/>
        <v>-0.73228102679451967</v>
      </c>
      <c r="E750" s="307">
        <f t="shared" ca="1" si="328"/>
        <v>-2.529994283859673</v>
      </c>
      <c r="F750" s="304">
        <f t="shared" ca="1" si="329"/>
        <v>2.6338387533343526</v>
      </c>
      <c r="G750" s="306">
        <f t="shared" ca="1" si="330"/>
        <v>12.132536499231792</v>
      </c>
      <c r="H750" s="307">
        <f t="shared" ca="1" si="331"/>
        <v>-120.61715407268127</v>
      </c>
      <c r="I750" s="304">
        <f t="shared" ca="1" si="332"/>
        <v>121.2258070647423</v>
      </c>
      <c r="J750" s="306">
        <f t="shared" ca="1" si="333"/>
        <v>752.66657852646347</v>
      </c>
      <c r="K750" s="307">
        <f t="shared" ca="1" si="334"/>
        <v>-10.847199002302931</v>
      </c>
      <c r="L750" s="304">
        <f t="shared" ca="1" si="319"/>
        <v>752.74473771453802</v>
      </c>
      <c r="M750" s="306">
        <f t="shared" ca="1" si="335"/>
        <v>-1.4705463655376372</v>
      </c>
      <c r="N750" s="304">
        <f t="shared" ca="1" si="336"/>
        <v>-84.256100323609019</v>
      </c>
      <c r="P750" s="310">
        <f t="shared" ca="1" si="337"/>
        <v>23</v>
      </c>
      <c r="Q750" s="304">
        <f t="shared" ca="1" si="338"/>
        <v>0</v>
      </c>
      <c r="R750" s="306">
        <f t="shared" ca="1" si="339"/>
        <v>0</v>
      </c>
      <c r="S750" s="307">
        <f t="shared" ca="1" si="340"/>
        <v>8.1359999999999992</v>
      </c>
      <c r="T750" s="304">
        <f t="shared" ca="1" si="320"/>
        <v>79.814160000000001</v>
      </c>
      <c r="U750" s="311">
        <f t="shared" ca="1" si="321"/>
        <v>0</v>
      </c>
      <c r="V750" s="306">
        <f t="shared" ca="1" si="322"/>
        <v>1.2263295029469341</v>
      </c>
      <c r="W750" s="304">
        <f t="shared" ca="1" si="323"/>
        <v>59.529327655513107</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2.4440026000413075</v>
      </c>
      <c r="AH750" s="304">
        <f t="shared" ca="1" si="347"/>
        <v>-7.3167423577189785</v>
      </c>
    </row>
    <row r="751" spans="1:34" x14ac:dyDescent="0.2">
      <c r="A751" s="347">
        <f t="shared" ca="1" si="325"/>
        <v>1E-4</v>
      </c>
      <c r="B751" s="304">
        <f t="shared" ca="1" si="326"/>
        <v>33.423300000000978</v>
      </c>
      <c r="D751" s="306">
        <f t="shared" ca="1" si="327"/>
        <v>-0.73227896658783398</v>
      </c>
      <c r="E751" s="307">
        <f t="shared" ca="1" si="328"/>
        <v>-2.5299555556497824</v>
      </c>
      <c r="F751" s="304">
        <f t="shared" ca="1" si="329"/>
        <v>2.6338009792826309</v>
      </c>
      <c r="G751" s="306">
        <f t="shared" ca="1" si="330"/>
        <v>12.132463271335133</v>
      </c>
      <c r="H751" s="307">
        <f t="shared" ca="1" si="331"/>
        <v>-120.61740706823684</v>
      </c>
      <c r="I751" s="304">
        <f t="shared" ca="1" si="332"/>
        <v>121.22605146128883</v>
      </c>
      <c r="J751" s="306">
        <f t="shared" ca="1" si="333"/>
        <v>752.66657852646347</v>
      </c>
      <c r="K751" s="307">
        <f t="shared" ca="1" si="334"/>
        <v>-10.859260730359978</v>
      </c>
      <c r="L751" s="304">
        <f t="shared" ca="1" si="319"/>
        <v>752.74491162301649</v>
      </c>
      <c r="M751" s="306">
        <f t="shared" ca="1" si="335"/>
        <v>-1.4705471754342265</v>
      </c>
      <c r="N751" s="304">
        <f t="shared" ca="1" si="336"/>
        <v>-84.256146727265431</v>
      </c>
      <c r="P751" s="310">
        <f t="shared" ca="1" si="337"/>
        <v>23</v>
      </c>
      <c r="Q751" s="304">
        <f t="shared" ca="1" si="338"/>
        <v>0</v>
      </c>
      <c r="R751" s="306">
        <f t="shared" ca="1" si="339"/>
        <v>0</v>
      </c>
      <c r="S751" s="307">
        <f t="shared" ca="1" si="340"/>
        <v>8.1359999999999992</v>
      </c>
      <c r="T751" s="304">
        <f t="shared" ca="1" si="320"/>
        <v>79.814160000000001</v>
      </c>
      <c r="U751" s="311">
        <f t="shared" ca="1" si="321"/>
        <v>0</v>
      </c>
      <c r="V751" s="306">
        <f t="shared" ca="1" si="322"/>
        <v>1.2263309821135593</v>
      </c>
      <c r="W751" s="304">
        <f t="shared" ca="1" si="323"/>
        <v>59.529639486238693</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2.4439650676433224</v>
      </c>
      <c r="AH751" s="304">
        <f t="shared" ca="1" si="347"/>
        <v>-7.3167806852892223</v>
      </c>
    </row>
    <row r="752" spans="1:34" x14ac:dyDescent="0.2">
      <c r="A752" s="347">
        <f t="shared" ca="1" si="325"/>
        <v>1E-4</v>
      </c>
      <c r="B752" s="304">
        <f t="shared" ca="1" si="326"/>
        <v>33.423400000000981</v>
      </c>
      <c r="D752" s="306">
        <f t="shared" ca="1" si="327"/>
        <v>-0.73227690634890841</v>
      </c>
      <c r="E752" s="307">
        <f t="shared" ca="1" si="328"/>
        <v>-2.5299168277362067</v>
      </c>
      <c r="F752" s="304">
        <f t="shared" ca="1" si="329"/>
        <v>2.6337632055359039</v>
      </c>
      <c r="G752" s="306">
        <f t="shared" ca="1" si="330"/>
        <v>12.132390043644499</v>
      </c>
      <c r="H752" s="307">
        <f t="shared" ca="1" si="331"/>
        <v>-120.61766005991961</v>
      </c>
      <c r="I752" s="304">
        <f t="shared" ca="1" si="332"/>
        <v>121.22629585408212</v>
      </c>
      <c r="J752" s="306">
        <f t="shared" ca="1" si="333"/>
        <v>752.66657852646347</v>
      </c>
      <c r="K752" s="307">
        <f t="shared" ca="1" si="334"/>
        <v>-10.871322483716385</v>
      </c>
      <c r="L752" s="304">
        <f t="shared" ca="1" si="319"/>
        <v>752.74508572509319</v>
      </c>
      <c r="M752" s="306">
        <f t="shared" ca="1" si="335"/>
        <v>-1.4705479853226622</v>
      </c>
      <c r="N752" s="304">
        <f t="shared" ca="1" si="336"/>
        <v>-84.256193130454676</v>
      </c>
      <c r="P752" s="310">
        <f t="shared" ca="1" si="337"/>
        <v>23</v>
      </c>
      <c r="Q752" s="304">
        <f t="shared" ca="1" si="338"/>
        <v>0</v>
      </c>
      <c r="R752" s="306">
        <f t="shared" ca="1" si="339"/>
        <v>0</v>
      </c>
      <c r="S752" s="307">
        <f t="shared" ca="1" si="340"/>
        <v>8.1359999999999992</v>
      </c>
      <c r="T752" s="304">
        <f t="shared" ca="1" si="320"/>
        <v>79.814160000000001</v>
      </c>
      <c r="U752" s="311">
        <f t="shared" ca="1" si="321"/>
        <v>0</v>
      </c>
      <c r="V752" s="306">
        <f t="shared" ca="1" si="322"/>
        <v>1.2263324612850717</v>
      </c>
      <c r="W752" s="304">
        <f t="shared" ca="1" si="323"/>
        <v>59.529951314578284</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2.4439275355241836</v>
      </c>
      <c r="AH752" s="304">
        <f t="shared" ca="1" si="347"/>
        <v>-7.3168190125662118</v>
      </c>
    </row>
    <row r="753" spans="1:34" x14ac:dyDescent="0.2">
      <c r="A753" s="347">
        <f t="shared" ca="1" si="325"/>
        <v>1E-4</v>
      </c>
      <c r="B753" s="304">
        <f t="shared" ca="1" si="326"/>
        <v>33.423500000000985</v>
      </c>
      <c r="D753" s="306">
        <f t="shared" ca="1" si="327"/>
        <v>-0.73227484607774174</v>
      </c>
      <c r="E753" s="307">
        <f t="shared" ca="1" si="328"/>
        <v>-2.529878100118955</v>
      </c>
      <c r="F753" s="304">
        <f t="shared" ca="1" si="329"/>
        <v>2.6337254320941796</v>
      </c>
      <c r="G753" s="306">
        <f t="shared" ca="1" si="330"/>
        <v>12.132316816159891</v>
      </c>
      <c r="H753" s="307">
        <f t="shared" ca="1" si="331"/>
        <v>-120.61791304772963</v>
      </c>
      <c r="I753" s="304">
        <f t="shared" ca="1" si="332"/>
        <v>121.22654024312227</v>
      </c>
      <c r="J753" s="306">
        <f t="shared" ca="1" si="333"/>
        <v>752.66657852646347</v>
      </c>
      <c r="K753" s="307">
        <f t="shared" ca="1" si="334"/>
        <v>-10.883384262371768</v>
      </c>
      <c r="L753" s="304">
        <f t="shared" ca="1" si="319"/>
        <v>752.74526002076925</v>
      </c>
      <c r="M753" s="306">
        <f t="shared" ca="1" si="335"/>
        <v>-1.4705487952029441</v>
      </c>
      <c r="N753" s="304">
        <f t="shared" ca="1" si="336"/>
        <v>-84.256239533176739</v>
      </c>
      <c r="P753" s="310">
        <f t="shared" ca="1" si="337"/>
        <v>23</v>
      </c>
      <c r="Q753" s="304">
        <f t="shared" ca="1" si="338"/>
        <v>0</v>
      </c>
      <c r="R753" s="306">
        <f t="shared" ca="1" si="339"/>
        <v>0</v>
      </c>
      <c r="S753" s="307">
        <f t="shared" ca="1" si="340"/>
        <v>8.1359999999999992</v>
      </c>
      <c r="T753" s="304">
        <f t="shared" ca="1" si="320"/>
        <v>79.814160000000001</v>
      </c>
      <c r="U753" s="311">
        <f t="shared" ca="1" si="321"/>
        <v>0</v>
      </c>
      <c r="V753" s="306">
        <f t="shared" ca="1" si="322"/>
        <v>1.2263339404614719</v>
      </c>
      <c r="W753" s="304">
        <f t="shared" ca="1" si="323"/>
        <v>59.530263140531993</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2.4438900036839026</v>
      </c>
      <c r="AH753" s="304">
        <f t="shared" ca="1" si="347"/>
        <v>-7.3168573395499372</v>
      </c>
    </row>
    <row r="754" spans="1:34" x14ac:dyDescent="0.2">
      <c r="A754" s="347">
        <f t="shared" ca="1" si="325"/>
        <v>1E-4</v>
      </c>
      <c r="B754" s="304">
        <f t="shared" ca="1" si="326"/>
        <v>33.423600000000988</v>
      </c>
      <c r="D754" s="306">
        <f t="shared" ca="1" si="327"/>
        <v>-0.73227278577433719</v>
      </c>
      <c r="E754" s="307">
        <f t="shared" ca="1" si="328"/>
        <v>-2.5298393727980137</v>
      </c>
      <c r="F754" s="304">
        <f t="shared" ca="1" si="329"/>
        <v>2.6336876589574465</v>
      </c>
      <c r="G754" s="306">
        <f t="shared" ca="1" si="330"/>
        <v>12.132243588881314</v>
      </c>
      <c r="H754" s="307">
        <f t="shared" ca="1" si="331"/>
        <v>-120.61816603166692</v>
      </c>
      <c r="I754" s="304">
        <f t="shared" ca="1" si="332"/>
        <v>121.22678462840923</v>
      </c>
      <c r="J754" s="306">
        <f t="shared" ca="1" si="333"/>
        <v>752.66657852646347</v>
      </c>
      <c r="K754" s="307">
        <f t="shared" ca="1" si="334"/>
        <v>-10.895446066325738</v>
      </c>
      <c r="L754" s="304">
        <f t="shared" ca="1" si="319"/>
        <v>752.74543451004547</v>
      </c>
      <c r="M754" s="306">
        <f t="shared" ca="1" si="335"/>
        <v>-1.4705496050750724</v>
      </c>
      <c r="N754" s="304">
        <f t="shared" ca="1" si="336"/>
        <v>-84.256285935431634</v>
      </c>
      <c r="P754" s="310">
        <f t="shared" ca="1" si="337"/>
        <v>23</v>
      </c>
      <c r="Q754" s="304">
        <f t="shared" ca="1" si="338"/>
        <v>0</v>
      </c>
      <c r="R754" s="306">
        <f t="shared" ca="1" si="339"/>
        <v>0</v>
      </c>
      <c r="S754" s="307">
        <f t="shared" ca="1" si="340"/>
        <v>8.1359999999999992</v>
      </c>
      <c r="T754" s="304">
        <f t="shared" ca="1" si="320"/>
        <v>79.814160000000001</v>
      </c>
      <c r="U754" s="311">
        <f t="shared" ca="1" si="321"/>
        <v>0</v>
      </c>
      <c r="V754" s="306">
        <f t="shared" ca="1" si="322"/>
        <v>1.2263354196427596</v>
      </c>
      <c r="W754" s="304">
        <f t="shared" ca="1" si="323"/>
        <v>59.530574964099713</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2.4438524721224617</v>
      </c>
      <c r="AH754" s="304">
        <f t="shared" ca="1" si="347"/>
        <v>-7.3168956662404128</v>
      </c>
    </row>
    <row r="755" spans="1:34" x14ac:dyDescent="0.2">
      <c r="A755" s="347">
        <f t="shared" ca="1" si="325"/>
        <v>1E-4</v>
      </c>
      <c r="B755" s="304">
        <f t="shared" ca="1" si="326"/>
        <v>33.423700000000991</v>
      </c>
      <c r="D755" s="306">
        <f t="shared" ca="1" si="327"/>
        <v>-0.73227072543869509</v>
      </c>
      <c r="E755" s="307">
        <f t="shared" ca="1" si="328"/>
        <v>-2.5298006457733964</v>
      </c>
      <c r="F755" s="304">
        <f t="shared" ca="1" si="329"/>
        <v>2.6336498861257178</v>
      </c>
      <c r="G755" s="306">
        <f t="shared" ca="1" si="330"/>
        <v>12.13217036180877</v>
      </c>
      <c r="H755" s="307">
        <f t="shared" ca="1" si="331"/>
        <v>-120.61841901173149</v>
      </c>
      <c r="I755" s="304">
        <f t="shared" ca="1" si="332"/>
        <v>121.22702900994307</v>
      </c>
      <c r="J755" s="306">
        <f t="shared" ca="1" si="333"/>
        <v>752.66657852646347</v>
      </c>
      <c r="K755" s="307">
        <f t="shared" ca="1" si="334"/>
        <v>-10.907507895577908</v>
      </c>
      <c r="L755" s="304">
        <f t="shared" ca="1" si="319"/>
        <v>752.74560919292321</v>
      </c>
      <c r="M755" s="306">
        <f t="shared" ca="1" si="335"/>
        <v>-1.4705504149390476</v>
      </c>
      <c r="N755" s="304">
        <f t="shared" ca="1" si="336"/>
        <v>-84.256332337219391</v>
      </c>
      <c r="P755" s="310">
        <f t="shared" ca="1" si="337"/>
        <v>23</v>
      </c>
      <c r="Q755" s="304">
        <f t="shared" ca="1" si="338"/>
        <v>0</v>
      </c>
      <c r="R755" s="306">
        <f t="shared" ca="1" si="339"/>
        <v>0</v>
      </c>
      <c r="S755" s="307">
        <f t="shared" ca="1" si="340"/>
        <v>8.1359999999999992</v>
      </c>
      <c r="T755" s="304">
        <f t="shared" ca="1" si="320"/>
        <v>79.814160000000001</v>
      </c>
      <c r="U755" s="311">
        <f t="shared" ca="1" si="321"/>
        <v>0</v>
      </c>
      <c r="V755" s="306">
        <f t="shared" ca="1" si="322"/>
        <v>1.2263368988289352</v>
      </c>
      <c r="W755" s="304">
        <f t="shared" ca="1" si="323"/>
        <v>59.530886785281474</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2.4438149408398795</v>
      </c>
      <c r="AH755" s="304">
        <f t="shared" ca="1" si="347"/>
        <v>-7.3169339926376251</v>
      </c>
    </row>
    <row r="756" spans="1:34" x14ac:dyDescent="0.2">
      <c r="A756" s="347">
        <f t="shared" ca="1" si="325"/>
        <v>1E-4</v>
      </c>
      <c r="B756" s="304">
        <f t="shared" ca="1" si="326"/>
        <v>33.423800000000995</v>
      </c>
      <c r="D756" s="306">
        <f t="shared" ca="1" si="327"/>
        <v>-0.73226866507081256</v>
      </c>
      <c r="E756" s="307">
        <f t="shared" ca="1" si="328"/>
        <v>-2.5297619190450984</v>
      </c>
      <c r="F756" s="304">
        <f t="shared" ca="1" si="329"/>
        <v>2.6336121135989878</v>
      </c>
      <c r="G756" s="306">
        <f t="shared" ca="1" si="330"/>
        <v>12.132097134942263</v>
      </c>
      <c r="H756" s="307">
        <f t="shared" ca="1" si="331"/>
        <v>-120.61867198792339</v>
      </c>
      <c r="I756" s="304">
        <f t="shared" ca="1" si="332"/>
        <v>121.22727338772381</v>
      </c>
      <c r="J756" s="306">
        <f t="shared" ca="1" si="333"/>
        <v>752.66657852646347</v>
      </c>
      <c r="K756" s="307">
        <f t="shared" ca="1" si="334"/>
        <v>-10.91956975012789</v>
      </c>
      <c r="L756" s="304">
        <f t="shared" ca="1" si="319"/>
        <v>752.74578406940338</v>
      </c>
      <c r="M756" s="306">
        <f t="shared" ca="1" si="335"/>
        <v>-1.4705512247948691</v>
      </c>
      <c r="N756" s="304">
        <f t="shared" ca="1" si="336"/>
        <v>-84.256378738539979</v>
      </c>
      <c r="P756" s="310">
        <f t="shared" ca="1" si="337"/>
        <v>23</v>
      </c>
      <c r="Q756" s="304">
        <f t="shared" ca="1" si="338"/>
        <v>0</v>
      </c>
      <c r="R756" s="306">
        <f t="shared" ca="1" si="339"/>
        <v>0</v>
      </c>
      <c r="S756" s="307">
        <f t="shared" ca="1" si="340"/>
        <v>8.1359999999999992</v>
      </c>
      <c r="T756" s="304">
        <f t="shared" ca="1" si="320"/>
        <v>79.814160000000001</v>
      </c>
      <c r="U756" s="311">
        <f t="shared" ca="1" si="321"/>
        <v>0</v>
      </c>
      <c r="V756" s="306">
        <f t="shared" ca="1" si="322"/>
        <v>1.2263383780199977</v>
      </c>
      <c r="W756" s="304">
        <f t="shared" ca="1" si="323"/>
        <v>59.531198604077275</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2.4437774098361489</v>
      </c>
      <c r="AH756" s="304">
        <f t="shared" ca="1" si="347"/>
        <v>-7.3169723187415778</v>
      </c>
    </row>
    <row r="757" spans="1:34" x14ac:dyDescent="0.2">
      <c r="A757" s="347">
        <f t="shared" ca="1" si="325"/>
        <v>1E-4</v>
      </c>
      <c r="B757" s="304">
        <f t="shared" ca="1" si="326"/>
        <v>33.423900000000998</v>
      </c>
      <c r="D757" s="306">
        <f t="shared" ca="1" si="327"/>
        <v>-0.73226660467069615</v>
      </c>
      <c r="E757" s="307">
        <f t="shared" ca="1" si="328"/>
        <v>-2.5297231926131198</v>
      </c>
      <c r="F757" s="304">
        <f t="shared" ca="1" si="329"/>
        <v>2.6335743413772592</v>
      </c>
      <c r="G757" s="306">
        <f t="shared" ca="1" si="330"/>
        <v>12.132023908281797</v>
      </c>
      <c r="H757" s="307">
        <f t="shared" ca="1" si="331"/>
        <v>-120.61892496024265</v>
      </c>
      <c r="I757" s="304">
        <f t="shared" ca="1" si="332"/>
        <v>121.22751776175147</v>
      </c>
      <c r="J757" s="306">
        <f t="shared" ca="1" si="333"/>
        <v>752.66657852646347</v>
      </c>
      <c r="K757" s="307">
        <f t="shared" ca="1" si="334"/>
        <v>-10.931631629975298</v>
      </c>
      <c r="L757" s="304">
        <f t="shared" ca="1" si="319"/>
        <v>752.74595913948713</v>
      </c>
      <c r="M757" s="306">
        <f t="shared" ca="1" si="335"/>
        <v>-1.4705520346425378</v>
      </c>
      <c r="N757" s="304">
        <f t="shared" ca="1" si="336"/>
        <v>-84.256425139393443</v>
      </c>
      <c r="P757" s="310">
        <f t="shared" ca="1" si="337"/>
        <v>23</v>
      </c>
      <c r="Q757" s="304">
        <f t="shared" ca="1" si="338"/>
        <v>0</v>
      </c>
      <c r="R757" s="306">
        <f t="shared" ca="1" si="339"/>
        <v>0</v>
      </c>
      <c r="S757" s="307">
        <f t="shared" ca="1" si="340"/>
        <v>8.1359999999999992</v>
      </c>
      <c r="T757" s="304">
        <f t="shared" ca="1" si="320"/>
        <v>79.814160000000001</v>
      </c>
      <c r="U757" s="311">
        <f t="shared" ca="1" si="321"/>
        <v>0</v>
      </c>
      <c r="V757" s="306">
        <f t="shared" ca="1" si="322"/>
        <v>1.2263398572159481</v>
      </c>
      <c r="W757" s="304">
        <f t="shared" ca="1" si="323"/>
        <v>59.531510420487116</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2.4437398791112708</v>
      </c>
      <c r="AH757" s="304">
        <f t="shared" ca="1" si="347"/>
        <v>-7.3170106445522718</v>
      </c>
    </row>
    <row r="758" spans="1:34" x14ac:dyDescent="0.2">
      <c r="A758" s="347">
        <f t="shared" ca="1" si="325"/>
        <v>1E-4</v>
      </c>
      <c r="B758" s="304">
        <f t="shared" ca="1" si="326"/>
        <v>33.424000000001001</v>
      </c>
      <c r="D758" s="306">
        <f t="shared" ca="1" si="327"/>
        <v>-0.73226454423834098</v>
      </c>
      <c r="E758" s="307">
        <f t="shared" ca="1" si="328"/>
        <v>-2.5296844664774625</v>
      </c>
      <c r="F758" s="304">
        <f t="shared" ca="1" si="329"/>
        <v>2.6335365694605324</v>
      </c>
      <c r="G758" s="306">
        <f t="shared" ca="1" si="330"/>
        <v>12.131950681827373</v>
      </c>
      <c r="H758" s="307">
        <f t="shared" ca="1" si="331"/>
        <v>-120.6191779286893</v>
      </c>
      <c r="I758" s="304">
        <f t="shared" ca="1" si="332"/>
        <v>121.22776213202609</v>
      </c>
      <c r="J758" s="306">
        <f t="shared" ca="1" si="333"/>
        <v>752.66657852646347</v>
      </c>
      <c r="K758" s="307">
        <f t="shared" ca="1" si="334"/>
        <v>-10.943693535119744</v>
      </c>
      <c r="L758" s="304">
        <f t="shared" ca="1" si="319"/>
        <v>752.74613440317557</v>
      </c>
      <c r="M758" s="306">
        <f t="shared" ca="1" si="335"/>
        <v>-1.4705528444820533</v>
      </c>
      <c r="N758" s="304">
        <f t="shared" ca="1" si="336"/>
        <v>-84.256471539779767</v>
      </c>
      <c r="P758" s="310">
        <f t="shared" ca="1" si="337"/>
        <v>23</v>
      </c>
      <c r="Q758" s="304">
        <f t="shared" ca="1" si="338"/>
        <v>0</v>
      </c>
      <c r="R758" s="306">
        <f t="shared" ca="1" si="339"/>
        <v>0</v>
      </c>
      <c r="S758" s="307">
        <f t="shared" ca="1" si="340"/>
        <v>8.1359999999999992</v>
      </c>
      <c r="T758" s="304">
        <f t="shared" ca="1" si="320"/>
        <v>79.814160000000001</v>
      </c>
      <c r="U758" s="311">
        <f t="shared" ca="1" si="321"/>
        <v>0</v>
      </c>
      <c r="V758" s="306">
        <f t="shared" ca="1" si="322"/>
        <v>1.2263413364167859</v>
      </c>
      <c r="W758" s="304">
        <f t="shared" ca="1" si="323"/>
        <v>59.531822234510976</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2.4437023486652469</v>
      </c>
      <c r="AH758" s="304">
        <f t="shared" ca="1" si="347"/>
        <v>-7.3170489700697052</v>
      </c>
    </row>
    <row r="759" spans="1:34" x14ac:dyDescent="0.2">
      <c r="A759" s="347">
        <f t="shared" ca="1" si="325"/>
        <v>1E-4</v>
      </c>
      <c r="B759" s="304">
        <f t="shared" ca="1" si="326"/>
        <v>33.424100000001005</v>
      </c>
      <c r="D759" s="306">
        <f t="shared" ca="1" si="327"/>
        <v>-0.73226248377375158</v>
      </c>
      <c r="E759" s="307">
        <f t="shared" ca="1" si="328"/>
        <v>-2.5296457406381281</v>
      </c>
      <c r="F759" s="304">
        <f t="shared" ca="1" si="329"/>
        <v>2.63349879784881</v>
      </c>
      <c r="G759" s="306">
        <f t="shared" ca="1" si="330"/>
        <v>12.131877455578996</v>
      </c>
      <c r="H759" s="307">
        <f t="shared" ca="1" si="331"/>
        <v>-120.61943089326336</v>
      </c>
      <c r="I759" s="304">
        <f t="shared" ca="1" si="332"/>
        <v>121.22800649854769</v>
      </c>
      <c r="J759" s="306">
        <f t="shared" ca="1" si="333"/>
        <v>752.66657852646347</v>
      </c>
      <c r="K759" s="307">
        <f t="shared" ca="1" si="334"/>
        <v>-10.955755465560841</v>
      </c>
      <c r="L759" s="304">
        <f t="shared" ca="1" si="319"/>
        <v>752.74630986046964</v>
      </c>
      <c r="M759" s="306">
        <f t="shared" ca="1" si="335"/>
        <v>-1.4705536543134159</v>
      </c>
      <c r="N759" s="304">
        <f t="shared" ca="1" si="336"/>
        <v>-84.256517939698952</v>
      </c>
      <c r="P759" s="310">
        <f t="shared" ca="1" si="337"/>
        <v>23</v>
      </c>
      <c r="Q759" s="304">
        <f t="shared" ca="1" si="338"/>
        <v>0</v>
      </c>
      <c r="R759" s="306">
        <f t="shared" ca="1" si="339"/>
        <v>0</v>
      </c>
      <c r="S759" s="307">
        <f t="shared" ca="1" si="340"/>
        <v>8.1359999999999992</v>
      </c>
      <c r="T759" s="304">
        <f t="shared" ca="1" si="320"/>
        <v>79.814160000000001</v>
      </c>
      <c r="U759" s="311">
        <f t="shared" ca="1" si="321"/>
        <v>0</v>
      </c>
      <c r="V759" s="306">
        <f t="shared" ca="1" si="322"/>
        <v>1.2263428156225111</v>
      </c>
      <c r="W759" s="304">
        <f t="shared" ca="1" si="323"/>
        <v>59.532134046148869</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2.4436648184980809</v>
      </c>
      <c r="AH759" s="304">
        <f t="shared" ca="1" si="347"/>
        <v>-7.3170872952938764</v>
      </c>
    </row>
    <row r="760" spans="1:34" x14ac:dyDescent="0.2">
      <c r="A760" s="347">
        <f t="shared" ca="1" si="325"/>
        <v>1E-4</v>
      </c>
      <c r="B760" s="304">
        <f t="shared" ca="1" si="326"/>
        <v>33.424200000001008</v>
      </c>
      <c r="D760" s="306">
        <f t="shared" ca="1" si="327"/>
        <v>-0.73226042327692686</v>
      </c>
      <c r="E760" s="307">
        <f t="shared" ca="1" si="328"/>
        <v>-2.529607015095114</v>
      </c>
      <c r="F760" s="304">
        <f t="shared" ca="1" si="329"/>
        <v>2.6334610265420899</v>
      </c>
      <c r="G760" s="306">
        <f t="shared" ca="1" si="330"/>
        <v>12.131804229536668</v>
      </c>
      <c r="H760" s="307">
        <f t="shared" ca="1" si="331"/>
        <v>-120.61968385396487</v>
      </c>
      <c r="I760" s="304">
        <f t="shared" ca="1" si="332"/>
        <v>121.22825086131631</v>
      </c>
      <c r="J760" s="306">
        <f t="shared" ca="1" si="333"/>
        <v>752.66657852646347</v>
      </c>
      <c r="K760" s="307">
        <f t="shared" ca="1" si="334"/>
        <v>-10.967817421298204</v>
      </c>
      <c r="L760" s="304">
        <f t="shared" ca="1" si="319"/>
        <v>752.74648551137045</v>
      </c>
      <c r="M760" s="306">
        <f t="shared" ca="1" si="335"/>
        <v>-1.4705544641366257</v>
      </c>
      <c r="N760" s="304">
        <f t="shared" ca="1" si="336"/>
        <v>-84.256564339151026</v>
      </c>
      <c r="P760" s="310">
        <f t="shared" ca="1" si="337"/>
        <v>23</v>
      </c>
      <c r="Q760" s="304">
        <f t="shared" ca="1" si="338"/>
        <v>0</v>
      </c>
      <c r="R760" s="306">
        <f t="shared" ca="1" si="339"/>
        <v>0</v>
      </c>
      <c r="S760" s="307">
        <f t="shared" ca="1" si="340"/>
        <v>8.1359999999999992</v>
      </c>
      <c r="T760" s="304">
        <f t="shared" ca="1" si="320"/>
        <v>79.814160000000001</v>
      </c>
      <c r="U760" s="311">
        <f t="shared" ca="1" si="321"/>
        <v>0</v>
      </c>
      <c r="V760" s="306">
        <f t="shared" ca="1" si="322"/>
        <v>1.2263442948331233</v>
      </c>
      <c r="W760" s="304">
        <f t="shared" ca="1" si="323"/>
        <v>59.532445855400766</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2.4436272886097665</v>
      </c>
      <c r="AH760" s="304">
        <f t="shared" ca="1" si="347"/>
        <v>-7.3171256202247879</v>
      </c>
    </row>
    <row r="761" spans="1:34" x14ac:dyDescent="0.2">
      <c r="A761" s="347">
        <f t="shared" ca="1" si="325"/>
        <v>1E-4</v>
      </c>
      <c r="B761" s="304">
        <f t="shared" ca="1" si="326"/>
        <v>33.424300000001011</v>
      </c>
      <c r="D761" s="306">
        <f t="shared" ca="1" si="327"/>
        <v>-0.73225836274786793</v>
      </c>
      <c r="E761" s="307">
        <f t="shared" ca="1" si="328"/>
        <v>-2.5295682898484246</v>
      </c>
      <c r="F761" s="304">
        <f t="shared" ca="1" si="329"/>
        <v>2.633423255540376</v>
      </c>
      <c r="G761" s="306">
        <f t="shared" ca="1" si="330"/>
        <v>12.131731003700393</v>
      </c>
      <c r="H761" s="307">
        <f t="shared" ca="1" si="331"/>
        <v>-120.61993681079386</v>
      </c>
      <c r="I761" s="304">
        <f t="shared" ca="1" si="332"/>
        <v>121.22849522033195</v>
      </c>
      <c r="J761" s="306">
        <f t="shared" ca="1" si="333"/>
        <v>752.66657852646347</v>
      </c>
      <c r="K761" s="307">
        <f t="shared" ca="1" si="334"/>
        <v>-10.979879402331441</v>
      </c>
      <c r="L761" s="304">
        <f t="shared" ca="1" si="319"/>
        <v>752.74666135587916</v>
      </c>
      <c r="M761" s="306">
        <f t="shared" ca="1" si="335"/>
        <v>-1.4705552739516827</v>
      </c>
      <c r="N761" s="304">
        <f t="shared" ca="1" si="336"/>
        <v>-84.25661073813599</v>
      </c>
      <c r="P761" s="310">
        <f t="shared" ca="1" si="337"/>
        <v>23</v>
      </c>
      <c r="Q761" s="304">
        <f t="shared" ca="1" si="338"/>
        <v>0</v>
      </c>
      <c r="R761" s="306">
        <f t="shared" ca="1" si="339"/>
        <v>0</v>
      </c>
      <c r="S761" s="307">
        <f t="shared" ca="1" si="340"/>
        <v>8.1359999999999992</v>
      </c>
      <c r="T761" s="304">
        <f t="shared" ca="1" si="320"/>
        <v>79.814160000000001</v>
      </c>
      <c r="U761" s="311">
        <f t="shared" ca="1" si="321"/>
        <v>0</v>
      </c>
      <c r="V761" s="306">
        <f t="shared" ca="1" si="322"/>
        <v>1.2263457740486234</v>
      </c>
      <c r="W761" s="304">
        <f t="shared" ca="1" si="323"/>
        <v>59.53275766226669</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2.4435897590003117</v>
      </c>
      <c r="AH761" s="304">
        <f t="shared" ca="1" si="347"/>
        <v>-7.3171639448624353</v>
      </c>
    </row>
    <row r="762" spans="1:34" x14ac:dyDescent="0.2">
      <c r="A762" s="347">
        <f t="shared" ca="1" si="325"/>
        <v>1E-4</v>
      </c>
      <c r="B762" s="304">
        <f t="shared" ca="1" si="326"/>
        <v>33.424400000001015</v>
      </c>
      <c r="D762" s="306">
        <f t="shared" ca="1" si="327"/>
        <v>-0.73225630218657656</v>
      </c>
      <c r="E762" s="307">
        <f t="shared" ca="1" si="328"/>
        <v>-2.5295295648980565</v>
      </c>
      <c r="F762" s="304">
        <f t="shared" ca="1" si="329"/>
        <v>2.6333854848436657</v>
      </c>
      <c r="G762" s="306">
        <f t="shared" ca="1" si="330"/>
        <v>12.131657778070174</v>
      </c>
      <c r="H762" s="307">
        <f t="shared" ca="1" si="331"/>
        <v>-120.62018976375035</v>
      </c>
      <c r="I762" s="304">
        <f t="shared" ca="1" si="332"/>
        <v>121.22873957559467</v>
      </c>
      <c r="J762" s="306">
        <f t="shared" ca="1" si="333"/>
        <v>752.66657852646347</v>
      </c>
      <c r="K762" s="307">
        <f t="shared" ca="1" si="334"/>
        <v>-10.991941408660169</v>
      </c>
      <c r="L762" s="304">
        <f t="shared" ca="1" si="319"/>
        <v>752.74683739399688</v>
      </c>
      <c r="M762" s="306">
        <f t="shared" ca="1" si="335"/>
        <v>-1.4705560837585874</v>
      </c>
      <c r="N762" s="304">
        <f t="shared" ca="1" si="336"/>
        <v>-84.256657136653843</v>
      </c>
      <c r="P762" s="310">
        <f t="shared" ca="1" si="337"/>
        <v>23</v>
      </c>
      <c r="Q762" s="304">
        <f t="shared" ca="1" si="338"/>
        <v>0</v>
      </c>
      <c r="R762" s="306">
        <f t="shared" ca="1" si="339"/>
        <v>0</v>
      </c>
      <c r="S762" s="307">
        <f t="shared" ca="1" si="340"/>
        <v>8.1359999999999992</v>
      </c>
      <c r="T762" s="304">
        <f t="shared" ca="1" si="320"/>
        <v>79.814160000000001</v>
      </c>
      <c r="U762" s="311">
        <f t="shared" ca="1" si="321"/>
        <v>0</v>
      </c>
      <c r="V762" s="306">
        <f t="shared" ca="1" si="322"/>
        <v>1.226347253269011</v>
      </c>
      <c r="W762" s="304">
        <f t="shared" ca="1" si="323"/>
        <v>59.533069466746618</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2.4435522296697156</v>
      </c>
      <c r="AH762" s="304">
        <f t="shared" ca="1" si="347"/>
        <v>-7.3172022692068213</v>
      </c>
    </row>
    <row r="763" spans="1:34" x14ac:dyDescent="0.2">
      <c r="A763" s="347">
        <f t="shared" ca="1" si="325"/>
        <v>1E-4</v>
      </c>
      <c r="B763" s="304">
        <f t="shared" ca="1" si="326"/>
        <v>33.424500000001018</v>
      </c>
      <c r="D763" s="306">
        <f t="shared" ca="1" si="327"/>
        <v>-0.73225424159305119</v>
      </c>
      <c r="E763" s="307">
        <f t="shared" ca="1" si="328"/>
        <v>-2.5294908402440122</v>
      </c>
      <c r="F763" s="304">
        <f t="shared" ca="1" si="329"/>
        <v>2.6333477144519621</v>
      </c>
      <c r="G763" s="306">
        <f t="shared" ca="1" si="330"/>
        <v>12.131584552646014</v>
      </c>
      <c r="H763" s="307">
        <f t="shared" ca="1" si="331"/>
        <v>-120.62044271283438</v>
      </c>
      <c r="I763" s="304">
        <f t="shared" ca="1" si="332"/>
        <v>121.22898392710449</v>
      </c>
      <c r="J763" s="306">
        <f t="shared" ca="1" si="333"/>
        <v>752.66657852646347</v>
      </c>
      <c r="K763" s="307">
        <f t="shared" ca="1" si="334"/>
        <v>-11.004003440283999</v>
      </c>
      <c r="L763" s="304">
        <f t="shared" ca="1" si="319"/>
        <v>752.74701362572455</v>
      </c>
      <c r="M763" s="306">
        <f t="shared" ca="1" si="335"/>
        <v>-1.4705568935573397</v>
      </c>
      <c r="N763" s="304">
        <f t="shared" ca="1" si="336"/>
        <v>-84.256703534704599</v>
      </c>
      <c r="P763" s="310">
        <f t="shared" ca="1" si="337"/>
        <v>23</v>
      </c>
      <c r="Q763" s="304">
        <f t="shared" ca="1" si="338"/>
        <v>0</v>
      </c>
      <c r="R763" s="306">
        <f t="shared" ca="1" si="339"/>
        <v>0</v>
      </c>
      <c r="S763" s="307">
        <f t="shared" ca="1" si="340"/>
        <v>8.1359999999999992</v>
      </c>
      <c r="T763" s="304">
        <f t="shared" ca="1" si="320"/>
        <v>79.814160000000001</v>
      </c>
      <c r="U763" s="311">
        <f t="shared" ca="1" si="321"/>
        <v>0</v>
      </c>
      <c r="V763" s="306">
        <f t="shared" ca="1" si="322"/>
        <v>1.2263487324942852</v>
      </c>
      <c r="W763" s="304">
        <f t="shared" ca="1" si="323"/>
        <v>59.53338126884055</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2.4435147006179774</v>
      </c>
      <c r="AH763" s="304">
        <f t="shared" ca="1" si="347"/>
        <v>-7.3172405932579432</v>
      </c>
    </row>
    <row r="764" spans="1:34" x14ac:dyDescent="0.2">
      <c r="A764" s="347">
        <f t="shared" ca="1" si="325"/>
        <v>1E-4</v>
      </c>
      <c r="B764" s="304">
        <f t="shared" ca="1" si="326"/>
        <v>33.424600000001021</v>
      </c>
      <c r="D764" s="306">
        <f t="shared" ca="1" si="327"/>
        <v>-0.73225218096729316</v>
      </c>
      <c r="E764" s="307">
        <f t="shared" ca="1" si="328"/>
        <v>-2.5294521158862935</v>
      </c>
      <c r="F764" s="304">
        <f t="shared" ca="1" si="329"/>
        <v>2.6333099443652666</v>
      </c>
      <c r="G764" s="306">
        <f t="shared" ca="1" si="330"/>
        <v>12.131511327427917</v>
      </c>
      <c r="H764" s="307">
        <f t="shared" ca="1" si="331"/>
        <v>-120.62069565804596</v>
      </c>
      <c r="I764" s="304">
        <f t="shared" ca="1" si="332"/>
        <v>121.22922827486141</v>
      </c>
      <c r="J764" s="306">
        <f t="shared" ca="1" si="333"/>
        <v>752.66657852646347</v>
      </c>
      <c r="K764" s="307">
        <f t="shared" ca="1" si="334"/>
        <v>-11.016065497202543</v>
      </c>
      <c r="L764" s="304">
        <f t="shared" ca="1" si="319"/>
        <v>752.74719005106328</v>
      </c>
      <c r="M764" s="306">
        <f t="shared" ca="1" si="335"/>
        <v>-1.4705577033479393</v>
      </c>
      <c r="N764" s="304">
        <f t="shared" ca="1" si="336"/>
        <v>-84.256749932288258</v>
      </c>
      <c r="P764" s="310">
        <f t="shared" ca="1" si="337"/>
        <v>23</v>
      </c>
      <c r="Q764" s="304">
        <f t="shared" ca="1" si="338"/>
        <v>0</v>
      </c>
      <c r="R764" s="306">
        <f t="shared" ca="1" si="339"/>
        <v>0</v>
      </c>
      <c r="S764" s="307">
        <f t="shared" ca="1" si="340"/>
        <v>8.1359999999999992</v>
      </c>
      <c r="T764" s="304">
        <f t="shared" ca="1" si="320"/>
        <v>79.814160000000001</v>
      </c>
      <c r="U764" s="311">
        <f t="shared" ca="1" si="321"/>
        <v>0</v>
      </c>
      <c r="V764" s="306">
        <f t="shared" ca="1" si="322"/>
        <v>1.2263502117244469</v>
      </c>
      <c r="W764" s="304">
        <f t="shared" ca="1" si="323"/>
        <v>59.533693068548452</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2.4434771718450987</v>
      </c>
      <c r="AH764" s="304">
        <f t="shared" ca="1" si="347"/>
        <v>-7.317278917015801</v>
      </c>
    </row>
    <row r="765" spans="1:34" x14ac:dyDescent="0.2">
      <c r="A765" s="347">
        <f t="shared" ca="1" si="325"/>
        <v>1E-4</v>
      </c>
      <c r="B765" s="304">
        <f t="shared" ca="1" si="326"/>
        <v>33.424700000001025</v>
      </c>
      <c r="D765" s="306">
        <f t="shared" ca="1" si="327"/>
        <v>-0.73225012030930559</v>
      </c>
      <c r="E765" s="307">
        <f t="shared" ca="1" si="328"/>
        <v>-2.529413391824904</v>
      </c>
      <c r="F765" s="304">
        <f t="shared" ca="1" si="329"/>
        <v>2.6332721745835843</v>
      </c>
      <c r="G765" s="306">
        <f t="shared" ca="1" si="330"/>
        <v>12.131438102415887</v>
      </c>
      <c r="H765" s="307">
        <f t="shared" ca="1" si="331"/>
        <v>-120.62094859938514</v>
      </c>
      <c r="I765" s="304">
        <f t="shared" ca="1" si="332"/>
        <v>121.2294726188655</v>
      </c>
      <c r="J765" s="306">
        <f t="shared" ca="1" si="333"/>
        <v>752.66657852646347</v>
      </c>
      <c r="K765" s="307">
        <f t="shared" ca="1" si="334"/>
        <v>-11.028127579415415</v>
      </c>
      <c r="L765" s="304">
        <f t="shared" ca="1" si="319"/>
        <v>752.74736667001423</v>
      </c>
      <c r="M765" s="306">
        <f t="shared" ca="1" si="335"/>
        <v>-1.4705585131303871</v>
      </c>
      <c r="N765" s="304">
        <f t="shared" ca="1" si="336"/>
        <v>-84.256796329404835</v>
      </c>
      <c r="P765" s="310">
        <f t="shared" ca="1" si="337"/>
        <v>23</v>
      </c>
      <c r="Q765" s="304">
        <f t="shared" ca="1" si="338"/>
        <v>0</v>
      </c>
      <c r="R765" s="306">
        <f t="shared" ca="1" si="339"/>
        <v>0</v>
      </c>
      <c r="S765" s="307">
        <f t="shared" ca="1" si="340"/>
        <v>8.1359999999999992</v>
      </c>
      <c r="T765" s="304">
        <f t="shared" ca="1" si="320"/>
        <v>79.814160000000001</v>
      </c>
      <c r="U765" s="311">
        <f t="shared" ca="1" si="321"/>
        <v>0</v>
      </c>
      <c r="V765" s="306">
        <f t="shared" ca="1" si="322"/>
        <v>1.2263516909594958</v>
      </c>
      <c r="W765" s="304">
        <f t="shared" ca="1" si="323"/>
        <v>59.534004865870365</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2.4434396433510859</v>
      </c>
      <c r="AH765" s="304">
        <f t="shared" ca="1" si="347"/>
        <v>-7.3173172404803903</v>
      </c>
    </row>
    <row r="766" spans="1:34" x14ac:dyDescent="0.2">
      <c r="A766" s="347">
        <f t="shared" ca="1" si="325"/>
        <v>1E-4</v>
      </c>
      <c r="B766" s="304">
        <f t="shared" ca="1" si="326"/>
        <v>33.424800000001028</v>
      </c>
      <c r="D766" s="306">
        <f t="shared" ca="1" si="327"/>
        <v>-0.73224805961908579</v>
      </c>
      <c r="E766" s="307">
        <f t="shared" ca="1" si="328"/>
        <v>-2.5293746680598366</v>
      </c>
      <c r="F766" s="304">
        <f t="shared" ca="1" si="329"/>
        <v>2.6332344051069065</v>
      </c>
      <c r="G766" s="306">
        <f t="shared" ca="1" si="330"/>
        <v>12.131364877609924</v>
      </c>
      <c r="H766" s="307">
        <f t="shared" ca="1" si="331"/>
        <v>-120.62120153685196</v>
      </c>
      <c r="I766" s="304">
        <f t="shared" ca="1" si="332"/>
        <v>121.22971695911677</v>
      </c>
      <c r="J766" s="306">
        <f t="shared" ca="1" si="333"/>
        <v>752.66657852646347</v>
      </c>
      <c r="K766" s="307">
        <f t="shared" ca="1" si="334"/>
        <v>-11.040189686922227</v>
      </c>
      <c r="L766" s="304">
        <f t="shared" ca="1" si="319"/>
        <v>752.74754348257841</v>
      </c>
      <c r="M766" s="306">
        <f t="shared" ca="1" si="335"/>
        <v>-1.4705593229046827</v>
      </c>
      <c r="N766" s="304">
        <f t="shared" ca="1" si="336"/>
        <v>-84.25684272605433</v>
      </c>
      <c r="P766" s="310">
        <f t="shared" ca="1" si="337"/>
        <v>23</v>
      </c>
      <c r="Q766" s="304">
        <f t="shared" ca="1" si="338"/>
        <v>0</v>
      </c>
      <c r="R766" s="306">
        <f t="shared" ca="1" si="339"/>
        <v>0</v>
      </c>
      <c r="S766" s="307">
        <f t="shared" ca="1" si="340"/>
        <v>8.1359999999999992</v>
      </c>
      <c r="T766" s="304">
        <f t="shared" ca="1" si="320"/>
        <v>79.814160000000001</v>
      </c>
      <c r="U766" s="311">
        <f t="shared" ca="1" si="321"/>
        <v>0</v>
      </c>
      <c r="V766" s="306">
        <f t="shared" ca="1" si="322"/>
        <v>1.2263531701994321</v>
      </c>
      <c r="W766" s="304">
        <f t="shared" ca="1" si="323"/>
        <v>59.534316660806269</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2.4434021151359309</v>
      </c>
      <c r="AH766" s="304">
        <f t="shared" ca="1" si="347"/>
        <v>-7.3173555636517174</v>
      </c>
    </row>
    <row r="767" spans="1:34" x14ac:dyDescent="0.2">
      <c r="A767" s="347">
        <f t="shared" ca="1" si="325"/>
        <v>1E-4</v>
      </c>
      <c r="B767" s="304">
        <f t="shared" ca="1" si="326"/>
        <v>33.424900000001031</v>
      </c>
      <c r="D767" s="306">
        <f t="shared" ca="1" si="327"/>
        <v>-0.73224599889663644</v>
      </c>
      <c r="E767" s="307">
        <f t="shared" ca="1" si="328"/>
        <v>-2.5293359445910957</v>
      </c>
      <c r="F767" s="304">
        <f t="shared" ca="1" si="329"/>
        <v>2.6331966359352394</v>
      </c>
      <c r="G767" s="306">
        <f t="shared" ca="1" si="330"/>
        <v>12.131291653010035</v>
      </c>
      <c r="H767" s="307">
        <f t="shared" ca="1" si="331"/>
        <v>-120.62145447044641</v>
      </c>
      <c r="I767" s="304">
        <f t="shared" ca="1" si="332"/>
        <v>121.22996129561523</v>
      </c>
      <c r="J767" s="306">
        <f t="shared" ca="1" si="333"/>
        <v>752.66657852646347</v>
      </c>
      <c r="K767" s="307">
        <f t="shared" ca="1" si="334"/>
        <v>-11.052251819722592</v>
      </c>
      <c r="L767" s="304">
        <f t="shared" ca="1" si="319"/>
        <v>752.74772048875684</v>
      </c>
      <c r="M767" s="306">
        <f t="shared" ca="1" si="335"/>
        <v>-1.4705601326708264</v>
      </c>
      <c r="N767" s="304">
        <f t="shared" ca="1" si="336"/>
        <v>-84.256889122236757</v>
      </c>
      <c r="P767" s="310">
        <f t="shared" ca="1" si="337"/>
        <v>23</v>
      </c>
      <c r="Q767" s="304">
        <f t="shared" ca="1" si="338"/>
        <v>0</v>
      </c>
      <c r="R767" s="306">
        <f t="shared" ca="1" si="339"/>
        <v>0</v>
      </c>
      <c r="S767" s="307">
        <f t="shared" ca="1" si="340"/>
        <v>8.1359999999999992</v>
      </c>
      <c r="T767" s="304">
        <f t="shared" ca="1" si="320"/>
        <v>79.814160000000001</v>
      </c>
      <c r="U767" s="311">
        <f t="shared" ca="1" si="321"/>
        <v>0</v>
      </c>
      <c r="V767" s="306">
        <f t="shared" ca="1" si="322"/>
        <v>1.2263546494442552</v>
      </c>
      <c r="W767" s="304">
        <f t="shared" ca="1" si="323"/>
        <v>59.534628453356127</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2.4433645871996372</v>
      </c>
      <c r="AH767" s="304">
        <f t="shared" ca="1" si="347"/>
        <v>-7.3173938865297785</v>
      </c>
    </row>
    <row r="768" spans="1:34" x14ac:dyDescent="0.2">
      <c r="A768" s="347">
        <f t="shared" ca="1" si="325"/>
        <v>1E-4</v>
      </c>
      <c r="B768" s="304">
        <f t="shared" ca="1" si="326"/>
        <v>33.425000000001035</v>
      </c>
      <c r="D768" s="306">
        <f t="shared" ca="1" si="327"/>
        <v>-0.73224393814195754</v>
      </c>
      <c r="E768" s="307">
        <f t="shared" ca="1" si="328"/>
        <v>-2.5292972214186857</v>
      </c>
      <c r="F768" s="304">
        <f t="shared" ca="1" si="329"/>
        <v>2.6331588670685875</v>
      </c>
      <c r="G768" s="306">
        <f t="shared" ca="1" si="330"/>
        <v>12.13121842861622</v>
      </c>
      <c r="H768" s="307">
        <f t="shared" ca="1" si="331"/>
        <v>-120.62170740016855</v>
      </c>
      <c r="I768" s="304">
        <f t="shared" ca="1" si="332"/>
        <v>121.23020562836092</v>
      </c>
      <c r="J768" s="306">
        <f t="shared" ca="1" si="333"/>
        <v>752.66657852646347</v>
      </c>
      <c r="K768" s="307">
        <f t="shared" ca="1" si="334"/>
        <v>-11.064313977816123</v>
      </c>
      <c r="L768" s="304">
        <f t="shared" ca="1" si="319"/>
        <v>752.74789768855067</v>
      </c>
      <c r="M768" s="306">
        <f t="shared" ca="1" si="335"/>
        <v>-1.4705609424288184</v>
      </c>
      <c r="N768" s="304">
        <f t="shared" ca="1" si="336"/>
        <v>-84.25693551795213</v>
      </c>
      <c r="P768" s="310">
        <f t="shared" ca="1" si="337"/>
        <v>23</v>
      </c>
      <c r="Q768" s="304">
        <f t="shared" ca="1" si="338"/>
        <v>0</v>
      </c>
      <c r="R768" s="306">
        <f t="shared" ca="1" si="339"/>
        <v>0</v>
      </c>
      <c r="S768" s="307">
        <f t="shared" ca="1" si="340"/>
        <v>8.1359999999999992</v>
      </c>
      <c r="T768" s="304">
        <f t="shared" ca="1" si="320"/>
        <v>79.814160000000001</v>
      </c>
      <c r="U768" s="311">
        <f t="shared" ca="1" si="321"/>
        <v>0</v>
      </c>
      <c r="V768" s="306">
        <f t="shared" ca="1" si="322"/>
        <v>1.2263561286939657</v>
      </c>
      <c r="W768" s="304">
        <f t="shared" ca="1" si="323"/>
        <v>59.534940243519976</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2.443327059542213</v>
      </c>
      <c r="AH768" s="304">
        <f t="shared" ca="1" si="347"/>
        <v>-7.3174322091145694</v>
      </c>
    </row>
    <row r="769" spans="1:34" x14ac:dyDescent="0.2">
      <c r="A769" s="347">
        <f t="shared" ca="1" si="325"/>
        <v>1E-4</v>
      </c>
      <c r="B769" s="304">
        <f t="shared" ca="1" si="326"/>
        <v>33.425100000001038</v>
      </c>
      <c r="D769" s="306">
        <f t="shared" ca="1" si="327"/>
        <v>-0.73224187735504931</v>
      </c>
      <c r="E769" s="307">
        <f t="shared" ca="1" si="328"/>
        <v>-2.5292584985426014</v>
      </c>
      <c r="F769" s="304">
        <f t="shared" ca="1" si="329"/>
        <v>2.6331210985069453</v>
      </c>
      <c r="G769" s="306">
        <f t="shared" ca="1" si="330"/>
        <v>12.131145204428485</v>
      </c>
      <c r="H769" s="307">
        <f t="shared" ca="1" si="331"/>
        <v>-120.6219603260184</v>
      </c>
      <c r="I769" s="304">
        <f t="shared" ca="1" si="332"/>
        <v>121.23044995735388</v>
      </c>
      <c r="J769" s="306">
        <f t="shared" ca="1" si="333"/>
        <v>752.66657852646347</v>
      </c>
      <c r="K769" s="307">
        <f t="shared" ca="1" si="334"/>
        <v>-11.076376161202433</v>
      </c>
      <c r="L769" s="304">
        <f t="shared" ca="1" si="319"/>
        <v>752.74807508196091</v>
      </c>
      <c r="M769" s="306">
        <f t="shared" ca="1" si="335"/>
        <v>-1.4705617521786585</v>
      </c>
      <c r="N769" s="304">
        <f t="shared" ca="1" si="336"/>
        <v>-84.25698191320042</v>
      </c>
      <c r="P769" s="310">
        <f t="shared" ca="1" si="337"/>
        <v>23</v>
      </c>
      <c r="Q769" s="304">
        <f t="shared" ca="1" si="338"/>
        <v>0</v>
      </c>
      <c r="R769" s="306">
        <f t="shared" ca="1" si="339"/>
        <v>0</v>
      </c>
      <c r="S769" s="307">
        <f t="shared" ca="1" si="340"/>
        <v>8.1359999999999992</v>
      </c>
      <c r="T769" s="304">
        <f t="shared" ca="1" si="320"/>
        <v>79.814160000000001</v>
      </c>
      <c r="U769" s="311">
        <f t="shared" ca="1" si="321"/>
        <v>0</v>
      </c>
      <c r="V769" s="306">
        <f t="shared" ca="1" si="322"/>
        <v>1.2263576079485634</v>
      </c>
      <c r="W769" s="304">
        <f t="shared" ca="1" si="323"/>
        <v>59.535252031297809</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2.4432895321636501</v>
      </c>
      <c r="AH769" s="304">
        <f t="shared" ca="1" si="347"/>
        <v>-7.3174705314060944</v>
      </c>
    </row>
    <row r="770" spans="1:34" x14ac:dyDescent="0.2">
      <c r="A770" s="347">
        <f t="shared" ca="1" si="325"/>
        <v>1E-4</v>
      </c>
      <c r="B770" s="304">
        <f t="shared" ca="1" si="326"/>
        <v>33.425200000001041</v>
      </c>
      <c r="D770" s="306">
        <f t="shared" ca="1" si="327"/>
        <v>-0.73223981653591508</v>
      </c>
      <c r="E770" s="307">
        <f t="shared" ca="1" si="328"/>
        <v>-2.5292197759628454</v>
      </c>
      <c r="F770" s="304">
        <f t="shared" ca="1" si="329"/>
        <v>2.6330833302503165</v>
      </c>
      <c r="G770" s="306">
        <f t="shared" ca="1" si="330"/>
        <v>12.131071980446832</v>
      </c>
      <c r="H770" s="307">
        <f t="shared" ca="1" si="331"/>
        <v>-120.62221324799599</v>
      </c>
      <c r="I770" s="304">
        <f t="shared" ca="1" si="332"/>
        <v>121.23069428259413</v>
      </c>
      <c r="J770" s="306">
        <f t="shared" ca="1" si="333"/>
        <v>752.66657852646347</v>
      </c>
      <c r="K770" s="307">
        <f t="shared" ca="1" si="334"/>
        <v>-11.088438369881134</v>
      </c>
      <c r="L770" s="304">
        <f t="shared" ca="1" si="319"/>
        <v>752.7482526689887</v>
      </c>
      <c r="M770" s="306">
        <f t="shared" ca="1" si="335"/>
        <v>-1.4705625619203471</v>
      </c>
      <c r="N770" s="304">
        <f t="shared" ca="1" si="336"/>
        <v>-84.25702830798167</v>
      </c>
      <c r="P770" s="310">
        <f t="shared" ca="1" si="337"/>
        <v>23</v>
      </c>
      <c r="Q770" s="304">
        <f t="shared" ca="1" si="338"/>
        <v>0</v>
      </c>
      <c r="R770" s="306">
        <f t="shared" ca="1" si="339"/>
        <v>0</v>
      </c>
      <c r="S770" s="307">
        <f t="shared" ca="1" si="340"/>
        <v>8.1359999999999992</v>
      </c>
      <c r="T770" s="304">
        <f t="shared" ca="1" si="320"/>
        <v>79.814160000000001</v>
      </c>
      <c r="U770" s="311">
        <f t="shared" ca="1" si="321"/>
        <v>0</v>
      </c>
      <c r="V770" s="306">
        <f t="shared" ca="1" si="322"/>
        <v>1.2263590872080476</v>
      </c>
      <c r="W770" s="304">
        <f t="shared" ca="1" si="323"/>
        <v>59.535563816689567</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2.443252005063953</v>
      </c>
      <c r="AH770" s="304">
        <f t="shared" ca="1" si="347"/>
        <v>-7.3175088534043526</v>
      </c>
    </row>
    <row r="771" spans="1:34" x14ac:dyDescent="0.2">
      <c r="A771" s="347">
        <f t="shared" ca="1" si="325"/>
        <v>1E-4</v>
      </c>
      <c r="B771" s="304">
        <f t="shared" ca="1" si="326"/>
        <v>33.425300000001045</v>
      </c>
      <c r="D771" s="306">
        <f t="shared" ca="1" si="327"/>
        <v>-0.73223775568455252</v>
      </c>
      <c r="E771" s="307">
        <f t="shared" ca="1" si="328"/>
        <v>-2.5291810536794213</v>
      </c>
      <c r="F771" s="304">
        <f t="shared" ca="1" si="329"/>
        <v>2.6330455622987037</v>
      </c>
      <c r="G771" s="306">
        <f t="shared" ca="1" si="330"/>
        <v>12.130998756671262</v>
      </c>
      <c r="H771" s="307">
        <f t="shared" ca="1" si="331"/>
        <v>-120.62246616610136</v>
      </c>
      <c r="I771" s="304">
        <f t="shared" ca="1" si="332"/>
        <v>121.2309386040817</v>
      </c>
      <c r="J771" s="306">
        <f t="shared" ca="1" si="333"/>
        <v>752.66657852646347</v>
      </c>
      <c r="K771" s="307">
        <f t="shared" ca="1" si="334"/>
        <v>-11.100500603851838</v>
      </c>
      <c r="L771" s="304">
        <f t="shared" ca="1" si="319"/>
        <v>752.74843044963507</v>
      </c>
      <c r="M771" s="306">
        <f t="shared" ca="1" si="335"/>
        <v>-1.4705633716538844</v>
      </c>
      <c r="N771" s="304">
        <f t="shared" ca="1" si="336"/>
        <v>-84.257074702295895</v>
      </c>
      <c r="P771" s="310">
        <f t="shared" ca="1" si="337"/>
        <v>23</v>
      </c>
      <c r="Q771" s="304">
        <f t="shared" ca="1" si="338"/>
        <v>0</v>
      </c>
      <c r="R771" s="306">
        <f t="shared" ca="1" si="339"/>
        <v>0</v>
      </c>
      <c r="S771" s="307">
        <f t="shared" ca="1" si="340"/>
        <v>8.1359999999999992</v>
      </c>
      <c r="T771" s="304">
        <f t="shared" ca="1" si="320"/>
        <v>79.814160000000001</v>
      </c>
      <c r="U771" s="311">
        <f t="shared" ca="1" si="321"/>
        <v>0</v>
      </c>
      <c r="V771" s="306">
        <f t="shared" ca="1" si="322"/>
        <v>1.2263605664724191</v>
      </c>
      <c r="W771" s="304">
        <f t="shared" ca="1" si="323"/>
        <v>59.535875599695316</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2.4432144782431262</v>
      </c>
      <c r="AH771" s="304">
        <f t="shared" ca="1" si="347"/>
        <v>-7.3175471751093379</v>
      </c>
    </row>
    <row r="772" spans="1:34" x14ac:dyDescent="0.2">
      <c r="A772" s="347">
        <f t="shared" ca="1" si="325"/>
        <v>1E-4</v>
      </c>
      <c r="B772" s="304">
        <f t="shared" ca="1" si="326"/>
        <v>33.425400000001048</v>
      </c>
      <c r="D772" s="306">
        <f t="shared" ca="1" si="327"/>
        <v>-0.73223569480096229</v>
      </c>
      <c r="E772" s="307">
        <f t="shared" ca="1" si="328"/>
        <v>-2.5291423316923254</v>
      </c>
      <c r="F772" s="304">
        <f t="shared" ca="1" si="329"/>
        <v>2.6330077946521047</v>
      </c>
      <c r="G772" s="306">
        <f t="shared" ca="1" si="330"/>
        <v>12.130925533101783</v>
      </c>
      <c r="H772" s="307">
        <f t="shared" ca="1" si="331"/>
        <v>-120.62271908033453</v>
      </c>
      <c r="I772" s="304">
        <f t="shared" ca="1" si="332"/>
        <v>121.23118292181661</v>
      </c>
      <c r="J772" s="306">
        <f t="shared" ca="1" si="333"/>
        <v>752.66657852646347</v>
      </c>
      <c r="K772" s="307">
        <f t="shared" ca="1" si="334"/>
        <v>-11.11256286311416</v>
      </c>
      <c r="L772" s="304">
        <f t="shared" ref="L772:L835" ca="1" si="348">SQRT(pos_x^2+pos_z^2)</f>
        <v>752.74860842390115</v>
      </c>
      <c r="M772" s="306">
        <f t="shared" ca="1" si="335"/>
        <v>-1.4705641813792703</v>
      </c>
      <c r="N772" s="304">
        <f t="shared" ca="1" si="336"/>
        <v>-84.257121096143067</v>
      </c>
      <c r="P772" s="310">
        <f t="shared" ca="1" si="337"/>
        <v>23</v>
      </c>
      <c r="Q772" s="304">
        <f t="shared" ca="1" si="338"/>
        <v>0</v>
      </c>
      <c r="R772" s="306">
        <f t="shared" ca="1" si="339"/>
        <v>0</v>
      </c>
      <c r="S772" s="307">
        <f t="shared" ca="1" si="340"/>
        <v>8.1359999999999992</v>
      </c>
      <c r="T772" s="304">
        <f t="shared" ref="T772:T835" ca="1" si="349">m*g</f>
        <v>79.814160000000001</v>
      </c>
      <c r="U772" s="311">
        <f t="shared" ref="U772:U835" ca="1" si="350">IF(pos_xz&lt;L_rampe,Poids*COS(Beta),0)</f>
        <v>0</v>
      </c>
      <c r="V772" s="306">
        <f t="shared" ref="V772:V835" ca="1" si="351">Rho_moyen*(20000-Alt_rampe-pos_z)/(20000+Alt_rampe+pos_z)</f>
        <v>1.2263620457416777</v>
      </c>
      <c r="W772" s="304">
        <f t="shared" ref="W772:W835" ca="1" si="352">1/2*Rho*Sref*Cx*vit_xz^2</f>
        <v>59.536187380315013</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2.4431769517011643</v>
      </c>
      <c r="AH772" s="304">
        <f t="shared" ca="1" si="347"/>
        <v>-7.3175854965210574</v>
      </c>
    </row>
    <row r="773" spans="1:34" x14ac:dyDescent="0.2">
      <c r="A773" s="347">
        <f t="shared" ref="A773:A836" ca="1" si="354">IF(B772+0.01&lt;=T_ini+ROUNDUP(Temps_fin_propu,0), 0.01, IF(K772&gt;0, 0.1, 0.0001))</f>
        <v>1E-4</v>
      </c>
      <c r="B773" s="304">
        <f t="shared" ref="B773:B836" ca="1" si="355">B772+pas</f>
        <v>33.425500000001051</v>
      </c>
      <c r="D773" s="306">
        <f t="shared" ref="D773:D836" ca="1" si="356">IF(AND(L772&lt;L_rampe,Poussee&lt;Poids*SIN(M772)),0,(-W772+Poussee)/m*COS(M772)-U772/m*SIN(M772))</f>
        <v>-0.73223363388514739</v>
      </c>
      <c r="E773" s="307">
        <f t="shared" ref="E773:E836" ca="1" si="357">IF(AND(L772&lt;L_rampe,Poussee&lt;Poids*SIN(M772)),0,(-W772+Poussee)/m*SIN(M772)+U772/m*COS(M772)-Poids/m)</f>
        <v>-2.5291036100015596</v>
      </c>
      <c r="F773" s="304">
        <f t="shared" ref="F773:F836" ca="1" si="358">SQRT(acc_x^2+acc_z^2)</f>
        <v>2.6329700273105217</v>
      </c>
      <c r="G773" s="306">
        <f t="shared" ref="G773:G836" ca="1" si="359">G772+acc_x*pas</f>
        <v>12.130852309738394</v>
      </c>
      <c r="H773" s="307">
        <f t="shared" ref="H773:H836" ca="1" si="360">H772+acc_z*pas</f>
        <v>-120.62297199069553</v>
      </c>
      <c r="I773" s="304">
        <f t="shared" ref="I773:I836" ca="1" si="361">SQRT(vit_x^2+vit_z^2)</f>
        <v>121.2314272357989</v>
      </c>
      <c r="J773" s="306">
        <f t="shared" ref="J773:J836" ca="1" si="362">J772+0.5*(vit_x+G772)*pas*(K772&gt;=0)</f>
        <v>752.66657852646347</v>
      </c>
      <c r="K773" s="307">
        <f t="shared" ref="K773:K836" ca="1" si="363">K772+0.5*(vit_z+H772)*pas</f>
        <v>-11.124625147667711</v>
      </c>
      <c r="L773" s="304">
        <f t="shared" ca="1" si="348"/>
        <v>752.74878659178785</v>
      </c>
      <c r="M773" s="306">
        <f t="shared" ref="M773:M836" ca="1" si="364">IF(AND(L772&gt;L_rampe,G773&gt;0),ATAN2(G773,H773),$M$4)</f>
        <v>-1.4705649910965048</v>
      </c>
      <c r="N773" s="304">
        <f t="shared" ref="N773:N836" ca="1" si="365">DEGREES(Beta)</f>
        <v>-84.257167489523212</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8.1359999999999992</v>
      </c>
      <c r="T773" s="304">
        <f t="shared" ca="1" si="349"/>
        <v>79.814160000000001</v>
      </c>
      <c r="U773" s="311">
        <f t="shared" ca="1" si="350"/>
        <v>0</v>
      </c>
      <c r="V773" s="306">
        <f t="shared" ca="1" si="351"/>
        <v>1.2263635250158231</v>
      </c>
      <c r="W773" s="304">
        <f t="shared" ca="1" si="352"/>
        <v>59.536499158548665</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2.4431394254380727</v>
      </c>
      <c r="AH773" s="304">
        <f t="shared" ref="AH773:AH836" ca="1" si="376">IF(AND(L772&lt;L_rampe,Poussee&lt;Poids*SIN(M772)), g*SIN(M772), (-W772+Poussee)/m)</f>
        <v>-7.3176238176395056</v>
      </c>
    </row>
    <row r="774" spans="1:34" x14ac:dyDescent="0.2">
      <c r="A774" s="347">
        <f t="shared" ca="1" si="354"/>
        <v>1E-4</v>
      </c>
      <c r="B774" s="304">
        <f t="shared" ca="1" si="355"/>
        <v>33.425600000001054</v>
      </c>
      <c r="D774" s="306">
        <f t="shared" ca="1" si="356"/>
        <v>-0.73223157293710783</v>
      </c>
      <c r="E774" s="307">
        <f t="shared" ca="1" si="357"/>
        <v>-2.5290648886071248</v>
      </c>
      <c r="F774" s="304">
        <f t="shared" ca="1" si="358"/>
        <v>2.6329322602739555</v>
      </c>
      <c r="G774" s="306">
        <f t="shared" ca="1" si="359"/>
        <v>12.1307790865811</v>
      </c>
      <c r="H774" s="307">
        <f t="shared" ca="1" si="360"/>
        <v>-120.6232248971844</v>
      </c>
      <c r="I774" s="304">
        <f t="shared" ca="1" si="361"/>
        <v>121.23167154602861</v>
      </c>
      <c r="J774" s="306">
        <f t="shared" ca="1" si="362"/>
        <v>752.66657852646347</v>
      </c>
      <c r="K774" s="307">
        <f t="shared" ca="1" si="363"/>
        <v>-11.136687457512105</v>
      </c>
      <c r="L774" s="304">
        <f t="shared" ca="1" si="348"/>
        <v>752.74896495329654</v>
      </c>
      <c r="M774" s="306">
        <f t="shared" ca="1" si="364"/>
        <v>-1.4705658008055886</v>
      </c>
      <c r="N774" s="304">
        <f t="shared" ca="1" si="365"/>
        <v>-84.257213882436346</v>
      </c>
      <c r="P774" s="310">
        <f t="shared" ca="1" si="366"/>
        <v>23</v>
      </c>
      <c r="Q774" s="304">
        <f t="shared" ca="1" si="367"/>
        <v>0</v>
      </c>
      <c r="R774" s="306">
        <f t="shared" ca="1" si="368"/>
        <v>0</v>
      </c>
      <c r="S774" s="307">
        <f t="shared" ca="1" si="369"/>
        <v>8.1359999999999992</v>
      </c>
      <c r="T774" s="304">
        <f t="shared" ca="1" si="349"/>
        <v>79.814160000000001</v>
      </c>
      <c r="U774" s="311">
        <f t="shared" ca="1" si="350"/>
        <v>0</v>
      </c>
      <c r="V774" s="306">
        <f t="shared" ca="1" si="351"/>
        <v>1.2263650042948557</v>
      </c>
      <c r="W774" s="304">
        <f t="shared" ca="1" si="352"/>
        <v>59.536810934396271</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2.4431018994538478</v>
      </c>
      <c r="AH774" s="304">
        <f t="shared" ca="1" si="376"/>
        <v>-7.3176621384646845</v>
      </c>
    </row>
    <row r="775" spans="1:34" x14ac:dyDescent="0.2">
      <c r="A775" s="347">
        <f t="shared" ca="1" si="354"/>
        <v>1E-4</v>
      </c>
      <c r="B775" s="304">
        <f t="shared" ca="1" si="355"/>
        <v>33.425700000001058</v>
      </c>
      <c r="D775" s="306">
        <f t="shared" ca="1" si="356"/>
        <v>-0.73222951195684194</v>
      </c>
      <c r="E775" s="307">
        <f t="shared" ca="1" si="357"/>
        <v>-2.5290261675090209</v>
      </c>
      <c r="F775" s="304">
        <f t="shared" ca="1" si="358"/>
        <v>2.6328944935424059</v>
      </c>
      <c r="G775" s="306">
        <f t="shared" ca="1" si="359"/>
        <v>12.130705863629904</v>
      </c>
      <c r="H775" s="307">
        <f t="shared" ca="1" si="360"/>
        <v>-120.62347779980115</v>
      </c>
      <c r="I775" s="304">
        <f t="shared" ca="1" si="361"/>
        <v>121.23191585250572</v>
      </c>
      <c r="J775" s="306">
        <f t="shared" ca="1" si="362"/>
        <v>752.66657852646347</v>
      </c>
      <c r="K775" s="307">
        <f t="shared" ca="1" si="363"/>
        <v>-11.148749792646955</v>
      </c>
      <c r="L775" s="304">
        <f t="shared" ca="1" si="348"/>
        <v>752.74914350842812</v>
      </c>
      <c r="M775" s="306">
        <f t="shared" ca="1" si="364"/>
        <v>-1.4705666105065212</v>
      </c>
      <c r="N775" s="304">
        <f t="shared" ca="1" si="365"/>
        <v>-84.257260274882441</v>
      </c>
      <c r="P775" s="310">
        <f t="shared" ca="1" si="366"/>
        <v>23</v>
      </c>
      <c r="Q775" s="304">
        <f t="shared" ca="1" si="367"/>
        <v>0</v>
      </c>
      <c r="R775" s="306">
        <f t="shared" ca="1" si="368"/>
        <v>0</v>
      </c>
      <c r="S775" s="307">
        <f t="shared" ca="1" si="369"/>
        <v>8.1359999999999992</v>
      </c>
      <c r="T775" s="304">
        <f t="shared" ca="1" si="349"/>
        <v>79.814160000000001</v>
      </c>
      <c r="U775" s="311">
        <f t="shared" ca="1" si="350"/>
        <v>0</v>
      </c>
      <c r="V775" s="306">
        <f t="shared" ca="1" si="351"/>
        <v>1.2263664835787751</v>
      </c>
      <c r="W775" s="304">
        <f t="shared" ca="1" si="352"/>
        <v>59.537122707857804</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2.4430643737484949</v>
      </c>
      <c r="AH775" s="304">
        <f t="shared" ca="1" si="376"/>
        <v>-7.3177004589965922</v>
      </c>
    </row>
    <row r="776" spans="1:34" x14ac:dyDescent="0.2">
      <c r="A776" s="347">
        <f t="shared" ca="1" si="354"/>
        <v>1E-4</v>
      </c>
      <c r="B776" s="304">
        <f t="shared" ca="1" si="355"/>
        <v>33.425800000001061</v>
      </c>
      <c r="D776" s="306">
        <f t="shared" ca="1" si="356"/>
        <v>-0.73222745094435449</v>
      </c>
      <c r="E776" s="307">
        <f t="shared" ca="1" si="357"/>
        <v>-2.5289874467072506</v>
      </c>
      <c r="F776" s="304">
        <f t="shared" ca="1" si="358"/>
        <v>2.6328567271158767</v>
      </c>
      <c r="G776" s="306">
        <f t="shared" ca="1" si="359"/>
        <v>12.13063264088481</v>
      </c>
      <c r="H776" s="307">
        <f t="shared" ca="1" si="360"/>
        <v>-120.62373069854583</v>
      </c>
      <c r="I776" s="304">
        <f t="shared" ca="1" si="361"/>
        <v>121.23216015523029</v>
      </c>
      <c r="J776" s="306">
        <f t="shared" ca="1" si="362"/>
        <v>752.66657852646347</v>
      </c>
      <c r="K776" s="307">
        <f t="shared" ca="1" si="363"/>
        <v>-11.160812153071872</v>
      </c>
      <c r="L776" s="304">
        <f t="shared" ca="1" si="348"/>
        <v>752.74932225718351</v>
      </c>
      <c r="M776" s="306">
        <f t="shared" ca="1" si="364"/>
        <v>-1.4705674201993031</v>
      </c>
      <c r="N776" s="304">
        <f t="shared" ca="1" si="365"/>
        <v>-84.257306666861552</v>
      </c>
      <c r="P776" s="310">
        <f t="shared" ca="1" si="366"/>
        <v>23</v>
      </c>
      <c r="Q776" s="304">
        <f t="shared" ca="1" si="367"/>
        <v>0</v>
      </c>
      <c r="R776" s="306">
        <f t="shared" ca="1" si="368"/>
        <v>0</v>
      </c>
      <c r="S776" s="307">
        <f t="shared" ca="1" si="369"/>
        <v>8.1359999999999992</v>
      </c>
      <c r="T776" s="304">
        <f t="shared" ca="1" si="349"/>
        <v>79.814160000000001</v>
      </c>
      <c r="U776" s="311">
        <f t="shared" ca="1" si="350"/>
        <v>0</v>
      </c>
      <c r="V776" s="306">
        <f t="shared" ca="1" si="351"/>
        <v>1.2263679628675814</v>
      </c>
      <c r="W776" s="304">
        <f t="shared" ca="1" si="352"/>
        <v>59.537434478933278</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2.4430268483220114</v>
      </c>
      <c r="AH776" s="304">
        <f t="shared" ca="1" si="376"/>
        <v>-7.3177387792352278</v>
      </c>
    </row>
    <row r="777" spans="1:34" x14ac:dyDescent="0.2">
      <c r="A777" s="347">
        <f t="shared" ca="1" si="354"/>
        <v>1E-4</v>
      </c>
      <c r="B777" s="304">
        <f t="shared" ca="1" si="355"/>
        <v>33.425900000001064</v>
      </c>
      <c r="D777" s="306">
        <f t="shared" ca="1" si="356"/>
        <v>-0.73222538989964225</v>
      </c>
      <c r="E777" s="307">
        <f t="shared" ca="1" si="357"/>
        <v>-2.5289487262018122</v>
      </c>
      <c r="F777" s="304">
        <f t="shared" ca="1" si="358"/>
        <v>2.6328189609943657</v>
      </c>
      <c r="G777" s="306">
        <f t="shared" ca="1" si="359"/>
        <v>12.13055941834582</v>
      </c>
      <c r="H777" s="307">
        <f t="shared" ca="1" si="360"/>
        <v>-120.62398359341844</v>
      </c>
      <c r="I777" s="304">
        <f t="shared" ca="1" si="361"/>
        <v>121.23240445420234</v>
      </c>
      <c r="J777" s="306">
        <f t="shared" ca="1" si="362"/>
        <v>752.66657852646347</v>
      </c>
      <c r="K777" s="307">
        <f t="shared" ca="1" si="363"/>
        <v>-11.17287453878647</v>
      </c>
      <c r="L777" s="304">
        <f t="shared" ca="1" si="348"/>
        <v>752.74950119956407</v>
      </c>
      <c r="M777" s="306">
        <f t="shared" ca="1" si="364"/>
        <v>-1.4705682298839342</v>
      </c>
      <c r="N777" s="304">
        <f t="shared" ca="1" si="365"/>
        <v>-84.257353058373653</v>
      </c>
      <c r="P777" s="310">
        <f t="shared" ca="1" si="366"/>
        <v>23</v>
      </c>
      <c r="Q777" s="304">
        <f t="shared" ca="1" si="367"/>
        <v>0</v>
      </c>
      <c r="R777" s="306">
        <f t="shared" ca="1" si="368"/>
        <v>0</v>
      </c>
      <c r="S777" s="307">
        <f t="shared" ca="1" si="369"/>
        <v>8.1359999999999992</v>
      </c>
      <c r="T777" s="304">
        <f t="shared" ca="1" si="349"/>
        <v>79.814160000000001</v>
      </c>
      <c r="U777" s="311">
        <f t="shared" ca="1" si="350"/>
        <v>0</v>
      </c>
      <c r="V777" s="306">
        <f t="shared" ca="1" si="351"/>
        <v>1.2263694421612745</v>
      </c>
      <c r="W777" s="304">
        <f t="shared" ca="1" si="352"/>
        <v>59.537746247622657</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2.4429893231744035</v>
      </c>
      <c r="AH777" s="304">
        <f t="shared" ca="1" si="376"/>
        <v>-7.3177770991805904</v>
      </c>
    </row>
    <row r="778" spans="1:34" x14ac:dyDescent="0.2">
      <c r="A778" s="347">
        <f t="shared" ca="1" si="354"/>
        <v>1E-4</v>
      </c>
      <c r="B778" s="304">
        <f t="shared" ca="1" si="355"/>
        <v>33.426000000001068</v>
      </c>
      <c r="D778" s="306">
        <f t="shared" ca="1" si="356"/>
        <v>-0.73222332882270813</v>
      </c>
      <c r="E778" s="307">
        <f t="shared" ca="1" si="357"/>
        <v>-2.528910005992711</v>
      </c>
      <c r="F778" s="304">
        <f t="shared" ca="1" si="358"/>
        <v>2.6327811951778792</v>
      </c>
      <c r="G778" s="306">
        <f t="shared" ca="1" si="359"/>
        <v>12.130486196012939</v>
      </c>
      <c r="H778" s="307">
        <f t="shared" ca="1" si="360"/>
        <v>-120.62423648441904</v>
      </c>
      <c r="I778" s="304">
        <f t="shared" ca="1" si="361"/>
        <v>121.23264874942191</v>
      </c>
      <c r="J778" s="306">
        <f t="shared" ca="1" si="362"/>
        <v>752.66657852646347</v>
      </c>
      <c r="K778" s="307">
        <f t="shared" ca="1" si="363"/>
        <v>-11.184936949790362</v>
      </c>
      <c r="L778" s="304">
        <f t="shared" ca="1" si="348"/>
        <v>752.74968033557059</v>
      </c>
      <c r="M778" s="306">
        <f t="shared" ca="1" si="364"/>
        <v>-1.4705690395604147</v>
      </c>
      <c r="N778" s="304">
        <f t="shared" ca="1" si="365"/>
        <v>-84.257399449418756</v>
      </c>
      <c r="P778" s="310">
        <f t="shared" ca="1" si="366"/>
        <v>23</v>
      </c>
      <c r="Q778" s="304">
        <f t="shared" ca="1" si="367"/>
        <v>0</v>
      </c>
      <c r="R778" s="306">
        <f t="shared" ca="1" si="368"/>
        <v>0</v>
      </c>
      <c r="S778" s="307">
        <f t="shared" ca="1" si="369"/>
        <v>8.1359999999999992</v>
      </c>
      <c r="T778" s="304">
        <f t="shared" ca="1" si="349"/>
        <v>79.814160000000001</v>
      </c>
      <c r="U778" s="311">
        <f t="shared" ca="1" si="350"/>
        <v>0</v>
      </c>
      <c r="V778" s="306">
        <f t="shared" ca="1" si="351"/>
        <v>1.2263709214598539</v>
      </c>
      <c r="W778" s="304">
        <f t="shared" ca="1" si="352"/>
        <v>59.538058013925962</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2.4429517983056686</v>
      </c>
      <c r="AH778" s="304">
        <f t="shared" ca="1" si="376"/>
        <v>-7.3178154188326774</v>
      </c>
    </row>
    <row r="779" spans="1:34" x14ac:dyDescent="0.2">
      <c r="A779" s="347">
        <f t="shared" ca="1" si="354"/>
        <v>1E-4</v>
      </c>
      <c r="B779" s="304">
        <f t="shared" ca="1" si="355"/>
        <v>33.426100000001071</v>
      </c>
      <c r="D779" s="306">
        <f t="shared" ca="1" si="356"/>
        <v>-0.73222126771355234</v>
      </c>
      <c r="E779" s="307">
        <f t="shared" ca="1" si="357"/>
        <v>-2.5288712860799452</v>
      </c>
      <c r="F779" s="304">
        <f t="shared" ca="1" si="358"/>
        <v>2.6327434296664149</v>
      </c>
      <c r="G779" s="306">
        <f t="shared" ca="1" si="359"/>
        <v>12.130412973886168</v>
      </c>
      <c r="H779" s="307">
        <f t="shared" ca="1" si="360"/>
        <v>-120.62448937154765</v>
      </c>
      <c r="I779" s="304">
        <f t="shared" ca="1" si="361"/>
        <v>121.23289304088902</v>
      </c>
      <c r="J779" s="306">
        <f t="shared" ca="1" si="362"/>
        <v>752.66657852646347</v>
      </c>
      <c r="K779" s="307">
        <f t="shared" ca="1" si="363"/>
        <v>-11.19699938608316</v>
      </c>
      <c r="L779" s="304">
        <f t="shared" ca="1" si="348"/>
        <v>752.74985966520433</v>
      </c>
      <c r="M779" s="306">
        <f t="shared" ca="1" si="364"/>
        <v>-1.4705698492287447</v>
      </c>
      <c r="N779" s="304">
        <f t="shared" ca="1" si="365"/>
        <v>-84.257445839996876</v>
      </c>
      <c r="P779" s="310">
        <f t="shared" ca="1" si="366"/>
        <v>23</v>
      </c>
      <c r="Q779" s="304">
        <f t="shared" ca="1" si="367"/>
        <v>0</v>
      </c>
      <c r="R779" s="306">
        <f t="shared" ca="1" si="368"/>
        <v>0</v>
      </c>
      <c r="S779" s="307">
        <f t="shared" ca="1" si="369"/>
        <v>8.1359999999999992</v>
      </c>
      <c r="T779" s="304">
        <f t="shared" ca="1" si="349"/>
        <v>79.814160000000001</v>
      </c>
      <c r="U779" s="311">
        <f t="shared" ca="1" si="350"/>
        <v>0</v>
      </c>
      <c r="V779" s="306">
        <f t="shared" ca="1" si="351"/>
        <v>1.2263724007633205</v>
      </c>
      <c r="W779" s="304">
        <f t="shared" ca="1" si="352"/>
        <v>59.538369777843194</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2.4429142737158083</v>
      </c>
      <c r="AH779" s="304">
        <f t="shared" ca="1" si="376"/>
        <v>-7.3178537381914905</v>
      </c>
    </row>
    <row r="780" spans="1:34" x14ac:dyDescent="0.2">
      <c r="A780" s="347">
        <f t="shared" ca="1" si="354"/>
        <v>1E-4</v>
      </c>
      <c r="B780" s="304">
        <f t="shared" ca="1" si="355"/>
        <v>33.426200000001074</v>
      </c>
      <c r="D780" s="306">
        <f t="shared" ca="1" si="356"/>
        <v>-0.73221920657217665</v>
      </c>
      <c r="E780" s="307">
        <f t="shared" ca="1" si="357"/>
        <v>-2.5288325664635112</v>
      </c>
      <c r="F780" s="304">
        <f t="shared" ca="1" si="358"/>
        <v>2.6327056644599711</v>
      </c>
      <c r="G780" s="306">
        <f t="shared" ca="1" si="359"/>
        <v>12.130339751965511</v>
      </c>
      <c r="H780" s="307">
        <f t="shared" ca="1" si="360"/>
        <v>-120.6247422548043</v>
      </c>
      <c r="I780" s="304">
        <f t="shared" ca="1" si="361"/>
        <v>121.2331373286037</v>
      </c>
      <c r="J780" s="306">
        <f t="shared" ca="1" si="362"/>
        <v>752.66657852646347</v>
      </c>
      <c r="K780" s="307">
        <f t="shared" ca="1" si="363"/>
        <v>-11.209061847664477</v>
      </c>
      <c r="L780" s="304">
        <f t="shared" ca="1" si="348"/>
        <v>752.75003918846642</v>
      </c>
      <c r="M780" s="306">
        <f t="shared" ca="1" si="364"/>
        <v>-1.4705706588889245</v>
      </c>
      <c r="N780" s="304">
        <f t="shared" ca="1" si="365"/>
        <v>-84.257492230108014</v>
      </c>
      <c r="P780" s="310">
        <f t="shared" ca="1" si="366"/>
        <v>23</v>
      </c>
      <c r="Q780" s="304">
        <f t="shared" ca="1" si="367"/>
        <v>0</v>
      </c>
      <c r="R780" s="306">
        <f t="shared" ca="1" si="368"/>
        <v>0</v>
      </c>
      <c r="S780" s="307">
        <f t="shared" ca="1" si="369"/>
        <v>8.1359999999999992</v>
      </c>
      <c r="T780" s="304">
        <f t="shared" ca="1" si="349"/>
        <v>79.814160000000001</v>
      </c>
      <c r="U780" s="311">
        <f t="shared" ca="1" si="350"/>
        <v>0</v>
      </c>
      <c r="V780" s="306">
        <f t="shared" ca="1" si="351"/>
        <v>1.2263738800716737</v>
      </c>
      <c r="W780" s="304">
        <f t="shared" ca="1" si="352"/>
        <v>59.53868153937433</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2.4428767494048236</v>
      </c>
      <c r="AH780" s="304">
        <f t="shared" ca="1" si="376"/>
        <v>-7.3178920572570307</v>
      </c>
    </row>
    <row r="781" spans="1:34" x14ac:dyDescent="0.2">
      <c r="A781" s="347">
        <f t="shared" ca="1" si="354"/>
        <v>1E-4</v>
      </c>
      <c r="B781" s="304">
        <f t="shared" ca="1" si="355"/>
        <v>33.426300000001078</v>
      </c>
      <c r="D781" s="306">
        <f t="shared" ca="1" si="356"/>
        <v>-0.73221714539857918</v>
      </c>
      <c r="E781" s="307">
        <f t="shared" ca="1" si="357"/>
        <v>-2.5287938471434144</v>
      </c>
      <c r="F781" s="304">
        <f t="shared" ca="1" si="358"/>
        <v>2.6326678995585513</v>
      </c>
      <c r="G781" s="306">
        <f t="shared" ca="1" si="359"/>
        <v>12.130266530250971</v>
      </c>
      <c r="H781" s="307">
        <f t="shared" ca="1" si="360"/>
        <v>-120.62499513418902</v>
      </c>
      <c r="I781" s="304">
        <f t="shared" ca="1" si="361"/>
        <v>121.23338161256599</v>
      </c>
      <c r="J781" s="306">
        <f t="shared" ca="1" si="362"/>
        <v>752.66657852646347</v>
      </c>
      <c r="K781" s="307">
        <f t="shared" ca="1" si="363"/>
        <v>-11.221124334533927</v>
      </c>
      <c r="L781" s="304">
        <f t="shared" ca="1" si="348"/>
        <v>752.75021890535777</v>
      </c>
      <c r="M781" s="306">
        <f t="shared" ca="1" si="364"/>
        <v>-1.4705714685409541</v>
      </c>
      <c r="N781" s="304">
        <f t="shared" ca="1" si="365"/>
        <v>-84.257538619752182</v>
      </c>
      <c r="P781" s="310">
        <f t="shared" ca="1" si="366"/>
        <v>23</v>
      </c>
      <c r="Q781" s="304">
        <f t="shared" ca="1" si="367"/>
        <v>0</v>
      </c>
      <c r="R781" s="306">
        <f t="shared" ca="1" si="368"/>
        <v>0</v>
      </c>
      <c r="S781" s="307">
        <f t="shared" ca="1" si="369"/>
        <v>8.1359999999999992</v>
      </c>
      <c r="T781" s="304">
        <f t="shared" ca="1" si="349"/>
        <v>79.814160000000001</v>
      </c>
      <c r="U781" s="311">
        <f t="shared" ca="1" si="350"/>
        <v>0</v>
      </c>
      <c r="V781" s="306">
        <f t="shared" ca="1" si="351"/>
        <v>1.2263753593849136</v>
      </c>
      <c r="W781" s="304">
        <f t="shared" ca="1" si="352"/>
        <v>59.538993298519387</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2.4428392253727145</v>
      </c>
      <c r="AH781" s="304">
        <f t="shared" ca="1" si="376"/>
        <v>-7.3179303760292944</v>
      </c>
    </row>
    <row r="782" spans="1:34" x14ac:dyDescent="0.2">
      <c r="A782" s="347">
        <f t="shared" ca="1" si="354"/>
        <v>1E-4</v>
      </c>
      <c r="B782" s="304">
        <f t="shared" ca="1" si="355"/>
        <v>33.426400000001081</v>
      </c>
      <c r="D782" s="306">
        <f t="shared" ca="1" si="356"/>
        <v>-0.73221508419276171</v>
      </c>
      <c r="E782" s="307">
        <f t="shared" ca="1" si="357"/>
        <v>-2.528755128119653</v>
      </c>
      <c r="F782" s="304">
        <f t="shared" ca="1" si="358"/>
        <v>2.632630134962155</v>
      </c>
      <c r="G782" s="306">
        <f t="shared" ca="1" si="359"/>
        <v>12.130193308742552</v>
      </c>
      <c r="H782" s="307">
        <f t="shared" ca="1" si="360"/>
        <v>-120.62524800970183</v>
      </c>
      <c r="I782" s="304">
        <f t="shared" ca="1" si="361"/>
        <v>121.23362589277588</v>
      </c>
      <c r="J782" s="306">
        <f t="shared" ca="1" si="362"/>
        <v>752.66657852646347</v>
      </c>
      <c r="K782" s="307">
        <f t="shared" ca="1" si="363"/>
        <v>-11.233186846691122</v>
      </c>
      <c r="L782" s="304">
        <f t="shared" ca="1" si="348"/>
        <v>752.75039881587952</v>
      </c>
      <c r="M782" s="306">
        <f t="shared" ca="1" si="364"/>
        <v>-1.4705722781848336</v>
      </c>
      <c r="N782" s="304">
        <f t="shared" ca="1" si="365"/>
        <v>-84.257585008929382</v>
      </c>
      <c r="P782" s="310">
        <f t="shared" ca="1" si="366"/>
        <v>23</v>
      </c>
      <c r="Q782" s="304">
        <f t="shared" ca="1" si="367"/>
        <v>0</v>
      </c>
      <c r="R782" s="306">
        <f t="shared" ca="1" si="368"/>
        <v>0</v>
      </c>
      <c r="S782" s="307">
        <f t="shared" ca="1" si="369"/>
        <v>8.1359999999999992</v>
      </c>
      <c r="T782" s="304">
        <f t="shared" ca="1" si="349"/>
        <v>79.814160000000001</v>
      </c>
      <c r="U782" s="311">
        <f t="shared" ca="1" si="350"/>
        <v>0</v>
      </c>
      <c r="V782" s="306">
        <f t="shared" ca="1" si="351"/>
        <v>1.22637683870304</v>
      </c>
      <c r="W782" s="304">
        <f t="shared" ca="1" si="352"/>
        <v>59.539305055278327</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2.4428017016194827</v>
      </c>
      <c r="AH782" s="304">
        <f t="shared" ca="1" si="376"/>
        <v>-7.3179686945082834</v>
      </c>
    </row>
    <row r="783" spans="1:34" x14ac:dyDescent="0.2">
      <c r="A783" s="347">
        <f t="shared" ca="1" si="354"/>
        <v>1E-4</v>
      </c>
      <c r="B783" s="304">
        <f t="shared" ca="1" si="355"/>
        <v>33.426500000001084</v>
      </c>
      <c r="D783" s="306">
        <f t="shared" ca="1" si="356"/>
        <v>-0.73221302295472557</v>
      </c>
      <c r="E783" s="307">
        <f t="shared" ca="1" si="357"/>
        <v>-2.5287164093922305</v>
      </c>
      <c r="F783" s="304">
        <f t="shared" ca="1" si="358"/>
        <v>2.6325923706707868</v>
      </c>
      <c r="G783" s="306">
        <f t="shared" ca="1" si="359"/>
        <v>12.130120087440256</v>
      </c>
      <c r="H783" s="307">
        <f t="shared" ca="1" si="360"/>
        <v>-120.62550088134277</v>
      </c>
      <c r="I783" s="304">
        <f t="shared" ca="1" si="361"/>
        <v>121.23387016923344</v>
      </c>
      <c r="J783" s="306">
        <f t="shared" ca="1" si="362"/>
        <v>752.66657852646347</v>
      </c>
      <c r="K783" s="307">
        <f t="shared" ca="1" si="363"/>
        <v>-11.245249384135676</v>
      </c>
      <c r="L783" s="304">
        <f t="shared" ca="1" si="348"/>
        <v>752.75057892003269</v>
      </c>
      <c r="M783" s="306">
        <f t="shared" ca="1" si="364"/>
        <v>-1.470573087820563</v>
      </c>
      <c r="N783" s="304">
        <f t="shared" ca="1" si="365"/>
        <v>-84.257631397639628</v>
      </c>
      <c r="P783" s="310">
        <f t="shared" ca="1" si="366"/>
        <v>23</v>
      </c>
      <c r="Q783" s="304">
        <f t="shared" ca="1" si="367"/>
        <v>0</v>
      </c>
      <c r="R783" s="306">
        <f t="shared" ca="1" si="368"/>
        <v>0</v>
      </c>
      <c r="S783" s="307">
        <f t="shared" ca="1" si="369"/>
        <v>8.1359999999999992</v>
      </c>
      <c r="T783" s="304">
        <f t="shared" ca="1" si="349"/>
        <v>79.814160000000001</v>
      </c>
      <c r="U783" s="311">
        <f t="shared" ca="1" si="350"/>
        <v>0</v>
      </c>
      <c r="V783" s="306">
        <f t="shared" ca="1" si="351"/>
        <v>1.2263783180260537</v>
      </c>
      <c r="W783" s="304">
        <f t="shared" ca="1" si="352"/>
        <v>59.539616809651214</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2.4427641781451319</v>
      </c>
      <c r="AH783" s="304">
        <f t="shared" ca="1" si="376"/>
        <v>-7.318007012693994</v>
      </c>
    </row>
    <row r="784" spans="1:34" x14ac:dyDescent="0.2">
      <c r="A784" s="347">
        <f t="shared" ca="1" si="354"/>
        <v>1E-4</v>
      </c>
      <c r="B784" s="304">
        <f t="shared" ca="1" si="355"/>
        <v>33.426600000001088</v>
      </c>
      <c r="D784" s="306">
        <f t="shared" ca="1" si="356"/>
        <v>-0.73221096168447297</v>
      </c>
      <c r="E784" s="307">
        <f t="shared" ca="1" si="357"/>
        <v>-2.5286776909611399</v>
      </c>
      <c r="F784" s="304">
        <f t="shared" ca="1" si="358"/>
        <v>2.6325546066844394</v>
      </c>
      <c r="G784" s="306">
        <f t="shared" ca="1" si="359"/>
        <v>12.130046866344088</v>
      </c>
      <c r="H784" s="307">
        <f t="shared" ca="1" si="360"/>
        <v>-120.62575374911187</v>
      </c>
      <c r="I784" s="304">
        <f t="shared" ca="1" si="361"/>
        <v>121.23411444193866</v>
      </c>
      <c r="J784" s="306">
        <f t="shared" ca="1" si="362"/>
        <v>752.66657852646347</v>
      </c>
      <c r="K784" s="307">
        <f t="shared" ca="1" si="363"/>
        <v>-11.257311946867198</v>
      </c>
      <c r="L784" s="304">
        <f t="shared" ca="1" si="348"/>
        <v>752.75075921781843</v>
      </c>
      <c r="M784" s="306">
        <f t="shared" ca="1" si="364"/>
        <v>-1.4705738974481426</v>
      </c>
      <c r="N784" s="304">
        <f t="shared" ca="1" si="365"/>
        <v>-84.257677785882919</v>
      </c>
      <c r="P784" s="310">
        <f t="shared" ca="1" si="366"/>
        <v>23</v>
      </c>
      <c r="Q784" s="304">
        <f t="shared" ca="1" si="367"/>
        <v>0</v>
      </c>
      <c r="R784" s="306">
        <f t="shared" ca="1" si="368"/>
        <v>0</v>
      </c>
      <c r="S784" s="307">
        <f t="shared" ca="1" si="369"/>
        <v>8.1359999999999992</v>
      </c>
      <c r="T784" s="304">
        <f t="shared" ca="1" si="349"/>
        <v>79.814160000000001</v>
      </c>
      <c r="U784" s="311">
        <f t="shared" ca="1" si="350"/>
        <v>0</v>
      </c>
      <c r="V784" s="306">
        <f t="shared" ca="1" si="351"/>
        <v>1.2263797973539534</v>
      </c>
      <c r="W784" s="304">
        <f t="shared" ca="1" si="352"/>
        <v>59.539928561637929</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2.4427266549496531</v>
      </c>
      <c r="AH784" s="304">
        <f t="shared" ca="1" si="376"/>
        <v>-7.3180453305864335</v>
      </c>
    </row>
    <row r="785" spans="1:34" x14ac:dyDescent="0.2">
      <c r="A785" s="347">
        <f t="shared" ca="1" si="354"/>
        <v>1E-4</v>
      </c>
      <c r="B785" s="304">
        <f t="shared" ca="1" si="355"/>
        <v>33.426700000001091</v>
      </c>
      <c r="D785" s="306">
        <f t="shared" ca="1" si="356"/>
        <v>-0.73220890038200104</v>
      </c>
      <c r="E785" s="307">
        <f t="shared" ca="1" si="357"/>
        <v>-2.5286389728263963</v>
      </c>
      <c r="F785" s="304">
        <f t="shared" ca="1" si="358"/>
        <v>2.6325168430031272</v>
      </c>
      <c r="G785" s="306">
        <f t="shared" ca="1" si="359"/>
        <v>12.129973645454051</v>
      </c>
      <c r="H785" s="307">
        <f t="shared" ca="1" si="360"/>
        <v>-120.62600661300915</v>
      </c>
      <c r="I785" s="304">
        <f t="shared" ca="1" si="361"/>
        <v>121.2343587108916</v>
      </c>
      <c r="J785" s="306">
        <f t="shared" ca="1" si="362"/>
        <v>752.66657852646347</v>
      </c>
      <c r="K785" s="307">
        <f t="shared" ca="1" si="363"/>
        <v>-11.269374534885303</v>
      </c>
      <c r="L785" s="304">
        <f t="shared" ca="1" si="348"/>
        <v>752.75093970923774</v>
      </c>
      <c r="M785" s="306">
        <f t="shared" ca="1" si="364"/>
        <v>-1.4705747070675725</v>
      </c>
      <c r="N785" s="304">
        <f t="shared" ca="1" si="365"/>
        <v>-84.257724173659255</v>
      </c>
      <c r="P785" s="310">
        <f t="shared" ca="1" si="366"/>
        <v>23</v>
      </c>
      <c r="Q785" s="304">
        <f t="shared" ca="1" si="367"/>
        <v>0</v>
      </c>
      <c r="R785" s="306">
        <f t="shared" ca="1" si="368"/>
        <v>0</v>
      </c>
      <c r="S785" s="307">
        <f t="shared" ca="1" si="369"/>
        <v>8.1359999999999992</v>
      </c>
      <c r="T785" s="304">
        <f t="shared" ca="1" si="349"/>
        <v>79.814160000000001</v>
      </c>
      <c r="U785" s="311">
        <f t="shared" ca="1" si="350"/>
        <v>0</v>
      </c>
      <c r="V785" s="306">
        <f t="shared" ca="1" si="351"/>
        <v>1.2263812766867395</v>
      </c>
      <c r="W785" s="304">
        <f t="shared" ca="1" si="352"/>
        <v>59.540240311238541</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2.4426891320330633</v>
      </c>
      <c r="AH785" s="304">
        <f t="shared" ca="1" si="376"/>
        <v>-7.3180836481855867</v>
      </c>
    </row>
    <row r="786" spans="1:34" x14ac:dyDescent="0.2">
      <c r="A786" s="347">
        <f t="shared" ca="1" si="354"/>
        <v>1E-4</v>
      </c>
      <c r="B786" s="304">
        <f t="shared" ca="1" si="355"/>
        <v>33.426800000001094</v>
      </c>
      <c r="D786" s="306">
        <f t="shared" ca="1" si="356"/>
        <v>-0.73220683904731232</v>
      </c>
      <c r="E786" s="307">
        <f t="shared" ca="1" si="357"/>
        <v>-2.5286002549879889</v>
      </c>
      <c r="F786" s="304">
        <f t="shared" ca="1" si="358"/>
        <v>2.6324790796268411</v>
      </c>
      <c r="G786" s="306">
        <f t="shared" ca="1" si="359"/>
        <v>12.129900424770145</v>
      </c>
      <c r="H786" s="307">
        <f t="shared" ca="1" si="360"/>
        <v>-120.62625947303465</v>
      </c>
      <c r="I786" s="304">
        <f t="shared" ca="1" si="361"/>
        <v>121.23460297609226</v>
      </c>
      <c r="J786" s="306">
        <f t="shared" ca="1" si="362"/>
        <v>752.66657852646347</v>
      </c>
      <c r="K786" s="307">
        <f t="shared" ca="1" si="363"/>
        <v>-11.281437148189605</v>
      </c>
      <c r="L786" s="304">
        <f t="shared" ca="1" si="348"/>
        <v>752.75112039429177</v>
      </c>
      <c r="M786" s="306">
        <f t="shared" ca="1" si="364"/>
        <v>-1.470575516678853</v>
      </c>
      <c r="N786" s="304">
        <f t="shared" ca="1" si="365"/>
        <v>-84.25777056096868</v>
      </c>
      <c r="P786" s="310">
        <f t="shared" ca="1" si="366"/>
        <v>23</v>
      </c>
      <c r="Q786" s="304">
        <f t="shared" ca="1" si="367"/>
        <v>0</v>
      </c>
      <c r="R786" s="306">
        <f t="shared" ca="1" si="368"/>
        <v>0</v>
      </c>
      <c r="S786" s="307">
        <f t="shared" ca="1" si="369"/>
        <v>8.1359999999999992</v>
      </c>
      <c r="T786" s="304">
        <f t="shared" ca="1" si="349"/>
        <v>79.814160000000001</v>
      </c>
      <c r="U786" s="311">
        <f t="shared" ca="1" si="350"/>
        <v>0</v>
      </c>
      <c r="V786" s="306">
        <f t="shared" ca="1" si="351"/>
        <v>1.2263827560244125</v>
      </c>
      <c r="W786" s="304">
        <f t="shared" ca="1" si="352"/>
        <v>59.540552058453052</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2.4426516093953525</v>
      </c>
      <c r="AH786" s="304">
        <f t="shared" ca="1" si="376"/>
        <v>-7.3181219654914633</v>
      </c>
    </row>
    <row r="787" spans="1:34" x14ac:dyDescent="0.2">
      <c r="A787" s="347">
        <f t="shared" ca="1" si="354"/>
        <v>1E-4</v>
      </c>
      <c r="B787" s="304">
        <f t="shared" ca="1" si="355"/>
        <v>33.426900000001098</v>
      </c>
      <c r="D787" s="306">
        <f t="shared" ca="1" si="356"/>
        <v>-0.73220477768040682</v>
      </c>
      <c r="E787" s="307">
        <f t="shared" ca="1" si="357"/>
        <v>-2.5285615374459196</v>
      </c>
      <c r="F787" s="304">
        <f t="shared" ca="1" si="358"/>
        <v>2.6324413165555822</v>
      </c>
      <c r="G787" s="306">
        <f t="shared" ca="1" si="359"/>
        <v>12.129827204292377</v>
      </c>
      <c r="H787" s="307">
        <f t="shared" ca="1" si="360"/>
        <v>-120.6265123291884</v>
      </c>
      <c r="I787" s="304">
        <f t="shared" ca="1" si="361"/>
        <v>121.23484723754071</v>
      </c>
      <c r="J787" s="306">
        <f t="shared" ca="1" si="362"/>
        <v>752.66657852646347</v>
      </c>
      <c r="K787" s="307">
        <f t="shared" ca="1" si="363"/>
        <v>-11.293499786779716</v>
      </c>
      <c r="L787" s="304">
        <f t="shared" ca="1" si="348"/>
        <v>752.75130127298144</v>
      </c>
      <c r="M787" s="306">
        <f t="shared" ca="1" si="364"/>
        <v>-1.4705763262819838</v>
      </c>
      <c r="N787" s="304">
        <f t="shared" ca="1" si="365"/>
        <v>-84.25781694781115</v>
      </c>
      <c r="P787" s="310">
        <f t="shared" ca="1" si="366"/>
        <v>23</v>
      </c>
      <c r="Q787" s="304">
        <f t="shared" ca="1" si="367"/>
        <v>0</v>
      </c>
      <c r="R787" s="306">
        <f t="shared" ca="1" si="368"/>
        <v>0</v>
      </c>
      <c r="S787" s="307">
        <f t="shared" ca="1" si="369"/>
        <v>8.1359999999999992</v>
      </c>
      <c r="T787" s="304">
        <f t="shared" ca="1" si="349"/>
        <v>79.814160000000001</v>
      </c>
      <c r="U787" s="311">
        <f t="shared" ca="1" si="350"/>
        <v>0</v>
      </c>
      <c r="V787" s="306">
        <f t="shared" ca="1" si="351"/>
        <v>1.2263842353669721</v>
      </c>
      <c r="W787" s="304">
        <f t="shared" ca="1" si="352"/>
        <v>59.540863803281454</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2.4426140870365209</v>
      </c>
      <c r="AH787" s="304">
        <f t="shared" ca="1" si="376"/>
        <v>-7.3181602825040635</v>
      </c>
    </row>
    <row r="788" spans="1:34" x14ac:dyDescent="0.2">
      <c r="A788" s="347">
        <f t="shared" ca="1" si="354"/>
        <v>1E-4</v>
      </c>
      <c r="B788" s="304">
        <f t="shared" ca="1" si="355"/>
        <v>33.427000000001101</v>
      </c>
      <c r="D788" s="306">
        <f t="shared" ca="1" si="356"/>
        <v>-0.73220271628128764</v>
      </c>
      <c r="E788" s="307">
        <f t="shared" ca="1" si="357"/>
        <v>-2.5285228202001893</v>
      </c>
      <c r="F788" s="304">
        <f t="shared" ca="1" si="358"/>
        <v>2.6324035537893531</v>
      </c>
      <c r="G788" s="306">
        <f t="shared" ca="1" si="359"/>
        <v>12.129753984020748</v>
      </c>
      <c r="H788" s="307">
        <f t="shared" ca="1" si="360"/>
        <v>-120.62676518147042</v>
      </c>
      <c r="I788" s="304">
        <f t="shared" ca="1" si="361"/>
        <v>121.23509149523693</v>
      </c>
      <c r="J788" s="306">
        <f t="shared" ca="1" si="362"/>
        <v>752.66657852646347</v>
      </c>
      <c r="K788" s="307">
        <f t="shared" ca="1" si="363"/>
        <v>-11.305562450655248</v>
      </c>
      <c r="L788" s="304">
        <f t="shared" ca="1" si="348"/>
        <v>752.75148234530798</v>
      </c>
      <c r="M788" s="306">
        <f t="shared" ca="1" si="364"/>
        <v>-1.4705771358769655</v>
      </c>
      <c r="N788" s="304">
        <f t="shared" ca="1" si="365"/>
        <v>-84.257863334186723</v>
      </c>
      <c r="P788" s="310">
        <f t="shared" ca="1" si="366"/>
        <v>23</v>
      </c>
      <c r="Q788" s="304">
        <f t="shared" ca="1" si="367"/>
        <v>0</v>
      </c>
      <c r="R788" s="306">
        <f t="shared" ca="1" si="368"/>
        <v>0</v>
      </c>
      <c r="S788" s="307">
        <f t="shared" ca="1" si="369"/>
        <v>8.1359999999999992</v>
      </c>
      <c r="T788" s="304">
        <f t="shared" ca="1" si="349"/>
        <v>79.814160000000001</v>
      </c>
      <c r="U788" s="311">
        <f t="shared" ca="1" si="350"/>
        <v>0</v>
      </c>
      <c r="V788" s="306">
        <f t="shared" ca="1" si="351"/>
        <v>1.2263857147144175</v>
      </c>
      <c r="W788" s="304">
        <f t="shared" ca="1" si="352"/>
        <v>59.541175545723682</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2.4425765649565712</v>
      </c>
      <c r="AH788" s="304">
        <f t="shared" ca="1" si="376"/>
        <v>-7.3181985992233844</v>
      </c>
    </row>
    <row r="789" spans="1:34" x14ac:dyDescent="0.2">
      <c r="A789" s="347">
        <f t="shared" ca="1" si="354"/>
        <v>1E-4</v>
      </c>
      <c r="B789" s="304">
        <f t="shared" ca="1" si="355"/>
        <v>33.427100000001104</v>
      </c>
      <c r="D789" s="306">
        <f t="shared" ca="1" si="356"/>
        <v>-0.73220065484995078</v>
      </c>
      <c r="E789" s="307">
        <f t="shared" ca="1" si="357"/>
        <v>-2.528484103250805</v>
      </c>
      <c r="F789" s="304">
        <f t="shared" ca="1" si="358"/>
        <v>2.6323657913281591</v>
      </c>
      <c r="G789" s="306">
        <f t="shared" ca="1" si="359"/>
        <v>12.129680763955264</v>
      </c>
      <c r="H789" s="307">
        <f t="shared" ca="1" si="360"/>
        <v>-120.62701802988074</v>
      </c>
      <c r="I789" s="304">
        <f t="shared" ca="1" si="361"/>
        <v>121.23533574918099</v>
      </c>
      <c r="J789" s="306">
        <f t="shared" ca="1" si="362"/>
        <v>752.66657852646347</v>
      </c>
      <c r="K789" s="307">
        <f t="shared" ca="1" si="363"/>
        <v>-11.317625139815815</v>
      </c>
      <c r="L789" s="304">
        <f t="shared" ca="1" si="348"/>
        <v>752.75166361127253</v>
      </c>
      <c r="M789" s="306">
        <f t="shared" ca="1" si="364"/>
        <v>-1.4705779454637977</v>
      </c>
      <c r="N789" s="304">
        <f t="shared" ca="1" si="365"/>
        <v>-84.257909720095356</v>
      </c>
      <c r="P789" s="310">
        <f t="shared" ca="1" si="366"/>
        <v>23</v>
      </c>
      <c r="Q789" s="304">
        <f t="shared" ca="1" si="367"/>
        <v>0</v>
      </c>
      <c r="R789" s="306">
        <f t="shared" ca="1" si="368"/>
        <v>0</v>
      </c>
      <c r="S789" s="307">
        <f t="shared" ca="1" si="369"/>
        <v>8.1359999999999992</v>
      </c>
      <c r="T789" s="304">
        <f t="shared" ca="1" si="349"/>
        <v>79.814160000000001</v>
      </c>
      <c r="U789" s="311">
        <f t="shared" ca="1" si="350"/>
        <v>0</v>
      </c>
      <c r="V789" s="306">
        <f t="shared" ca="1" si="351"/>
        <v>1.2263871940667497</v>
      </c>
      <c r="W789" s="304">
        <f t="shared" ca="1" si="352"/>
        <v>59.541487285779809</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2.4425390431555103</v>
      </c>
      <c r="AH789" s="304">
        <f t="shared" ca="1" si="376"/>
        <v>-7.3182369156494209</v>
      </c>
    </row>
    <row r="790" spans="1:34" x14ac:dyDescent="0.2">
      <c r="A790" s="347">
        <f t="shared" ca="1" si="354"/>
        <v>1E-4</v>
      </c>
      <c r="B790" s="304">
        <f t="shared" ca="1" si="355"/>
        <v>33.427200000001108</v>
      </c>
      <c r="D790" s="306">
        <f t="shared" ca="1" si="356"/>
        <v>-0.73219859338640214</v>
      </c>
      <c r="E790" s="307">
        <f t="shared" ca="1" si="357"/>
        <v>-2.528445386597757</v>
      </c>
      <c r="F790" s="304">
        <f t="shared" ca="1" si="358"/>
        <v>2.6323280291719926</v>
      </c>
      <c r="G790" s="306">
        <f t="shared" ca="1" si="359"/>
        <v>12.129607544095926</v>
      </c>
      <c r="H790" s="307">
        <f t="shared" ca="1" si="360"/>
        <v>-120.62727087441941</v>
      </c>
      <c r="I790" s="304">
        <f t="shared" ca="1" si="361"/>
        <v>121.23557999937289</v>
      </c>
      <c r="J790" s="306">
        <f t="shared" ca="1" si="362"/>
        <v>752.66657852646347</v>
      </c>
      <c r="K790" s="307">
        <f t="shared" ca="1" si="363"/>
        <v>-11.32968785426103</v>
      </c>
      <c r="L790" s="304">
        <f t="shared" ca="1" si="348"/>
        <v>752.7518450708759</v>
      </c>
      <c r="M790" s="306">
        <f t="shared" ca="1" si="364"/>
        <v>-1.4705787550424809</v>
      </c>
      <c r="N790" s="304">
        <f t="shared" ca="1" si="365"/>
        <v>-84.25795610553709</v>
      </c>
      <c r="P790" s="310">
        <f t="shared" ca="1" si="366"/>
        <v>23</v>
      </c>
      <c r="Q790" s="304">
        <f t="shared" ca="1" si="367"/>
        <v>0</v>
      </c>
      <c r="R790" s="306">
        <f t="shared" ca="1" si="368"/>
        <v>0</v>
      </c>
      <c r="S790" s="307">
        <f t="shared" ca="1" si="369"/>
        <v>8.1359999999999992</v>
      </c>
      <c r="T790" s="304">
        <f t="shared" ca="1" si="349"/>
        <v>79.814160000000001</v>
      </c>
      <c r="U790" s="311">
        <f t="shared" ca="1" si="350"/>
        <v>0</v>
      </c>
      <c r="V790" s="306">
        <f t="shared" ca="1" si="351"/>
        <v>1.2263886734239684</v>
      </c>
      <c r="W790" s="304">
        <f t="shared" ca="1" si="352"/>
        <v>59.541799023449805</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2.4425015216333312</v>
      </c>
      <c r="AH790" s="304">
        <f t="shared" ca="1" si="376"/>
        <v>-7.31827523178218</v>
      </c>
    </row>
    <row r="791" spans="1:34" x14ac:dyDescent="0.2">
      <c r="A791" s="347">
        <f t="shared" ca="1" si="354"/>
        <v>1E-4</v>
      </c>
      <c r="B791" s="304">
        <f t="shared" ca="1" si="355"/>
        <v>33.427300000001111</v>
      </c>
      <c r="D791" s="306">
        <f t="shared" ca="1" si="356"/>
        <v>-0.7321965318906396</v>
      </c>
      <c r="E791" s="307">
        <f t="shared" ca="1" si="357"/>
        <v>-2.5284066702410515</v>
      </c>
      <c r="F791" s="304">
        <f t="shared" ca="1" si="358"/>
        <v>2.6322902673208595</v>
      </c>
      <c r="G791" s="306">
        <f t="shared" ca="1" si="359"/>
        <v>12.129534324442737</v>
      </c>
      <c r="H791" s="307">
        <f t="shared" ca="1" si="360"/>
        <v>-120.62752371508644</v>
      </c>
      <c r="I791" s="304">
        <f t="shared" ca="1" si="361"/>
        <v>121.23582424581265</v>
      </c>
      <c r="J791" s="306">
        <f t="shared" ca="1" si="362"/>
        <v>752.66657852646347</v>
      </c>
      <c r="K791" s="307">
        <f t="shared" ca="1" si="363"/>
        <v>-11.341750593990506</v>
      </c>
      <c r="L791" s="304">
        <f t="shared" ca="1" si="348"/>
        <v>752.75202672411933</v>
      </c>
      <c r="M791" s="306">
        <f t="shared" ca="1" si="364"/>
        <v>-1.4705795646130151</v>
      </c>
      <c r="N791" s="304">
        <f t="shared" ca="1" si="365"/>
        <v>-84.258002490511913</v>
      </c>
      <c r="P791" s="310">
        <f t="shared" ca="1" si="366"/>
        <v>23</v>
      </c>
      <c r="Q791" s="304">
        <f t="shared" ca="1" si="367"/>
        <v>0</v>
      </c>
      <c r="R791" s="306">
        <f t="shared" ca="1" si="368"/>
        <v>0</v>
      </c>
      <c r="S791" s="307">
        <f t="shared" ca="1" si="369"/>
        <v>8.1359999999999992</v>
      </c>
      <c r="T791" s="304">
        <f t="shared" ca="1" si="349"/>
        <v>79.814160000000001</v>
      </c>
      <c r="U791" s="311">
        <f t="shared" ca="1" si="350"/>
        <v>0</v>
      </c>
      <c r="V791" s="306">
        <f t="shared" ca="1" si="351"/>
        <v>1.2263901527860732</v>
      </c>
      <c r="W791" s="304">
        <f t="shared" ca="1" si="352"/>
        <v>59.542110758733628</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2.4424640003900375</v>
      </c>
      <c r="AH791" s="304">
        <f t="shared" ca="1" si="376"/>
        <v>-7.3183135476216581</v>
      </c>
    </row>
    <row r="792" spans="1:34" x14ac:dyDescent="0.2">
      <c r="A792" s="347">
        <f t="shared" ca="1" si="354"/>
        <v>1E-4</v>
      </c>
      <c r="B792" s="304">
        <f t="shared" ca="1" si="355"/>
        <v>33.427400000001114</v>
      </c>
      <c r="D792" s="306">
        <f t="shared" ca="1" si="356"/>
        <v>-0.7321944703626645</v>
      </c>
      <c r="E792" s="307">
        <f t="shared" ca="1" si="357"/>
        <v>-2.528367954180692</v>
      </c>
      <c r="F792" s="304">
        <f t="shared" ca="1" si="358"/>
        <v>2.6322525057747637</v>
      </c>
      <c r="G792" s="306">
        <f t="shared" ca="1" si="359"/>
        <v>12.1294611049957</v>
      </c>
      <c r="H792" s="307">
        <f t="shared" ca="1" si="360"/>
        <v>-120.62777655188185</v>
      </c>
      <c r="I792" s="304">
        <f t="shared" ca="1" si="361"/>
        <v>121.23606848850032</v>
      </c>
      <c r="J792" s="306">
        <f t="shared" ca="1" si="362"/>
        <v>752.66657852646347</v>
      </c>
      <c r="K792" s="307">
        <f t="shared" ca="1" si="363"/>
        <v>-11.353813359003855</v>
      </c>
      <c r="L792" s="304">
        <f t="shared" ca="1" si="348"/>
        <v>752.75220857100385</v>
      </c>
      <c r="M792" s="306">
        <f t="shared" ca="1" si="364"/>
        <v>-1.4705803741754004</v>
      </c>
      <c r="N792" s="304">
        <f t="shared" ca="1" si="365"/>
        <v>-84.258048875019838</v>
      </c>
      <c r="P792" s="310">
        <f t="shared" ca="1" si="366"/>
        <v>23</v>
      </c>
      <c r="Q792" s="304">
        <f t="shared" ca="1" si="367"/>
        <v>0</v>
      </c>
      <c r="R792" s="306">
        <f t="shared" ca="1" si="368"/>
        <v>0</v>
      </c>
      <c r="S792" s="307">
        <f t="shared" ca="1" si="369"/>
        <v>8.1359999999999992</v>
      </c>
      <c r="T792" s="304">
        <f t="shared" ca="1" si="349"/>
        <v>79.814160000000001</v>
      </c>
      <c r="U792" s="311">
        <f t="shared" ca="1" si="350"/>
        <v>0</v>
      </c>
      <c r="V792" s="306">
        <f t="shared" ca="1" si="351"/>
        <v>1.2263916321530648</v>
      </c>
      <c r="W792" s="304">
        <f t="shared" ca="1" si="352"/>
        <v>59.542422491631321</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2.4424264794256336</v>
      </c>
      <c r="AH792" s="304">
        <f t="shared" ca="1" si="376"/>
        <v>-7.3183518631678508</v>
      </c>
    </row>
    <row r="793" spans="1:34" x14ac:dyDescent="0.2">
      <c r="A793" s="347">
        <f t="shared" ca="1" si="354"/>
        <v>1E-4</v>
      </c>
      <c r="B793" s="304">
        <f t="shared" ca="1" si="355"/>
        <v>33.427500000001118</v>
      </c>
      <c r="D793" s="306">
        <f t="shared" ca="1" si="356"/>
        <v>-0.73219240880247716</v>
      </c>
      <c r="E793" s="307">
        <f t="shared" ca="1" si="357"/>
        <v>-2.5283292384166742</v>
      </c>
      <c r="F793" s="304">
        <f t="shared" ca="1" si="358"/>
        <v>2.6322147445337003</v>
      </c>
      <c r="G793" s="306">
        <f t="shared" ca="1" si="359"/>
        <v>12.12938788575482</v>
      </c>
      <c r="H793" s="307">
        <f t="shared" ca="1" si="360"/>
        <v>-120.6280293848057</v>
      </c>
      <c r="I793" s="304">
        <f t="shared" ca="1" si="361"/>
        <v>121.23631272743593</v>
      </c>
      <c r="J793" s="306">
        <f t="shared" ca="1" si="362"/>
        <v>752.66657852646347</v>
      </c>
      <c r="K793" s="307">
        <f t="shared" ca="1" si="363"/>
        <v>-11.365876149300689</v>
      </c>
      <c r="L793" s="304">
        <f t="shared" ca="1" si="348"/>
        <v>752.75239061153047</v>
      </c>
      <c r="M793" s="306">
        <f t="shared" ca="1" si="364"/>
        <v>-1.470581183729637</v>
      </c>
      <c r="N793" s="304">
        <f t="shared" ca="1" si="365"/>
        <v>-84.25809525906088</v>
      </c>
      <c r="P793" s="310">
        <f t="shared" ca="1" si="366"/>
        <v>23</v>
      </c>
      <c r="Q793" s="304">
        <f t="shared" ca="1" si="367"/>
        <v>0</v>
      </c>
      <c r="R793" s="306">
        <f t="shared" ca="1" si="368"/>
        <v>0</v>
      </c>
      <c r="S793" s="307">
        <f t="shared" ca="1" si="369"/>
        <v>8.1359999999999992</v>
      </c>
      <c r="T793" s="304">
        <f t="shared" ca="1" si="349"/>
        <v>79.814160000000001</v>
      </c>
      <c r="U793" s="311">
        <f t="shared" ca="1" si="350"/>
        <v>0</v>
      </c>
      <c r="V793" s="306">
        <f t="shared" ca="1" si="351"/>
        <v>1.2263931115249425</v>
      </c>
      <c r="W793" s="304">
        <f t="shared" ca="1" si="352"/>
        <v>59.542734222142847</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2.4423889587401133</v>
      </c>
      <c r="AH793" s="304">
        <f t="shared" ca="1" si="376"/>
        <v>-7.3183901784207626</v>
      </c>
    </row>
    <row r="794" spans="1:34" x14ac:dyDescent="0.2">
      <c r="A794" s="347">
        <f t="shared" ca="1" si="354"/>
        <v>1E-4</v>
      </c>
      <c r="B794" s="304">
        <f t="shared" ca="1" si="355"/>
        <v>33.427600000001121</v>
      </c>
      <c r="D794" s="306">
        <f t="shared" ca="1" si="356"/>
        <v>-0.73219034721007903</v>
      </c>
      <c r="E794" s="307">
        <f t="shared" ca="1" si="357"/>
        <v>-2.5282905229490007</v>
      </c>
      <c r="F794" s="304">
        <f t="shared" ca="1" si="358"/>
        <v>2.6321769835976738</v>
      </c>
      <c r="G794" s="306">
        <f t="shared" ca="1" si="359"/>
        <v>12.129314666720099</v>
      </c>
      <c r="H794" s="307">
        <f t="shared" ca="1" si="360"/>
        <v>-120.628282213858</v>
      </c>
      <c r="I794" s="304">
        <f t="shared" ca="1" si="361"/>
        <v>121.2365569626195</v>
      </c>
      <c r="J794" s="306">
        <f t="shared" ca="1" si="362"/>
        <v>752.66657852646347</v>
      </c>
      <c r="K794" s="307">
        <f t="shared" ca="1" si="363"/>
        <v>-11.377938964880622</v>
      </c>
      <c r="L794" s="304">
        <f t="shared" ca="1" si="348"/>
        <v>752.75257284570046</v>
      </c>
      <c r="M794" s="306">
        <f t="shared" ca="1" si="364"/>
        <v>-1.4705819932757249</v>
      </c>
      <c r="N794" s="304">
        <f t="shared" ca="1" si="365"/>
        <v>-84.258141642635053</v>
      </c>
      <c r="P794" s="310">
        <f t="shared" ca="1" si="366"/>
        <v>23</v>
      </c>
      <c r="Q794" s="304">
        <f t="shared" ca="1" si="367"/>
        <v>0</v>
      </c>
      <c r="R794" s="306">
        <f t="shared" ca="1" si="368"/>
        <v>0</v>
      </c>
      <c r="S794" s="307">
        <f t="shared" ca="1" si="369"/>
        <v>8.1359999999999992</v>
      </c>
      <c r="T794" s="304">
        <f t="shared" ca="1" si="349"/>
        <v>79.814160000000001</v>
      </c>
      <c r="U794" s="311">
        <f t="shared" ca="1" si="350"/>
        <v>0</v>
      </c>
      <c r="V794" s="306">
        <f t="shared" ca="1" si="351"/>
        <v>1.226394590901706</v>
      </c>
      <c r="W794" s="304">
        <f t="shared" ca="1" si="352"/>
        <v>59.543045950268223</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2.4423514383334837</v>
      </c>
      <c r="AH794" s="304">
        <f t="shared" ca="1" si="376"/>
        <v>-7.3184284933803898</v>
      </c>
    </row>
    <row r="795" spans="1:34" x14ac:dyDescent="0.2">
      <c r="A795" s="347">
        <f t="shared" ca="1" si="354"/>
        <v>1E-4</v>
      </c>
      <c r="B795" s="304">
        <f t="shared" ca="1" si="355"/>
        <v>33.427700000001124</v>
      </c>
      <c r="D795" s="306">
        <f t="shared" ca="1" si="356"/>
        <v>-0.73218828558547022</v>
      </c>
      <c r="E795" s="307">
        <f t="shared" ca="1" si="357"/>
        <v>-2.5282518077776706</v>
      </c>
      <c r="F795" s="304">
        <f t="shared" ca="1" si="358"/>
        <v>2.632139222966682</v>
      </c>
      <c r="G795" s="306">
        <f t="shared" ca="1" si="359"/>
        <v>12.129241447891539</v>
      </c>
      <c r="H795" s="307">
        <f t="shared" ca="1" si="360"/>
        <v>-120.62853503903878</v>
      </c>
      <c r="I795" s="304">
        <f t="shared" ca="1" si="361"/>
        <v>121.23680119405105</v>
      </c>
      <c r="J795" s="306">
        <f t="shared" ca="1" si="362"/>
        <v>752.66657852646347</v>
      </c>
      <c r="K795" s="307">
        <f t="shared" ca="1" si="363"/>
        <v>-11.390001805743267</v>
      </c>
      <c r="L795" s="304">
        <f t="shared" ca="1" si="348"/>
        <v>752.75275527351459</v>
      </c>
      <c r="M795" s="306">
        <f t="shared" ca="1" si="364"/>
        <v>-1.4705828028136645</v>
      </c>
      <c r="N795" s="304">
        <f t="shared" ca="1" si="365"/>
        <v>-84.258188025742342</v>
      </c>
      <c r="P795" s="310">
        <f t="shared" ca="1" si="366"/>
        <v>23</v>
      </c>
      <c r="Q795" s="304">
        <f t="shared" ca="1" si="367"/>
        <v>0</v>
      </c>
      <c r="R795" s="306">
        <f t="shared" ca="1" si="368"/>
        <v>0</v>
      </c>
      <c r="S795" s="307">
        <f t="shared" ca="1" si="369"/>
        <v>8.1359999999999992</v>
      </c>
      <c r="T795" s="304">
        <f t="shared" ca="1" si="349"/>
        <v>79.814160000000001</v>
      </c>
      <c r="U795" s="311">
        <f t="shared" ca="1" si="350"/>
        <v>0</v>
      </c>
      <c r="V795" s="306">
        <f t="shared" ca="1" si="351"/>
        <v>1.2263960702833561</v>
      </c>
      <c r="W795" s="304">
        <f t="shared" ca="1" si="352"/>
        <v>59.543357676007432</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2.442313918205743</v>
      </c>
      <c r="AH795" s="304">
        <f t="shared" ca="1" si="376"/>
        <v>-7.3184668080467343</v>
      </c>
    </row>
    <row r="796" spans="1:34" x14ac:dyDescent="0.2">
      <c r="A796" s="347">
        <f t="shared" ca="1" si="354"/>
        <v>1E-4</v>
      </c>
      <c r="B796" s="304">
        <f t="shared" ca="1" si="355"/>
        <v>33.427800000001128</v>
      </c>
      <c r="D796" s="306">
        <f t="shared" ca="1" si="356"/>
        <v>-0.73218622392865063</v>
      </c>
      <c r="E796" s="307">
        <f t="shared" ca="1" si="357"/>
        <v>-2.5282130929026865</v>
      </c>
      <c r="F796" s="304">
        <f t="shared" ca="1" si="358"/>
        <v>2.6321014626407289</v>
      </c>
      <c r="G796" s="306">
        <f t="shared" ca="1" si="359"/>
        <v>12.129168229269146</v>
      </c>
      <c r="H796" s="307">
        <f t="shared" ca="1" si="360"/>
        <v>-120.62878786034807</v>
      </c>
      <c r="I796" s="304">
        <f t="shared" ca="1" si="361"/>
        <v>121.2370454217306</v>
      </c>
      <c r="J796" s="306">
        <f t="shared" ca="1" si="362"/>
        <v>752.66657852646347</v>
      </c>
      <c r="K796" s="307">
        <f t="shared" ca="1" si="363"/>
        <v>-11.402064671888237</v>
      </c>
      <c r="L796" s="304">
        <f t="shared" ca="1" si="348"/>
        <v>752.75293789497425</v>
      </c>
      <c r="M796" s="306">
        <f t="shared" ca="1" si="364"/>
        <v>-1.4705836123434557</v>
      </c>
      <c r="N796" s="304">
        <f t="shared" ca="1" si="365"/>
        <v>-84.258234408382762</v>
      </c>
      <c r="P796" s="310">
        <f t="shared" ca="1" si="366"/>
        <v>23</v>
      </c>
      <c r="Q796" s="304">
        <f t="shared" ca="1" si="367"/>
        <v>0</v>
      </c>
      <c r="R796" s="306">
        <f t="shared" ca="1" si="368"/>
        <v>0</v>
      </c>
      <c r="S796" s="307">
        <f t="shared" ca="1" si="369"/>
        <v>8.1359999999999992</v>
      </c>
      <c r="T796" s="304">
        <f t="shared" ca="1" si="349"/>
        <v>79.814160000000001</v>
      </c>
      <c r="U796" s="311">
        <f t="shared" ca="1" si="350"/>
        <v>0</v>
      </c>
      <c r="V796" s="306">
        <f t="shared" ca="1" si="351"/>
        <v>1.2263975496698925</v>
      </c>
      <c r="W796" s="304">
        <f t="shared" ca="1" si="352"/>
        <v>59.543669399360446</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2.4422763983568938</v>
      </c>
      <c r="AH796" s="304">
        <f t="shared" ca="1" si="376"/>
        <v>-7.3185051224197935</v>
      </c>
    </row>
    <row r="797" spans="1:34" x14ac:dyDescent="0.2">
      <c r="A797" s="347">
        <f t="shared" ca="1" si="354"/>
        <v>1E-4</v>
      </c>
      <c r="B797" s="304">
        <f t="shared" ca="1" si="355"/>
        <v>33.427900000001131</v>
      </c>
      <c r="D797" s="306">
        <f t="shared" ca="1" si="356"/>
        <v>-0.73218416223962135</v>
      </c>
      <c r="E797" s="307">
        <f t="shared" ca="1" si="357"/>
        <v>-2.5281743783240529</v>
      </c>
      <c r="F797" s="304">
        <f t="shared" ca="1" si="358"/>
        <v>2.6320637026198184</v>
      </c>
      <c r="G797" s="306">
        <f t="shared" ca="1" si="359"/>
        <v>12.129095010852922</v>
      </c>
      <c r="H797" s="307">
        <f t="shared" ca="1" si="360"/>
        <v>-120.62904067778589</v>
      </c>
      <c r="I797" s="304">
        <f t="shared" ca="1" si="361"/>
        <v>121.23728964565821</v>
      </c>
      <c r="J797" s="306">
        <f t="shared" ca="1" si="362"/>
        <v>752.66657852646347</v>
      </c>
      <c r="K797" s="307">
        <f t="shared" ca="1" si="363"/>
        <v>-11.414127563315143</v>
      </c>
      <c r="L797" s="304">
        <f t="shared" ca="1" si="348"/>
        <v>752.75312071008022</v>
      </c>
      <c r="M797" s="306">
        <f t="shared" ca="1" si="364"/>
        <v>-1.4705844218650985</v>
      </c>
      <c r="N797" s="304">
        <f t="shared" ca="1" si="365"/>
        <v>-84.258280790556327</v>
      </c>
      <c r="P797" s="310">
        <f t="shared" ca="1" si="366"/>
        <v>23</v>
      </c>
      <c r="Q797" s="304">
        <f t="shared" ca="1" si="367"/>
        <v>0</v>
      </c>
      <c r="R797" s="306">
        <f t="shared" ca="1" si="368"/>
        <v>0</v>
      </c>
      <c r="S797" s="307">
        <f t="shared" ca="1" si="369"/>
        <v>8.1359999999999992</v>
      </c>
      <c r="T797" s="304">
        <f t="shared" ca="1" si="349"/>
        <v>79.814160000000001</v>
      </c>
      <c r="U797" s="311">
        <f t="shared" ca="1" si="350"/>
        <v>0</v>
      </c>
      <c r="V797" s="306">
        <f t="shared" ca="1" si="351"/>
        <v>1.2263990290613149</v>
      </c>
      <c r="W797" s="304">
        <f t="shared" ca="1" si="352"/>
        <v>59.543981120327309</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2.4422388787869416</v>
      </c>
      <c r="AH797" s="304">
        <f t="shared" ca="1" si="376"/>
        <v>-7.3185434364995636</v>
      </c>
    </row>
    <row r="798" spans="1:34" x14ac:dyDescent="0.2">
      <c r="A798" s="347">
        <f t="shared" ca="1" si="354"/>
        <v>1E-4</v>
      </c>
      <c r="B798" s="304">
        <f t="shared" ca="1" si="355"/>
        <v>33.428000000001134</v>
      </c>
      <c r="D798" s="306">
        <f t="shared" ca="1" si="356"/>
        <v>-0.73218210051838484</v>
      </c>
      <c r="E798" s="307">
        <f t="shared" ca="1" si="357"/>
        <v>-2.5281356640417609</v>
      </c>
      <c r="F798" s="304">
        <f t="shared" ca="1" si="358"/>
        <v>2.632025942903943</v>
      </c>
      <c r="G798" s="306">
        <f t="shared" ca="1" si="359"/>
        <v>12.12902179264287</v>
      </c>
      <c r="H798" s="307">
        <f t="shared" ca="1" si="360"/>
        <v>-120.6292934913523</v>
      </c>
      <c r="I798" s="304">
        <f t="shared" ca="1" si="361"/>
        <v>121.23753386583387</v>
      </c>
      <c r="J798" s="306">
        <f t="shared" ca="1" si="362"/>
        <v>752.66657852646347</v>
      </c>
      <c r="K798" s="307">
        <f t="shared" ca="1" si="363"/>
        <v>-11.4261904800236</v>
      </c>
      <c r="L798" s="304">
        <f t="shared" ca="1" si="348"/>
        <v>752.75330371883376</v>
      </c>
      <c r="M798" s="306">
        <f t="shared" ca="1" si="364"/>
        <v>-1.4705852313785934</v>
      </c>
      <c r="N798" s="304">
        <f t="shared" ca="1" si="365"/>
        <v>-84.258327172263037</v>
      </c>
      <c r="P798" s="310">
        <f t="shared" ca="1" si="366"/>
        <v>23</v>
      </c>
      <c r="Q798" s="304">
        <f t="shared" ca="1" si="367"/>
        <v>0</v>
      </c>
      <c r="R798" s="306">
        <f t="shared" ca="1" si="368"/>
        <v>0</v>
      </c>
      <c r="S798" s="307">
        <f t="shared" ca="1" si="369"/>
        <v>8.1359999999999992</v>
      </c>
      <c r="T798" s="304">
        <f t="shared" ca="1" si="349"/>
        <v>79.814160000000001</v>
      </c>
      <c r="U798" s="311">
        <f t="shared" ca="1" si="350"/>
        <v>0</v>
      </c>
      <c r="V798" s="306">
        <f t="shared" ca="1" si="351"/>
        <v>1.2264005084576231</v>
      </c>
      <c r="W798" s="304">
        <f t="shared" ca="1" si="352"/>
        <v>59.544292838907936</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2.4422013594958738</v>
      </c>
      <c r="AH798" s="304">
        <f t="shared" ca="1" si="376"/>
        <v>-7.318581750286052</v>
      </c>
    </row>
    <row r="799" spans="1:34" x14ac:dyDescent="0.2">
      <c r="A799" s="347">
        <f t="shared" ca="1" si="354"/>
        <v>1E-4</v>
      </c>
      <c r="B799" s="304">
        <f t="shared" ca="1" si="355"/>
        <v>33.428100000001137</v>
      </c>
      <c r="D799" s="306">
        <f t="shared" ca="1" si="356"/>
        <v>-0.73218003876493831</v>
      </c>
      <c r="E799" s="307">
        <f t="shared" ca="1" si="357"/>
        <v>-2.5280969500558239</v>
      </c>
      <c r="F799" s="304">
        <f t="shared" ca="1" si="358"/>
        <v>2.6319881834931147</v>
      </c>
      <c r="G799" s="306">
        <f t="shared" ca="1" si="359"/>
        <v>12.128948574638994</v>
      </c>
      <c r="H799" s="307">
        <f t="shared" ca="1" si="360"/>
        <v>-120.6295463010473</v>
      </c>
      <c r="I799" s="304">
        <f t="shared" ca="1" si="361"/>
        <v>121.23777808225763</v>
      </c>
      <c r="J799" s="306">
        <f t="shared" ca="1" si="362"/>
        <v>752.66657852646347</v>
      </c>
      <c r="K799" s="307">
        <f t="shared" ca="1" si="363"/>
        <v>-11.43825342201322</v>
      </c>
      <c r="L799" s="304">
        <f t="shared" ca="1" si="348"/>
        <v>752.75348692123578</v>
      </c>
      <c r="M799" s="306">
        <f t="shared" ca="1" si="364"/>
        <v>-1.4705860408839402</v>
      </c>
      <c r="N799" s="304">
        <f t="shared" ca="1" si="365"/>
        <v>-84.258373553502906</v>
      </c>
      <c r="P799" s="310">
        <f t="shared" ca="1" si="366"/>
        <v>23</v>
      </c>
      <c r="Q799" s="304">
        <f t="shared" ca="1" si="367"/>
        <v>0</v>
      </c>
      <c r="R799" s="306">
        <f t="shared" ca="1" si="368"/>
        <v>0</v>
      </c>
      <c r="S799" s="307">
        <f t="shared" ca="1" si="369"/>
        <v>8.1359999999999992</v>
      </c>
      <c r="T799" s="304">
        <f t="shared" ca="1" si="349"/>
        <v>79.814160000000001</v>
      </c>
      <c r="U799" s="311">
        <f t="shared" ca="1" si="350"/>
        <v>0</v>
      </c>
      <c r="V799" s="306">
        <f t="shared" ca="1" si="351"/>
        <v>1.2264019878588179</v>
      </c>
      <c r="W799" s="304">
        <f t="shared" ca="1" si="352"/>
        <v>59.544604555102431</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2.4421638404837092</v>
      </c>
      <c r="AH799" s="304">
        <f t="shared" ca="1" si="376"/>
        <v>-7.3186200637792451</v>
      </c>
    </row>
    <row r="800" spans="1:34" x14ac:dyDescent="0.2">
      <c r="A800" s="347">
        <f t="shared" ca="1" si="354"/>
        <v>1E-4</v>
      </c>
      <c r="B800" s="304">
        <f t="shared" ca="1" si="355"/>
        <v>33.428200000001141</v>
      </c>
      <c r="D800" s="306">
        <f t="shared" ca="1" si="356"/>
        <v>-0.73217797697928644</v>
      </c>
      <c r="E800" s="307">
        <f t="shared" ca="1" si="357"/>
        <v>-2.5280582363662276</v>
      </c>
      <c r="F800" s="304">
        <f t="shared" ca="1" si="358"/>
        <v>2.6319504243873215</v>
      </c>
      <c r="G800" s="306">
        <f t="shared" ca="1" si="359"/>
        <v>12.128875356841295</v>
      </c>
      <c r="H800" s="307">
        <f t="shared" ca="1" si="360"/>
        <v>-120.62979910687093</v>
      </c>
      <c r="I800" s="304">
        <f t="shared" ca="1" si="361"/>
        <v>121.23802229492954</v>
      </c>
      <c r="J800" s="306">
        <f t="shared" ca="1" si="362"/>
        <v>752.66657852646347</v>
      </c>
      <c r="K800" s="307">
        <f t="shared" ca="1" si="363"/>
        <v>-11.450316389283616</v>
      </c>
      <c r="L800" s="304">
        <f t="shared" ca="1" si="348"/>
        <v>752.75367031728751</v>
      </c>
      <c r="M800" s="306">
        <f t="shared" ca="1" si="364"/>
        <v>-1.470586850381139</v>
      </c>
      <c r="N800" s="304">
        <f t="shared" ca="1" si="365"/>
        <v>-84.258419934275921</v>
      </c>
      <c r="P800" s="310">
        <f t="shared" ca="1" si="366"/>
        <v>23</v>
      </c>
      <c r="Q800" s="304">
        <f t="shared" ca="1" si="367"/>
        <v>0</v>
      </c>
      <c r="R800" s="306">
        <f t="shared" ca="1" si="368"/>
        <v>0</v>
      </c>
      <c r="S800" s="307">
        <f t="shared" ca="1" si="369"/>
        <v>8.1359999999999992</v>
      </c>
      <c r="T800" s="304">
        <f t="shared" ca="1" si="349"/>
        <v>79.814160000000001</v>
      </c>
      <c r="U800" s="311">
        <f t="shared" ca="1" si="350"/>
        <v>0</v>
      </c>
      <c r="V800" s="306">
        <f t="shared" ca="1" si="351"/>
        <v>1.2264034672648987</v>
      </c>
      <c r="W800" s="304">
        <f t="shared" ca="1" si="352"/>
        <v>59.54491626891074</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2.4421263217504317</v>
      </c>
      <c r="AH800" s="304">
        <f t="shared" ca="1" si="376"/>
        <v>-7.3186583769791591</v>
      </c>
    </row>
    <row r="801" spans="1:34" x14ac:dyDescent="0.2">
      <c r="A801" s="347">
        <f t="shared" ca="1" si="354"/>
        <v>1E-4</v>
      </c>
      <c r="B801" s="304">
        <f t="shared" ca="1" si="355"/>
        <v>33.428300000001144</v>
      </c>
      <c r="D801" s="306">
        <f t="shared" ca="1" si="356"/>
        <v>-0.73217591516142855</v>
      </c>
      <c r="E801" s="307">
        <f t="shared" ca="1" si="357"/>
        <v>-2.52801952297298</v>
      </c>
      <c r="F801" s="304">
        <f t="shared" ca="1" si="358"/>
        <v>2.631912665586571</v>
      </c>
      <c r="G801" s="306">
        <f t="shared" ca="1" si="359"/>
        <v>12.128802139249778</v>
      </c>
      <c r="H801" s="307">
        <f t="shared" ca="1" si="360"/>
        <v>-120.63005190882323</v>
      </c>
      <c r="I801" s="304">
        <f t="shared" ca="1" si="361"/>
        <v>121.23826650384959</v>
      </c>
      <c r="J801" s="306">
        <f t="shared" ca="1" si="362"/>
        <v>752.66657852646347</v>
      </c>
      <c r="K801" s="307">
        <f t="shared" ca="1" si="363"/>
        <v>-11.462379381834401</v>
      </c>
      <c r="L801" s="304">
        <f t="shared" ca="1" si="348"/>
        <v>752.75385390699</v>
      </c>
      <c r="M801" s="306">
        <f t="shared" ca="1" si="364"/>
        <v>-1.4705876598701901</v>
      </c>
      <c r="N801" s="304">
        <f t="shared" ca="1" si="365"/>
        <v>-84.258466314582108</v>
      </c>
      <c r="P801" s="310">
        <f t="shared" ca="1" si="366"/>
        <v>23</v>
      </c>
      <c r="Q801" s="304">
        <f t="shared" ca="1" si="367"/>
        <v>0</v>
      </c>
      <c r="R801" s="306">
        <f t="shared" ca="1" si="368"/>
        <v>0</v>
      </c>
      <c r="S801" s="307">
        <f t="shared" ca="1" si="369"/>
        <v>8.1359999999999992</v>
      </c>
      <c r="T801" s="304">
        <f t="shared" ca="1" si="349"/>
        <v>79.814160000000001</v>
      </c>
      <c r="U801" s="311">
        <f t="shared" ca="1" si="350"/>
        <v>0</v>
      </c>
      <c r="V801" s="306">
        <f t="shared" ca="1" si="351"/>
        <v>1.2264049466758655</v>
      </c>
      <c r="W801" s="304">
        <f t="shared" ca="1" si="352"/>
        <v>59.545227980332847</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2.4420888032960484</v>
      </c>
      <c r="AH801" s="304">
        <f t="shared" ca="1" si="376"/>
        <v>-7.318696689885785</v>
      </c>
    </row>
    <row r="802" spans="1:34" x14ac:dyDescent="0.2">
      <c r="A802" s="347">
        <f t="shared" ca="1" si="354"/>
        <v>1E-4</v>
      </c>
      <c r="B802" s="304">
        <f t="shared" ca="1" si="355"/>
        <v>33.428400000001147</v>
      </c>
      <c r="D802" s="306">
        <f t="shared" ca="1" si="356"/>
        <v>-0.73217385331136431</v>
      </c>
      <c r="E802" s="307">
        <f t="shared" ca="1" si="357"/>
        <v>-2.527980809876083</v>
      </c>
      <c r="F802" s="304">
        <f t="shared" ca="1" si="358"/>
        <v>2.6318749070908649</v>
      </c>
      <c r="G802" s="306">
        <f t="shared" ca="1" si="359"/>
        <v>12.128728921864447</v>
      </c>
      <c r="H802" s="307">
        <f t="shared" ca="1" si="360"/>
        <v>-120.63030470690423</v>
      </c>
      <c r="I802" s="304">
        <f t="shared" ca="1" si="361"/>
        <v>121.23851070901783</v>
      </c>
      <c r="J802" s="306">
        <f t="shared" ca="1" si="362"/>
        <v>752.66657852646347</v>
      </c>
      <c r="K802" s="307">
        <f t="shared" ca="1" si="363"/>
        <v>-11.474442399665188</v>
      </c>
      <c r="L802" s="304">
        <f t="shared" ca="1" si="348"/>
        <v>752.75403769034426</v>
      </c>
      <c r="M802" s="306">
        <f t="shared" ca="1" si="364"/>
        <v>-1.4705884693510938</v>
      </c>
      <c r="N802" s="304">
        <f t="shared" ca="1" si="365"/>
        <v>-84.258512694421484</v>
      </c>
      <c r="P802" s="310">
        <f t="shared" ca="1" si="366"/>
        <v>23</v>
      </c>
      <c r="Q802" s="304">
        <f t="shared" ca="1" si="367"/>
        <v>0</v>
      </c>
      <c r="R802" s="306">
        <f t="shared" ca="1" si="368"/>
        <v>0</v>
      </c>
      <c r="S802" s="307">
        <f t="shared" ca="1" si="369"/>
        <v>8.1359999999999992</v>
      </c>
      <c r="T802" s="304">
        <f t="shared" ca="1" si="349"/>
        <v>79.814160000000001</v>
      </c>
      <c r="U802" s="311">
        <f t="shared" ca="1" si="350"/>
        <v>0</v>
      </c>
      <c r="V802" s="306">
        <f t="shared" ca="1" si="351"/>
        <v>1.2264064260917178</v>
      </c>
      <c r="W802" s="304">
        <f t="shared" ca="1" si="352"/>
        <v>59.545539689368738</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2.4420512851205647</v>
      </c>
      <c r="AH802" s="304">
        <f t="shared" ca="1" si="376"/>
        <v>-7.3187350024991211</v>
      </c>
    </row>
    <row r="803" spans="1:34" x14ac:dyDescent="0.2">
      <c r="A803" s="347">
        <f t="shared" ca="1" si="354"/>
        <v>1E-4</v>
      </c>
      <c r="B803" s="304">
        <f t="shared" ca="1" si="355"/>
        <v>33.428500000001151</v>
      </c>
      <c r="D803" s="306">
        <f t="shared" ca="1" si="356"/>
        <v>-0.73217179142909383</v>
      </c>
      <c r="E803" s="307">
        <f t="shared" ca="1" si="357"/>
        <v>-2.5279420970755355</v>
      </c>
      <c r="F803" s="304">
        <f t="shared" ca="1" si="358"/>
        <v>2.6318371489002019</v>
      </c>
      <c r="G803" s="306">
        <f t="shared" ca="1" si="359"/>
        <v>12.128655704685304</v>
      </c>
      <c r="H803" s="307">
        <f t="shared" ca="1" si="360"/>
        <v>-120.63055750111394</v>
      </c>
      <c r="I803" s="304">
        <f t="shared" ca="1" si="361"/>
        <v>121.23875491043428</v>
      </c>
      <c r="J803" s="306">
        <f t="shared" ca="1" si="362"/>
        <v>752.66657852646347</v>
      </c>
      <c r="K803" s="307">
        <f t="shared" ca="1" si="363"/>
        <v>-11.486505442775588</v>
      </c>
      <c r="L803" s="304">
        <f t="shared" ca="1" si="348"/>
        <v>752.75422166735132</v>
      </c>
      <c r="M803" s="306">
        <f t="shared" ca="1" si="364"/>
        <v>-1.4705892788238497</v>
      </c>
      <c r="N803" s="304">
        <f t="shared" ca="1" si="365"/>
        <v>-84.258559073794032</v>
      </c>
      <c r="P803" s="310">
        <f t="shared" ca="1" si="366"/>
        <v>23</v>
      </c>
      <c r="Q803" s="304">
        <f t="shared" ca="1" si="367"/>
        <v>0</v>
      </c>
      <c r="R803" s="306">
        <f t="shared" ca="1" si="368"/>
        <v>0</v>
      </c>
      <c r="S803" s="307">
        <f t="shared" ca="1" si="369"/>
        <v>8.1359999999999992</v>
      </c>
      <c r="T803" s="304">
        <f t="shared" ca="1" si="349"/>
        <v>79.814160000000001</v>
      </c>
      <c r="U803" s="311">
        <f t="shared" ca="1" si="350"/>
        <v>0</v>
      </c>
      <c r="V803" s="306">
        <f t="shared" ca="1" si="351"/>
        <v>1.2264079055124566</v>
      </c>
      <c r="W803" s="304">
        <f t="shared" ca="1" si="352"/>
        <v>59.545851396018421</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2.4420137672239752</v>
      </c>
      <c r="AH803" s="304">
        <f t="shared" ca="1" si="376"/>
        <v>-7.3187733148191674</v>
      </c>
    </row>
    <row r="804" spans="1:34" x14ac:dyDescent="0.2">
      <c r="A804" s="347">
        <f t="shared" ca="1" si="354"/>
        <v>1E-4</v>
      </c>
      <c r="B804" s="304">
        <f t="shared" ca="1" si="355"/>
        <v>33.428600000001154</v>
      </c>
      <c r="D804" s="306">
        <f t="shared" ca="1" si="356"/>
        <v>-0.73216972951462034</v>
      </c>
      <c r="E804" s="307">
        <f t="shared" ca="1" si="357"/>
        <v>-2.5279033845713403</v>
      </c>
      <c r="F804" s="304">
        <f t="shared" ca="1" si="358"/>
        <v>2.6317993910145865</v>
      </c>
      <c r="G804" s="306">
        <f t="shared" ca="1" si="359"/>
        <v>12.128582487712352</v>
      </c>
      <c r="H804" s="307">
        <f t="shared" ca="1" si="360"/>
        <v>-120.63081029145239</v>
      </c>
      <c r="I804" s="304">
        <f t="shared" ca="1" si="361"/>
        <v>121.23899910809895</v>
      </c>
      <c r="J804" s="306">
        <f t="shared" ca="1" si="362"/>
        <v>752.66657852646347</v>
      </c>
      <c r="K804" s="307">
        <f t="shared" ca="1" si="363"/>
        <v>-11.498568511165216</v>
      </c>
      <c r="L804" s="304">
        <f t="shared" ca="1" si="348"/>
        <v>752.7544058380123</v>
      </c>
      <c r="M804" s="306">
        <f t="shared" ca="1" si="364"/>
        <v>-1.4705900882884584</v>
      </c>
      <c r="N804" s="304">
        <f t="shared" ca="1" si="365"/>
        <v>-84.258605452699783</v>
      </c>
      <c r="P804" s="310">
        <f t="shared" ca="1" si="366"/>
        <v>23</v>
      </c>
      <c r="Q804" s="304">
        <f t="shared" ca="1" si="367"/>
        <v>0</v>
      </c>
      <c r="R804" s="306">
        <f t="shared" ca="1" si="368"/>
        <v>0</v>
      </c>
      <c r="S804" s="307">
        <f t="shared" ca="1" si="369"/>
        <v>8.1359999999999992</v>
      </c>
      <c r="T804" s="304">
        <f t="shared" ca="1" si="349"/>
        <v>79.814160000000001</v>
      </c>
      <c r="U804" s="311">
        <f t="shared" ca="1" si="350"/>
        <v>0</v>
      </c>
      <c r="V804" s="306">
        <f t="shared" ca="1" si="351"/>
        <v>1.2264093849380813</v>
      </c>
      <c r="W804" s="304">
        <f t="shared" ca="1" si="352"/>
        <v>59.546163100281902</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2.441976249606288</v>
      </c>
      <c r="AH804" s="304">
        <f t="shared" ca="1" si="376"/>
        <v>-7.3188116268459229</v>
      </c>
    </row>
    <row r="805" spans="1:34" x14ac:dyDescent="0.2">
      <c r="A805" s="347">
        <f t="shared" ca="1" si="354"/>
        <v>1E-4</v>
      </c>
      <c r="B805" s="304">
        <f t="shared" ca="1" si="355"/>
        <v>33.428700000001157</v>
      </c>
      <c r="D805" s="306">
        <f t="shared" ca="1" si="356"/>
        <v>-0.73216766756794227</v>
      </c>
      <c r="E805" s="307">
        <f t="shared" ca="1" si="357"/>
        <v>-2.5278646723634948</v>
      </c>
      <c r="F805" s="304">
        <f t="shared" ca="1" si="358"/>
        <v>2.6317616334340159</v>
      </c>
      <c r="G805" s="306">
        <f t="shared" ca="1" si="359"/>
        <v>12.128509270945596</v>
      </c>
      <c r="H805" s="307">
        <f t="shared" ca="1" si="360"/>
        <v>-120.63106307791963</v>
      </c>
      <c r="I805" s="304">
        <f t="shared" ca="1" si="361"/>
        <v>121.23924330201191</v>
      </c>
      <c r="J805" s="306">
        <f t="shared" ca="1" si="362"/>
        <v>752.66657852646347</v>
      </c>
      <c r="K805" s="307">
        <f t="shared" ca="1" si="363"/>
        <v>-11.510631604833684</v>
      </c>
      <c r="L805" s="304">
        <f t="shared" ca="1" si="348"/>
        <v>752.75459020232825</v>
      </c>
      <c r="M805" s="306">
        <f t="shared" ca="1" si="364"/>
        <v>-1.4705908977449198</v>
      </c>
      <c r="N805" s="304">
        <f t="shared" ca="1" si="365"/>
        <v>-84.258651831138721</v>
      </c>
      <c r="P805" s="310">
        <f t="shared" ca="1" si="366"/>
        <v>23</v>
      </c>
      <c r="Q805" s="304">
        <f t="shared" ca="1" si="367"/>
        <v>0</v>
      </c>
      <c r="R805" s="306">
        <f t="shared" ca="1" si="368"/>
        <v>0</v>
      </c>
      <c r="S805" s="307">
        <f t="shared" ca="1" si="369"/>
        <v>8.1359999999999992</v>
      </c>
      <c r="T805" s="304">
        <f t="shared" ca="1" si="349"/>
        <v>79.814160000000001</v>
      </c>
      <c r="U805" s="311">
        <f t="shared" ca="1" si="350"/>
        <v>0</v>
      </c>
      <c r="V805" s="306">
        <f t="shared" ca="1" si="351"/>
        <v>1.2264108643685918</v>
      </c>
      <c r="W805" s="304">
        <f t="shared" ca="1" si="352"/>
        <v>59.546474802159167</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2.4419387322674986</v>
      </c>
      <c r="AH805" s="304">
        <f t="shared" ca="1" si="376"/>
        <v>-7.3188499385793886</v>
      </c>
    </row>
    <row r="806" spans="1:34" x14ac:dyDescent="0.2">
      <c r="A806" s="347">
        <f t="shared" ca="1" si="354"/>
        <v>1E-4</v>
      </c>
      <c r="B806" s="304">
        <f t="shared" ca="1" si="355"/>
        <v>33.428800000001161</v>
      </c>
      <c r="D806" s="306">
        <f t="shared" ca="1" si="356"/>
        <v>-0.73216560558906141</v>
      </c>
      <c r="E806" s="307">
        <f t="shared" ca="1" si="357"/>
        <v>-2.5278259604519997</v>
      </c>
      <c r="F806" s="304">
        <f t="shared" ca="1" si="358"/>
        <v>2.6317238761584907</v>
      </c>
      <c r="G806" s="306">
        <f t="shared" ca="1" si="359"/>
        <v>12.128436054385038</v>
      </c>
      <c r="H806" s="307">
        <f t="shared" ca="1" si="360"/>
        <v>-120.63131586051568</v>
      </c>
      <c r="I806" s="304">
        <f t="shared" ca="1" si="361"/>
        <v>121.23948749217315</v>
      </c>
      <c r="J806" s="306">
        <f t="shared" ca="1" si="362"/>
        <v>752.66657852646347</v>
      </c>
      <c r="K806" s="307">
        <f t="shared" ca="1" si="363"/>
        <v>-11.522694723780605</v>
      </c>
      <c r="L806" s="304">
        <f t="shared" ca="1" si="348"/>
        <v>752.75477476030028</v>
      </c>
      <c r="M806" s="306">
        <f t="shared" ca="1" si="364"/>
        <v>-1.4705917071932342</v>
      </c>
      <c r="N806" s="304">
        <f t="shared" ca="1" si="365"/>
        <v>-84.258698209110861</v>
      </c>
      <c r="P806" s="310">
        <f t="shared" ca="1" si="366"/>
        <v>23</v>
      </c>
      <c r="Q806" s="304">
        <f t="shared" ca="1" si="367"/>
        <v>0</v>
      </c>
      <c r="R806" s="306">
        <f t="shared" ca="1" si="368"/>
        <v>0</v>
      </c>
      <c r="S806" s="307">
        <f t="shared" ca="1" si="369"/>
        <v>8.1359999999999992</v>
      </c>
      <c r="T806" s="304">
        <f t="shared" ca="1" si="349"/>
        <v>79.814160000000001</v>
      </c>
      <c r="U806" s="311">
        <f t="shared" ca="1" si="350"/>
        <v>0</v>
      </c>
      <c r="V806" s="306">
        <f t="shared" ca="1" si="351"/>
        <v>1.226412343803988</v>
      </c>
      <c r="W806" s="304">
        <f t="shared" ca="1" si="352"/>
        <v>59.546786501650189</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2.4419012152076069</v>
      </c>
      <c r="AH806" s="304">
        <f t="shared" ca="1" si="376"/>
        <v>-7.3188882500195644</v>
      </c>
    </row>
    <row r="807" spans="1:34" x14ac:dyDescent="0.2">
      <c r="A807" s="347">
        <f t="shared" ca="1" si="354"/>
        <v>1E-4</v>
      </c>
      <c r="B807" s="304">
        <f t="shared" ca="1" si="355"/>
        <v>33.428900000001164</v>
      </c>
      <c r="D807" s="306">
        <f t="shared" ca="1" si="356"/>
        <v>-0.73216354357797697</v>
      </c>
      <c r="E807" s="307">
        <f t="shared" ca="1" si="357"/>
        <v>-2.5277872488368605</v>
      </c>
      <c r="F807" s="304">
        <f t="shared" ca="1" si="358"/>
        <v>2.6316861191880165</v>
      </c>
      <c r="G807" s="306">
        <f t="shared" ca="1" si="359"/>
        <v>12.12836283803068</v>
      </c>
      <c r="H807" s="307">
        <f t="shared" ca="1" si="360"/>
        <v>-120.63156863924057</v>
      </c>
      <c r="I807" s="304">
        <f t="shared" ca="1" si="361"/>
        <v>121.23973167858271</v>
      </c>
      <c r="J807" s="306">
        <f t="shared" ca="1" si="362"/>
        <v>752.66657852646347</v>
      </c>
      <c r="K807" s="307">
        <f t="shared" ca="1" si="363"/>
        <v>-11.534757868005592</v>
      </c>
      <c r="L807" s="304">
        <f t="shared" ca="1" si="348"/>
        <v>752.75495951192943</v>
      </c>
      <c r="M807" s="306">
        <f t="shared" ca="1" si="364"/>
        <v>-1.4705925166334013</v>
      </c>
      <c r="N807" s="304">
        <f t="shared" ca="1" si="365"/>
        <v>-84.258744586616203</v>
      </c>
      <c r="P807" s="310">
        <f t="shared" ca="1" si="366"/>
        <v>23</v>
      </c>
      <c r="Q807" s="304">
        <f t="shared" ca="1" si="367"/>
        <v>0</v>
      </c>
      <c r="R807" s="306">
        <f t="shared" ca="1" si="368"/>
        <v>0</v>
      </c>
      <c r="S807" s="307">
        <f t="shared" ca="1" si="369"/>
        <v>8.1359999999999992</v>
      </c>
      <c r="T807" s="304">
        <f t="shared" ca="1" si="349"/>
        <v>79.814160000000001</v>
      </c>
      <c r="U807" s="311">
        <f t="shared" ca="1" si="350"/>
        <v>0</v>
      </c>
      <c r="V807" s="306">
        <f t="shared" ca="1" si="351"/>
        <v>1.2264138232442703</v>
      </c>
      <c r="W807" s="304">
        <f t="shared" ca="1" si="352"/>
        <v>59.547098198755002</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2.441863698426622</v>
      </c>
      <c r="AH807" s="304">
        <f t="shared" ca="1" si="376"/>
        <v>-7.3189265611664451</v>
      </c>
    </row>
    <row r="808" spans="1:34" x14ac:dyDescent="0.2">
      <c r="A808" s="347">
        <f t="shared" ca="1" si="354"/>
        <v>1E-4</v>
      </c>
      <c r="B808" s="304">
        <f t="shared" ca="1" si="355"/>
        <v>33.429000000001167</v>
      </c>
      <c r="D808" s="306">
        <f t="shared" ca="1" si="356"/>
        <v>-0.73216148153469296</v>
      </c>
      <c r="E808" s="307">
        <f t="shared" ca="1" si="357"/>
        <v>-2.5277485375180726</v>
      </c>
      <c r="F808" s="304">
        <f t="shared" ca="1" si="358"/>
        <v>2.6316483625225904</v>
      </c>
      <c r="G808" s="306">
        <f t="shared" ca="1" si="359"/>
        <v>12.128289621882526</v>
      </c>
      <c r="H808" s="307">
        <f t="shared" ca="1" si="360"/>
        <v>-120.63182141409432</v>
      </c>
      <c r="I808" s="304">
        <f t="shared" ca="1" si="361"/>
        <v>121.23997586124062</v>
      </c>
      <c r="J808" s="306">
        <f t="shared" ca="1" si="362"/>
        <v>752.66657852646347</v>
      </c>
      <c r="K808" s="307">
        <f t="shared" ca="1" si="363"/>
        <v>-11.546821037508259</v>
      </c>
      <c r="L808" s="304">
        <f t="shared" ca="1" si="348"/>
        <v>752.75514445721672</v>
      </c>
      <c r="M808" s="306">
        <f t="shared" ca="1" si="364"/>
        <v>-1.4705933260654216</v>
      </c>
      <c r="N808" s="304">
        <f t="shared" ca="1" si="365"/>
        <v>-84.258790963654775</v>
      </c>
      <c r="P808" s="310">
        <f t="shared" ca="1" si="366"/>
        <v>23</v>
      </c>
      <c r="Q808" s="304">
        <f t="shared" ca="1" si="367"/>
        <v>0</v>
      </c>
      <c r="R808" s="306">
        <f t="shared" ca="1" si="368"/>
        <v>0</v>
      </c>
      <c r="S808" s="307">
        <f t="shared" ca="1" si="369"/>
        <v>8.1359999999999992</v>
      </c>
      <c r="T808" s="304">
        <f t="shared" ca="1" si="349"/>
        <v>79.814160000000001</v>
      </c>
      <c r="U808" s="311">
        <f t="shared" ca="1" si="350"/>
        <v>0</v>
      </c>
      <c r="V808" s="306">
        <f t="shared" ca="1" si="351"/>
        <v>1.2264153026894382</v>
      </c>
      <c r="W808" s="304">
        <f t="shared" ca="1" si="352"/>
        <v>59.547409893473571</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2.4418261819245339</v>
      </c>
      <c r="AH808" s="304">
        <f t="shared" ca="1" si="376"/>
        <v>-7.3189648720200351</v>
      </c>
    </row>
    <row r="809" spans="1:34" x14ac:dyDescent="0.2">
      <c r="A809" s="347">
        <f t="shared" ca="1" si="354"/>
        <v>1E-4</v>
      </c>
      <c r="B809" s="304">
        <f t="shared" ca="1" si="355"/>
        <v>33.429100000001171</v>
      </c>
      <c r="D809" s="306">
        <f t="shared" ca="1" si="356"/>
        <v>-0.73215941945920748</v>
      </c>
      <c r="E809" s="307">
        <f t="shared" ca="1" si="357"/>
        <v>-2.5277098264956388</v>
      </c>
      <c r="F809" s="304">
        <f t="shared" ca="1" si="358"/>
        <v>2.631610606162214</v>
      </c>
      <c r="G809" s="306">
        <f t="shared" ca="1" si="359"/>
        <v>12.128216405940581</v>
      </c>
      <c r="H809" s="307">
        <f t="shared" ca="1" si="360"/>
        <v>-120.63207418507697</v>
      </c>
      <c r="I809" s="304">
        <f t="shared" ca="1" si="361"/>
        <v>121.24022004014691</v>
      </c>
      <c r="J809" s="306">
        <f t="shared" ca="1" si="362"/>
        <v>752.66657852646347</v>
      </c>
      <c r="K809" s="307">
        <f t="shared" ca="1" si="363"/>
        <v>-11.558884232288218</v>
      </c>
      <c r="L809" s="304">
        <f t="shared" ca="1" si="348"/>
        <v>752.75532959616328</v>
      </c>
      <c r="M809" s="306">
        <f t="shared" ca="1" si="364"/>
        <v>-1.4705941354892953</v>
      </c>
      <c r="N809" s="304">
        <f t="shared" ca="1" si="365"/>
        <v>-84.258837340226577</v>
      </c>
      <c r="P809" s="310">
        <f t="shared" ca="1" si="366"/>
        <v>23</v>
      </c>
      <c r="Q809" s="304">
        <f t="shared" ca="1" si="367"/>
        <v>0</v>
      </c>
      <c r="R809" s="306">
        <f t="shared" ca="1" si="368"/>
        <v>0</v>
      </c>
      <c r="S809" s="307">
        <f t="shared" ca="1" si="369"/>
        <v>8.1359999999999992</v>
      </c>
      <c r="T809" s="304">
        <f t="shared" ca="1" si="349"/>
        <v>79.814160000000001</v>
      </c>
      <c r="U809" s="311">
        <f t="shared" ca="1" si="350"/>
        <v>0</v>
      </c>
      <c r="V809" s="306">
        <f t="shared" ca="1" si="351"/>
        <v>1.226416782139492</v>
      </c>
      <c r="W809" s="304">
        <f t="shared" ca="1" si="352"/>
        <v>59.547721585805917</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2.4417886657013526</v>
      </c>
      <c r="AH809" s="304">
        <f t="shared" ca="1" si="376"/>
        <v>-7.3190031825803317</v>
      </c>
    </row>
    <row r="810" spans="1:34" x14ac:dyDescent="0.2">
      <c r="A810" s="347">
        <f t="shared" ca="1" si="354"/>
        <v>1E-4</v>
      </c>
      <c r="B810" s="304">
        <f t="shared" ca="1" si="355"/>
        <v>33.429200000001174</v>
      </c>
      <c r="D810" s="306">
        <f t="shared" ca="1" si="356"/>
        <v>-0.73215735735152054</v>
      </c>
      <c r="E810" s="307">
        <f t="shared" ca="1" si="357"/>
        <v>-2.5276711157695591</v>
      </c>
      <c r="F810" s="304">
        <f t="shared" ca="1" si="358"/>
        <v>2.6315728501068878</v>
      </c>
      <c r="G810" s="306">
        <f t="shared" ca="1" si="359"/>
        <v>12.128143190204845</v>
      </c>
      <c r="H810" s="307">
        <f t="shared" ca="1" si="360"/>
        <v>-120.63232695218855</v>
      </c>
      <c r="I810" s="304">
        <f t="shared" ca="1" si="361"/>
        <v>121.2404642153016</v>
      </c>
      <c r="J810" s="306">
        <f t="shared" ca="1" si="362"/>
        <v>752.66657852646347</v>
      </c>
      <c r="K810" s="307">
        <f t="shared" ca="1" si="363"/>
        <v>-11.570947452345081</v>
      </c>
      <c r="L810" s="304">
        <f t="shared" ca="1" si="348"/>
        <v>752.75551492877014</v>
      </c>
      <c r="M810" s="306">
        <f t="shared" ca="1" si="364"/>
        <v>-1.4705949449050222</v>
      </c>
      <c r="N810" s="304">
        <f t="shared" ca="1" si="365"/>
        <v>-84.258883716331596</v>
      </c>
      <c r="P810" s="310">
        <f t="shared" ca="1" si="366"/>
        <v>23</v>
      </c>
      <c r="Q810" s="304">
        <f t="shared" ca="1" si="367"/>
        <v>0</v>
      </c>
      <c r="R810" s="306">
        <f t="shared" ca="1" si="368"/>
        <v>0</v>
      </c>
      <c r="S810" s="307">
        <f t="shared" ca="1" si="369"/>
        <v>8.1359999999999992</v>
      </c>
      <c r="T810" s="304">
        <f t="shared" ca="1" si="349"/>
        <v>79.814160000000001</v>
      </c>
      <c r="U810" s="311">
        <f t="shared" ca="1" si="350"/>
        <v>0</v>
      </c>
      <c r="V810" s="306">
        <f t="shared" ca="1" si="351"/>
        <v>1.2264182615944317</v>
      </c>
      <c r="W810" s="304">
        <f t="shared" ca="1" si="352"/>
        <v>59.548033275752012</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2.4417511497570716</v>
      </c>
      <c r="AH810" s="304">
        <f t="shared" ca="1" si="376"/>
        <v>-7.3190414928473357</v>
      </c>
    </row>
    <row r="811" spans="1:34" x14ac:dyDescent="0.2">
      <c r="A811" s="347">
        <f t="shared" ca="1" si="354"/>
        <v>1E-4</v>
      </c>
      <c r="B811" s="304">
        <f t="shared" ca="1" si="355"/>
        <v>33.429300000001177</v>
      </c>
      <c r="D811" s="306">
        <f t="shared" ca="1" si="356"/>
        <v>-0.73215529521163525</v>
      </c>
      <c r="E811" s="307">
        <f t="shared" ca="1" si="357"/>
        <v>-2.5276324053398334</v>
      </c>
      <c r="F811" s="304">
        <f t="shared" ca="1" si="358"/>
        <v>2.6315350943566131</v>
      </c>
      <c r="G811" s="306">
        <f t="shared" ca="1" si="359"/>
        <v>12.128069974675324</v>
      </c>
      <c r="H811" s="307">
        <f t="shared" ca="1" si="360"/>
        <v>-120.63257971542909</v>
      </c>
      <c r="I811" s="304">
        <f t="shared" ca="1" si="361"/>
        <v>121.24070838670474</v>
      </c>
      <c r="J811" s="306">
        <f t="shared" ca="1" si="362"/>
        <v>752.66657852646347</v>
      </c>
      <c r="K811" s="307">
        <f t="shared" ca="1" si="363"/>
        <v>-11.583010697678462</v>
      </c>
      <c r="L811" s="304">
        <f t="shared" ca="1" si="348"/>
        <v>752.75570045503844</v>
      </c>
      <c r="M811" s="306">
        <f t="shared" ca="1" si="364"/>
        <v>-1.4705957543126025</v>
      </c>
      <c r="N811" s="304">
        <f t="shared" ca="1" si="365"/>
        <v>-84.258930091969859</v>
      </c>
      <c r="P811" s="310">
        <f t="shared" ca="1" si="366"/>
        <v>23</v>
      </c>
      <c r="Q811" s="304">
        <f t="shared" ca="1" si="367"/>
        <v>0</v>
      </c>
      <c r="R811" s="306">
        <f t="shared" ca="1" si="368"/>
        <v>0</v>
      </c>
      <c r="S811" s="307">
        <f t="shared" ca="1" si="369"/>
        <v>8.1359999999999992</v>
      </c>
      <c r="T811" s="304">
        <f t="shared" ca="1" si="349"/>
        <v>79.814160000000001</v>
      </c>
      <c r="U811" s="311">
        <f t="shared" ca="1" si="350"/>
        <v>0</v>
      </c>
      <c r="V811" s="306">
        <f t="shared" ca="1" si="351"/>
        <v>1.2264197410542568</v>
      </c>
      <c r="W811" s="304">
        <f t="shared" ca="1" si="352"/>
        <v>59.548344963311862</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2.4417136340916956</v>
      </c>
      <c r="AH811" s="304">
        <f t="shared" ca="1" si="376"/>
        <v>-7.3190798028210446</v>
      </c>
    </row>
    <row r="812" spans="1:34" x14ac:dyDescent="0.2">
      <c r="A812" s="347">
        <f t="shared" ca="1" si="354"/>
        <v>1E-4</v>
      </c>
      <c r="B812" s="304">
        <f t="shared" ca="1" si="355"/>
        <v>33.429400000001181</v>
      </c>
      <c r="D812" s="306">
        <f t="shared" ca="1" si="356"/>
        <v>-0.73215323303955149</v>
      </c>
      <c r="E812" s="307">
        <f t="shared" ca="1" si="357"/>
        <v>-2.5275936952064644</v>
      </c>
      <c r="F812" s="304">
        <f t="shared" ca="1" si="358"/>
        <v>2.6314973389113918</v>
      </c>
      <c r="G812" s="306">
        <f t="shared" ca="1" si="359"/>
        <v>12.127996759352019</v>
      </c>
      <c r="H812" s="307">
        <f t="shared" ca="1" si="360"/>
        <v>-120.6328324747986</v>
      </c>
      <c r="I812" s="304">
        <f t="shared" ca="1" si="361"/>
        <v>121.24095255435631</v>
      </c>
      <c r="J812" s="306">
        <f t="shared" ca="1" si="362"/>
        <v>752.66657852646347</v>
      </c>
      <c r="K812" s="307">
        <f t="shared" ca="1" si="363"/>
        <v>-11.595073968287974</v>
      </c>
      <c r="L812" s="304">
        <f t="shared" ca="1" si="348"/>
        <v>752.75588617496908</v>
      </c>
      <c r="M812" s="306">
        <f t="shared" ca="1" si="364"/>
        <v>-1.4705965637120366</v>
      </c>
      <c r="N812" s="304">
        <f t="shared" ca="1" si="365"/>
        <v>-84.258976467141366</v>
      </c>
      <c r="P812" s="310">
        <f t="shared" ca="1" si="366"/>
        <v>23</v>
      </c>
      <c r="Q812" s="304">
        <f t="shared" ca="1" si="367"/>
        <v>0</v>
      </c>
      <c r="R812" s="306">
        <f t="shared" ca="1" si="368"/>
        <v>0</v>
      </c>
      <c r="S812" s="307">
        <f t="shared" ca="1" si="369"/>
        <v>8.1359999999999992</v>
      </c>
      <c r="T812" s="304">
        <f t="shared" ca="1" si="349"/>
        <v>79.814160000000001</v>
      </c>
      <c r="U812" s="311">
        <f t="shared" ca="1" si="350"/>
        <v>0</v>
      </c>
      <c r="V812" s="306">
        <f t="shared" ca="1" si="351"/>
        <v>1.2264212205189675</v>
      </c>
      <c r="W812" s="304">
        <f t="shared" ca="1" si="352"/>
        <v>59.548656648485427</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2.441676118705228</v>
      </c>
      <c r="AH812" s="304">
        <f t="shared" ca="1" si="376"/>
        <v>-7.3191181125014584</v>
      </c>
    </row>
    <row r="813" spans="1:34" x14ac:dyDescent="0.2">
      <c r="A813" s="347">
        <f t="shared" ca="1" si="354"/>
        <v>1E-4</v>
      </c>
      <c r="B813" s="304">
        <f t="shared" ca="1" si="355"/>
        <v>33.429500000001184</v>
      </c>
      <c r="D813" s="306">
        <f t="shared" ca="1" si="356"/>
        <v>-0.73215117083526748</v>
      </c>
      <c r="E813" s="307">
        <f t="shared" ca="1" si="357"/>
        <v>-2.5275549853694548</v>
      </c>
      <c r="F813" s="304">
        <f t="shared" ca="1" si="358"/>
        <v>2.6314595837712265</v>
      </c>
      <c r="G813" s="306">
        <f t="shared" ca="1" si="359"/>
        <v>12.127923544234935</v>
      </c>
      <c r="H813" s="307">
        <f t="shared" ca="1" si="360"/>
        <v>-120.63308523029714</v>
      </c>
      <c r="I813" s="304">
        <f t="shared" ca="1" si="361"/>
        <v>121.24119671825639</v>
      </c>
      <c r="J813" s="306">
        <f t="shared" ca="1" si="362"/>
        <v>752.66657852646347</v>
      </c>
      <c r="K813" s="307">
        <f t="shared" ca="1" si="363"/>
        <v>-11.607137264173229</v>
      </c>
      <c r="L813" s="304">
        <f t="shared" ca="1" si="348"/>
        <v>752.75607208856331</v>
      </c>
      <c r="M813" s="306">
        <f t="shared" ca="1" si="364"/>
        <v>-1.4705973731033244</v>
      </c>
      <c r="N813" s="304">
        <f t="shared" ca="1" si="365"/>
        <v>-84.259022841846132</v>
      </c>
      <c r="P813" s="310">
        <f t="shared" ca="1" si="366"/>
        <v>23</v>
      </c>
      <c r="Q813" s="304">
        <f t="shared" ca="1" si="367"/>
        <v>0</v>
      </c>
      <c r="R813" s="306">
        <f t="shared" ca="1" si="368"/>
        <v>0</v>
      </c>
      <c r="S813" s="307">
        <f t="shared" ca="1" si="369"/>
        <v>8.1359999999999992</v>
      </c>
      <c r="T813" s="304">
        <f t="shared" ca="1" si="349"/>
        <v>79.814160000000001</v>
      </c>
      <c r="U813" s="311">
        <f t="shared" ca="1" si="350"/>
        <v>0</v>
      </c>
      <c r="V813" s="306">
        <f t="shared" ca="1" si="351"/>
        <v>1.2264226999885641</v>
      </c>
      <c r="W813" s="304">
        <f t="shared" ca="1" si="352"/>
        <v>59.548968331272775</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2.4416386035976672</v>
      </c>
      <c r="AH813" s="304">
        <f t="shared" ca="1" si="376"/>
        <v>-7.3191564218885734</v>
      </c>
    </row>
    <row r="814" spans="1:34" x14ac:dyDescent="0.2">
      <c r="A814" s="347">
        <f t="shared" ca="1" si="354"/>
        <v>1E-4</v>
      </c>
      <c r="B814" s="304">
        <f t="shared" ca="1" si="355"/>
        <v>33.429600000001187</v>
      </c>
      <c r="D814" s="306">
        <f t="shared" ca="1" si="356"/>
        <v>-0.73214910859878723</v>
      </c>
      <c r="E814" s="307">
        <f t="shared" ca="1" si="357"/>
        <v>-2.5275162758287966</v>
      </c>
      <c r="F814" s="304">
        <f t="shared" ca="1" si="358"/>
        <v>2.6314218289361109</v>
      </c>
      <c r="G814" s="306">
        <f t="shared" ca="1" si="359"/>
        <v>12.127850329324076</v>
      </c>
      <c r="H814" s="307">
        <f t="shared" ca="1" si="360"/>
        <v>-120.63333798192473</v>
      </c>
      <c r="I814" s="304">
        <f t="shared" ca="1" si="361"/>
        <v>121.24144087840497</v>
      </c>
      <c r="J814" s="306">
        <f t="shared" ca="1" si="362"/>
        <v>752.66657852646347</v>
      </c>
      <c r="K814" s="307">
        <f t="shared" ca="1" si="363"/>
        <v>-11.619200585333839</v>
      </c>
      <c r="L814" s="304">
        <f t="shared" ca="1" si="348"/>
        <v>752.75625819582206</v>
      </c>
      <c r="M814" s="306">
        <f t="shared" ca="1" si="364"/>
        <v>-1.4705981824864658</v>
      </c>
      <c r="N814" s="304">
        <f t="shared" ca="1" si="365"/>
        <v>-84.259069216084143</v>
      </c>
      <c r="P814" s="310">
        <f t="shared" ca="1" si="366"/>
        <v>23</v>
      </c>
      <c r="Q814" s="304">
        <f t="shared" ca="1" si="367"/>
        <v>0</v>
      </c>
      <c r="R814" s="306">
        <f t="shared" ca="1" si="368"/>
        <v>0</v>
      </c>
      <c r="S814" s="307">
        <f t="shared" ca="1" si="369"/>
        <v>8.1359999999999992</v>
      </c>
      <c r="T814" s="304">
        <f t="shared" ca="1" si="349"/>
        <v>79.814160000000001</v>
      </c>
      <c r="U814" s="311">
        <f t="shared" ca="1" si="350"/>
        <v>0</v>
      </c>
      <c r="V814" s="306">
        <f t="shared" ca="1" si="351"/>
        <v>1.2264241794630459</v>
      </c>
      <c r="W814" s="304">
        <f t="shared" ca="1" si="352"/>
        <v>59.549280011673808</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2.4416010887690129</v>
      </c>
      <c r="AH814" s="304">
        <f t="shared" ca="1" si="376"/>
        <v>-7.3191947309823968</v>
      </c>
    </row>
    <row r="815" spans="1:34" x14ac:dyDescent="0.2">
      <c r="A815" s="347">
        <f t="shared" ca="1" si="354"/>
        <v>1E-4</v>
      </c>
      <c r="B815" s="304">
        <f t="shared" ca="1" si="355"/>
        <v>33.429700000001191</v>
      </c>
      <c r="D815" s="306">
        <f t="shared" ca="1" si="356"/>
        <v>-0.73214704633011107</v>
      </c>
      <c r="E815" s="307">
        <f t="shared" ca="1" si="357"/>
        <v>-2.5274775665845031</v>
      </c>
      <c r="F815" s="304">
        <f t="shared" ca="1" si="358"/>
        <v>2.6313840744060579</v>
      </c>
      <c r="G815" s="306">
        <f t="shared" ca="1" si="359"/>
        <v>12.127777114619443</v>
      </c>
      <c r="H815" s="307">
        <f t="shared" ca="1" si="360"/>
        <v>-120.63359072968139</v>
      </c>
      <c r="I815" s="304">
        <f t="shared" ca="1" si="361"/>
        <v>121.24168503480212</v>
      </c>
      <c r="J815" s="306">
        <f t="shared" ca="1" si="362"/>
        <v>752.66657852646347</v>
      </c>
      <c r="K815" s="307">
        <f t="shared" ca="1" si="363"/>
        <v>-11.63126393176942</v>
      </c>
      <c r="L815" s="304">
        <f t="shared" ca="1" si="348"/>
        <v>752.75644449674655</v>
      </c>
      <c r="M815" s="306">
        <f t="shared" ca="1" si="364"/>
        <v>-1.4705989918614615</v>
      </c>
      <c r="N815" s="304">
        <f t="shared" ca="1" si="365"/>
        <v>-84.25911558985544</v>
      </c>
      <c r="P815" s="310">
        <f t="shared" ca="1" si="366"/>
        <v>23</v>
      </c>
      <c r="Q815" s="304">
        <f t="shared" ca="1" si="367"/>
        <v>0</v>
      </c>
      <c r="R815" s="306">
        <f t="shared" ca="1" si="368"/>
        <v>0</v>
      </c>
      <c r="S815" s="307">
        <f t="shared" ca="1" si="369"/>
        <v>8.1359999999999992</v>
      </c>
      <c r="T815" s="304">
        <f t="shared" ca="1" si="349"/>
        <v>79.814160000000001</v>
      </c>
      <c r="U815" s="311">
        <f t="shared" ca="1" si="350"/>
        <v>0</v>
      </c>
      <c r="V815" s="306">
        <f t="shared" ca="1" si="351"/>
        <v>1.2264256589424136</v>
      </c>
      <c r="W815" s="304">
        <f t="shared" ca="1" si="352"/>
        <v>59.549591689688619</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2.4415635742192698</v>
      </c>
      <c r="AH815" s="304">
        <f t="shared" ca="1" si="376"/>
        <v>-7.3192330397829171</v>
      </c>
    </row>
    <row r="816" spans="1:34" x14ac:dyDescent="0.2">
      <c r="A816" s="347">
        <f t="shared" ca="1" si="354"/>
        <v>1E-4</v>
      </c>
      <c r="B816" s="304">
        <f t="shared" ca="1" si="355"/>
        <v>33.429800000001194</v>
      </c>
      <c r="D816" s="306">
        <f t="shared" ca="1" si="356"/>
        <v>-0.732144984029237</v>
      </c>
      <c r="E816" s="307">
        <f t="shared" ca="1" si="357"/>
        <v>-2.5274388576365618</v>
      </c>
      <c r="F816" s="304">
        <f t="shared" ca="1" si="358"/>
        <v>2.6313463201810552</v>
      </c>
      <c r="G816" s="306">
        <f t="shared" ca="1" si="359"/>
        <v>12.127703900121039</v>
      </c>
      <c r="H816" s="307">
        <f t="shared" ca="1" si="360"/>
        <v>-120.63384347356715</v>
      </c>
      <c r="I816" s="304">
        <f t="shared" ca="1" si="361"/>
        <v>121.24192918744782</v>
      </c>
      <c r="J816" s="306">
        <f t="shared" ca="1" si="362"/>
        <v>752.66657852646347</v>
      </c>
      <c r="K816" s="307">
        <f t="shared" ca="1" si="363"/>
        <v>-11.643327303479582</v>
      </c>
      <c r="L816" s="304">
        <f t="shared" ca="1" si="348"/>
        <v>752.7566309913376</v>
      </c>
      <c r="M816" s="306">
        <f t="shared" ca="1" si="364"/>
        <v>-1.470599801228311</v>
      </c>
      <c r="N816" s="304">
        <f t="shared" ca="1" si="365"/>
        <v>-84.259161963159997</v>
      </c>
      <c r="P816" s="310">
        <f t="shared" ca="1" si="366"/>
        <v>23</v>
      </c>
      <c r="Q816" s="304">
        <f t="shared" ca="1" si="367"/>
        <v>0</v>
      </c>
      <c r="R816" s="306">
        <f t="shared" ca="1" si="368"/>
        <v>0</v>
      </c>
      <c r="S816" s="307">
        <f t="shared" ca="1" si="369"/>
        <v>8.1359999999999992</v>
      </c>
      <c r="T816" s="304">
        <f t="shared" ca="1" si="349"/>
        <v>79.814160000000001</v>
      </c>
      <c r="U816" s="311">
        <f t="shared" ca="1" si="350"/>
        <v>0</v>
      </c>
      <c r="V816" s="306">
        <f t="shared" ca="1" si="351"/>
        <v>1.2264271384266665</v>
      </c>
      <c r="W816" s="304">
        <f t="shared" ca="1" si="352"/>
        <v>59.549903365317128</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2.4415260599484316</v>
      </c>
      <c r="AH816" s="304">
        <f t="shared" ca="1" si="376"/>
        <v>-7.3192713482901457</v>
      </c>
    </row>
    <row r="817" spans="1:34" x14ac:dyDescent="0.2">
      <c r="A817" s="347">
        <f t="shared" ca="1" si="354"/>
        <v>1E-4</v>
      </c>
      <c r="B817" s="304">
        <f t="shared" ca="1" si="355"/>
        <v>33.429900000001197</v>
      </c>
      <c r="D817" s="306">
        <f t="shared" ca="1" si="356"/>
        <v>-0.7321429216961689</v>
      </c>
      <c r="E817" s="307">
        <f t="shared" ca="1" si="357"/>
        <v>-2.5274001489849827</v>
      </c>
      <c r="F817" s="304">
        <f t="shared" ca="1" si="358"/>
        <v>2.6313085662611133</v>
      </c>
      <c r="G817" s="306">
        <f t="shared" ca="1" si="359"/>
        <v>12.127630685828869</v>
      </c>
      <c r="H817" s="307">
        <f t="shared" ca="1" si="360"/>
        <v>-120.63409621358205</v>
      </c>
      <c r="I817" s="304">
        <f t="shared" ca="1" si="361"/>
        <v>121.24217333634212</v>
      </c>
      <c r="J817" s="306">
        <f t="shared" ca="1" si="362"/>
        <v>752.66657852646347</v>
      </c>
      <c r="K817" s="307">
        <f t="shared" ca="1" si="363"/>
        <v>-11.65539070046394</v>
      </c>
      <c r="L817" s="304">
        <f t="shared" ca="1" si="348"/>
        <v>752.75681767959668</v>
      </c>
      <c r="M817" s="306">
        <f t="shared" ca="1" si="364"/>
        <v>-1.4706006105870149</v>
      </c>
      <c r="N817" s="304">
        <f t="shared" ca="1" si="365"/>
        <v>-84.25920833599784</v>
      </c>
      <c r="P817" s="310">
        <f t="shared" ca="1" si="366"/>
        <v>23</v>
      </c>
      <c r="Q817" s="304">
        <f t="shared" ca="1" si="367"/>
        <v>0</v>
      </c>
      <c r="R817" s="306">
        <f t="shared" ca="1" si="368"/>
        <v>0</v>
      </c>
      <c r="S817" s="307">
        <f t="shared" ca="1" si="369"/>
        <v>8.1359999999999992</v>
      </c>
      <c r="T817" s="304">
        <f t="shared" ca="1" si="349"/>
        <v>79.814160000000001</v>
      </c>
      <c r="U817" s="311">
        <f t="shared" ca="1" si="350"/>
        <v>0</v>
      </c>
      <c r="V817" s="306">
        <f t="shared" ca="1" si="351"/>
        <v>1.2264286179158055</v>
      </c>
      <c r="W817" s="304">
        <f t="shared" ca="1" si="352"/>
        <v>59.550215038559365</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2.441488545956509</v>
      </c>
      <c r="AH817" s="304">
        <f t="shared" ca="1" si="376"/>
        <v>-7.3193096565040721</v>
      </c>
    </row>
    <row r="818" spans="1:34" x14ac:dyDescent="0.2">
      <c r="A818" s="347">
        <f t="shared" ca="1" si="354"/>
        <v>1E-4</v>
      </c>
      <c r="B818" s="304">
        <f t="shared" ca="1" si="355"/>
        <v>33.430000000001201</v>
      </c>
      <c r="D818" s="306">
        <f t="shared" ca="1" si="356"/>
        <v>-0.73214085933090567</v>
      </c>
      <c r="E818" s="307">
        <f t="shared" ca="1" si="357"/>
        <v>-2.527361440629762</v>
      </c>
      <c r="F818" s="304">
        <f t="shared" ca="1" si="358"/>
        <v>2.6312708126462283</v>
      </c>
      <c r="G818" s="306">
        <f t="shared" ca="1" si="359"/>
        <v>12.127557471742936</v>
      </c>
      <c r="H818" s="307">
        <f t="shared" ca="1" si="360"/>
        <v>-120.63434894972612</v>
      </c>
      <c r="I818" s="304">
        <f t="shared" ca="1" si="361"/>
        <v>121.24241748148506</v>
      </c>
      <c r="J818" s="306">
        <f t="shared" ca="1" si="362"/>
        <v>752.66657852646347</v>
      </c>
      <c r="K818" s="307">
        <f t="shared" ca="1" si="363"/>
        <v>-11.667454122722106</v>
      </c>
      <c r="L818" s="304">
        <f t="shared" ca="1" si="348"/>
        <v>752.75700456152435</v>
      </c>
      <c r="M818" s="306">
        <f t="shared" ca="1" si="364"/>
        <v>-1.4706014199375732</v>
      </c>
      <c r="N818" s="304">
        <f t="shared" ca="1" si="365"/>
        <v>-84.259254708368985</v>
      </c>
      <c r="P818" s="310">
        <f t="shared" ca="1" si="366"/>
        <v>23</v>
      </c>
      <c r="Q818" s="304">
        <f t="shared" ca="1" si="367"/>
        <v>0</v>
      </c>
      <c r="R818" s="306">
        <f t="shared" ca="1" si="368"/>
        <v>0</v>
      </c>
      <c r="S818" s="307">
        <f t="shared" ca="1" si="369"/>
        <v>8.1359999999999992</v>
      </c>
      <c r="T818" s="304">
        <f t="shared" ca="1" si="349"/>
        <v>79.814160000000001</v>
      </c>
      <c r="U818" s="311">
        <f t="shared" ca="1" si="350"/>
        <v>0</v>
      </c>
      <c r="V818" s="306">
        <f t="shared" ca="1" si="351"/>
        <v>1.2264300974098297</v>
      </c>
      <c r="W818" s="304">
        <f t="shared" ca="1" si="352"/>
        <v>59.55052670941533</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2.4414510322434966</v>
      </c>
      <c r="AH818" s="304">
        <f t="shared" ca="1" si="376"/>
        <v>-7.3193479644247015</v>
      </c>
    </row>
    <row r="819" spans="1:34" x14ac:dyDescent="0.2">
      <c r="A819" s="347">
        <f t="shared" ca="1" si="354"/>
        <v>1E-4</v>
      </c>
      <c r="B819" s="304">
        <f t="shared" ca="1" si="355"/>
        <v>33.430100000001204</v>
      </c>
      <c r="D819" s="306">
        <f t="shared" ca="1" si="356"/>
        <v>-0.7321387969334473</v>
      </c>
      <c r="E819" s="307">
        <f t="shared" ca="1" si="357"/>
        <v>-2.5273227325709007</v>
      </c>
      <c r="F819" s="304">
        <f t="shared" ca="1" si="358"/>
        <v>2.6312330593364015</v>
      </c>
      <c r="G819" s="306">
        <f t="shared" ca="1" si="359"/>
        <v>12.127484257863243</v>
      </c>
      <c r="H819" s="307">
        <f t="shared" ca="1" si="360"/>
        <v>-120.63460168199937</v>
      </c>
      <c r="I819" s="304">
        <f t="shared" ca="1" si="361"/>
        <v>121.24266162287665</v>
      </c>
      <c r="J819" s="306">
        <f t="shared" ca="1" si="362"/>
        <v>752.66657852646347</v>
      </c>
      <c r="K819" s="307">
        <f t="shared" ca="1" si="363"/>
        <v>-11.679517570253692</v>
      </c>
      <c r="L819" s="304">
        <f t="shared" ca="1" si="348"/>
        <v>752.75719163712199</v>
      </c>
      <c r="M819" s="306">
        <f t="shared" ca="1" si="364"/>
        <v>-1.4706022292799859</v>
      </c>
      <c r="N819" s="304">
        <f t="shared" ca="1" si="365"/>
        <v>-84.259301080273403</v>
      </c>
      <c r="P819" s="310">
        <f t="shared" ca="1" si="366"/>
        <v>23</v>
      </c>
      <c r="Q819" s="304">
        <f t="shared" ca="1" si="367"/>
        <v>0</v>
      </c>
      <c r="R819" s="306">
        <f t="shared" ca="1" si="368"/>
        <v>0</v>
      </c>
      <c r="S819" s="307">
        <f t="shared" ca="1" si="369"/>
        <v>8.1359999999999992</v>
      </c>
      <c r="T819" s="304">
        <f t="shared" ca="1" si="349"/>
        <v>79.814160000000001</v>
      </c>
      <c r="U819" s="311">
        <f t="shared" ca="1" si="350"/>
        <v>0</v>
      </c>
      <c r="V819" s="306">
        <f t="shared" ca="1" si="351"/>
        <v>1.2264315769087393</v>
      </c>
      <c r="W819" s="304">
        <f t="shared" ca="1" si="352"/>
        <v>59.550838377885</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2.4414135188093944</v>
      </c>
      <c r="AH819" s="304">
        <f t="shared" ca="1" si="376"/>
        <v>-7.3193862720520322</v>
      </c>
    </row>
    <row r="820" spans="1:34" x14ac:dyDescent="0.2">
      <c r="A820" s="347">
        <f t="shared" ca="1" si="354"/>
        <v>1E-4</v>
      </c>
      <c r="B820" s="304">
        <f t="shared" ca="1" si="355"/>
        <v>33.430200000001207</v>
      </c>
      <c r="D820" s="306">
        <f t="shared" ca="1" si="356"/>
        <v>-0.73213673450379657</v>
      </c>
      <c r="E820" s="307">
        <f t="shared" ca="1" si="357"/>
        <v>-2.5272840248083996</v>
      </c>
      <c r="F820" s="304">
        <f t="shared" ca="1" si="358"/>
        <v>2.6311953063316347</v>
      </c>
      <c r="G820" s="306">
        <f t="shared" ca="1" si="359"/>
        <v>12.127411044189792</v>
      </c>
      <c r="H820" s="307">
        <f t="shared" ca="1" si="360"/>
        <v>-120.63485441040186</v>
      </c>
      <c r="I820" s="304">
        <f t="shared" ca="1" si="361"/>
        <v>121.24290576051693</v>
      </c>
      <c r="J820" s="306">
        <f t="shared" ca="1" si="362"/>
        <v>752.66657852646347</v>
      </c>
      <c r="K820" s="307">
        <f t="shared" ca="1" si="363"/>
        <v>-11.691581043058312</v>
      </c>
      <c r="L820" s="304">
        <f t="shared" ca="1" si="348"/>
        <v>752.75737890639061</v>
      </c>
      <c r="M820" s="306">
        <f t="shared" ca="1" si="364"/>
        <v>-1.470603038614253</v>
      </c>
      <c r="N820" s="304">
        <f t="shared" ca="1" si="365"/>
        <v>-84.259347451711136</v>
      </c>
      <c r="P820" s="310">
        <f t="shared" ca="1" si="366"/>
        <v>23</v>
      </c>
      <c r="Q820" s="304">
        <f t="shared" ca="1" si="367"/>
        <v>0</v>
      </c>
      <c r="R820" s="306">
        <f t="shared" ca="1" si="368"/>
        <v>0</v>
      </c>
      <c r="S820" s="307">
        <f t="shared" ca="1" si="369"/>
        <v>8.1359999999999992</v>
      </c>
      <c r="T820" s="304">
        <f t="shared" ca="1" si="349"/>
        <v>79.814160000000001</v>
      </c>
      <c r="U820" s="311">
        <f t="shared" ca="1" si="350"/>
        <v>0</v>
      </c>
      <c r="V820" s="306">
        <f t="shared" ca="1" si="351"/>
        <v>1.2264330564125339</v>
      </c>
      <c r="W820" s="304">
        <f t="shared" ca="1" si="352"/>
        <v>59.551150043968356</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2.4413760056542078</v>
      </c>
      <c r="AH820" s="304">
        <f t="shared" ca="1" si="376"/>
        <v>-7.3194245793860624</v>
      </c>
    </row>
    <row r="821" spans="1:34" x14ac:dyDescent="0.2">
      <c r="A821" s="347">
        <f t="shared" ca="1" si="354"/>
        <v>1E-4</v>
      </c>
      <c r="B821" s="304">
        <f t="shared" ca="1" si="355"/>
        <v>33.43030000000121</v>
      </c>
      <c r="D821" s="306">
        <f t="shared" ca="1" si="356"/>
        <v>-0.73213467204195359</v>
      </c>
      <c r="E821" s="307">
        <f t="shared" ca="1" si="357"/>
        <v>-2.5272453173422624</v>
      </c>
      <c r="F821" s="304">
        <f t="shared" ca="1" si="358"/>
        <v>2.6311575536319318</v>
      </c>
      <c r="G821" s="306">
        <f t="shared" ca="1" si="359"/>
        <v>12.127337830722588</v>
      </c>
      <c r="H821" s="307">
        <f t="shared" ca="1" si="360"/>
        <v>-120.63510713493359</v>
      </c>
      <c r="I821" s="304">
        <f t="shared" ca="1" si="361"/>
        <v>121.24314989440592</v>
      </c>
      <c r="J821" s="306">
        <f t="shared" ca="1" si="362"/>
        <v>752.66657852646347</v>
      </c>
      <c r="K821" s="307">
        <f t="shared" ca="1" si="363"/>
        <v>-11.703644541135578</v>
      </c>
      <c r="L821" s="304">
        <f t="shared" ca="1" si="348"/>
        <v>752.75756636933136</v>
      </c>
      <c r="M821" s="306">
        <f t="shared" ca="1" si="364"/>
        <v>-1.4706038479403749</v>
      </c>
      <c r="N821" s="304">
        <f t="shared" ca="1" si="365"/>
        <v>-84.259393822682171</v>
      </c>
      <c r="P821" s="310">
        <f t="shared" ca="1" si="366"/>
        <v>23</v>
      </c>
      <c r="Q821" s="304">
        <f t="shared" ca="1" si="367"/>
        <v>0</v>
      </c>
      <c r="R821" s="306">
        <f t="shared" ca="1" si="368"/>
        <v>0</v>
      </c>
      <c r="S821" s="307">
        <f t="shared" ca="1" si="369"/>
        <v>8.1359999999999992</v>
      </c>
      <c r="T821" s="304">
        <f t="shared" ca="1" si="349"/>
        <v>79.814160000000001</v>
      </c>
      <c r="U821" s="311">
        <f t="shared" ca="1" si="350"/>
        <v>0</v>
      </c>
      <c r="V821" s="306">
        <f t="shared" ca="1" si="351"/>
        <v>1.2264345359212143</v>
      </c>
      <c r="W821" s="304">
        <f t="shared" ca="1" si="352"/>
        <v>59.551461707665439</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2.4413384927779376</v>
      </c>
      <c r="AH821" s="304">
        <f t="shared" ca="1" si="376"/>
        <v>-7.3194628864267894</v>
      </c>
    </row>
    <row r="822" spans="1:34" x14ac:dyDescent="0.2">
      <c r="A822" s="347">
        <f t="shared" ca="1" si="354"/>
        <v>1E-4</v>
      </c>
      <c r="B822" s="304">
        <f t="shared" ca="1" si="355"/>
        <v>33.430400000001214</v>
      </c>
      <c r="D822" s="306">
        <f t="shared" ca="1" si="356"/>
        <v>-0.7321326095479187</v>
      </c>
      <c r="E822" s="307">
        <f t="shared" ca="1" si="357"/>
        <v>-2.5272066101724846</v>
      </c>
      <c r="F822" s="304">
        <f t="shared" ca="1" si="358"/>
        <v>2.6311198012372881</v>
      </c>
      <c r="G822" s="306">
        <f t="shared" ca="1" si="359"/>
        <v>12.127264617461634</v>
      </c>
      <c r="H822" s="307">
        <f t="shared" ca="1" si="360"/>
        <v>-120.63535985559461</v>
      </c>
      <c r="I822" s="304">
        <f t="shared" ca="1" si="361"/>
        <v>121.24339402454365</v>
      </c>
      <c r="J822" s="306">
        <f t="shared" ca="1" si="362"/>
        <v>752.66657852646347</v>
      </c>
      <c r="K822" s="307">
        <f t="shared" ca="1" si="363"/>
        <v>-11.715708064485105</v>
      </c>
      <c r="L822" s="304">
        <f t="shared" ca="1" si="348"/>
        <v>752.75775402594513</v>
      </c>
      <c r="M822" s="306">
        <f t="shared" ca="1" si="364"/>
        <v>-1.4706046572583518</v>
      </c>
      <c r="N822" s="304">
        <f t="shared" ca="1" si="365"/>
        <v>-84.259440193186521</v>
      </c>
      <c r="P822" s="310">
        <f t="shared" ca="1" si="366"/>
        <v>23</v>
      </c>
      <c r="Q822" s="304">
        <f t="shared" ca="1" si="367"/>
        <v>0</v>
      </c>
      <c r="R822" s="306">
        <f t="shared" ca="1" si="368"/>
        <v>0</v>
      </c>
      <c r="S822" s="307">
        <f t="shared" ca="1" si="369"/>
        <v>8.1359999999999992</v>
      </c>
      <c r="T822" s="304">
        <f t="shared" ca="1" si="349"/>
        <v>79.814160000000001</v>
      </c>
      <c r="U822" s="311">
        <f t="shared" ca="1" si="350"/>
        <v>0</v>
      </c>
      <c r="V822" s="306">
        <f t="shared" ca="1" si="351"/>
        <v>1.2264360154347802</v>
      </c>
      <c r="W822" s="304">
        <f t="shared" ca="1" si="352"/>
        <v>59.551773368976207</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2.4413009801805767</v>
      </c>
      <c r="AH822" s="304">
        <f t="shared" ca="1" si="376"/>
        <v>-7.3195011931742187</v>
      </c>
    </row>
    <row r="823" spans="1:34" x14ac:dyDescent="0.2">
      <c r="A823" s="347">
        <f t="shared" ca="1" si="354"/>
        <v>1E-4</v>
      </c>
      <c r="B823" s="304">
        <f t="shared" ca="1" si="355"/>
        <v>33.430500000001217</v>
      </c>
      <c r="D823" s="306">
        <f t="shared" ca="1" si="356"/>
        <v>-0.73213054702169156</v>
      </c>
      <c r="E823" s="307">
        <f t="shared" ca="1" si="357"/>
        <v>-2.5271679032990697</v>
      </c>
      <c r="F823" s="304">
        <f t="shared" ca="1" si="358"/>
        <v>2.6310820491477074</v>
      </c>
      <c r="G823" s="306">
        <f t="shared" ca="1" si="359"/>
        <v>12.127191404406933</v>
      </c>
      <c r="H823" s="307">
        <f t="shared" ca="1" si="360"/>
        <v>-120.63561257238494</v>
      </c>
      <c r="I823" s="304">
        <f t="shared" ca="1" si="361"/>
        <v>121.24363815093014</v>
      </c>
      <c r="J823" s="306">
        <f t="shared" ca="1" si="362"/>
        <v>752.66657852646347</v>
      </c>
      <c r="K823" s="307">
        <f t="shared" ca="1" si="363"/>
        <v>-11.727771613106503</v>
      </c>
      <c r="L823" s="304">
        <f t="shared" ca="1" si="348"/>
        <v>752.75794187623296</v>
      </c>
      <c r="M823" s="306">
        <f t="shared" ca="1" si="364"/>
        <v>-1.4706054665681834</v>
      </c>
      <c r="N823" s="304">
        <f t="shared" ca="1" si="365"/>
        <v>-84.259486563224186</v>
      </c>
      <c r="P823" s="310">
        <f t="shared" ca="1" si="366"/>
        <v>23</v>
      </c>
      <c r="Q823" s="304">
        <f t="shared" ca="1" si="367"/>
        <v>0</v>
      </c>
      <c r="R823" s="306">
        <f t="shared" ca="1" si="368"/>
        <v>0</v>
      </c>
      <c r="S823" s="307">
        <f t="shared" ca="1" si="369"/>
        <v>8.1359999999999992</v>
      </c>
      <c r="T823" s="304">
        <f t="shared" ca="1" si="349"/>
        <v>79.814160000000001</v>
      </c>
      <c r="U823" s="311">
        <f t="shared" ca="1" si="350"/>
        <v>0</v>
      </c>
      <c r="V823" s="306">
        <f t="shared" ca="1" si="351"/>
        <v>1.2264374949532308</v>
      </c>
      <c r="W823" s="304">
        <f t="shared" ca="1" si="352"/>
        <v>59.552085027900638</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2.4412634678621359</v>
      </c>
      <c r="AH823" s="304">
        <f t="shared" ca="1" si="376"/>
        <v>-7.3195394996283447</v>
      </c>
    </row>
    <row r="824" spans="1:34" x14ac:dyDescent="0.2">
      <c r="A824" s="347">
        <f t="shared" ca="1" si="354"/>
        <v>1E-4</v>
      </c>
      <c r="B824" s="304">
        <f t="shared" ca="1" si="355"/>
        <v>33.43060000000122</v>
      </c>
      <c r="D824" s="306">
        <f t="shared" ca="1" si="356"/>
        <v>-0.73212848446327505</v>
      </c>
      <c r="E824" s="307">
        <f t="shared" ca="1" si="357"/>
        <v>-2.5271291967220222</v>
      </c>
      <c r="F824" s="304">
        <f t="shared" ca="1" si="358"/>
        <v>2.6310442973631942</v>
      </c>
      <c r="G824" s="306">
        <f t="shared" ca="1" si="359"/>
        <v>12.127118191558486</v>
      </c>
      <c r="H824" s="307">
        <f t="shared" ca="1" si="360"/>
        <v>-120.63586528530462</v>
      </c>
      <c r="I824" s="304">
        <f t="shared" ca="1" si="361"/>
        <v>121.24388227356542</v>
      </c>
      <c r="J824" s="306">
        <f t="shared" ca="1" si="362"/>
        <v>752.66657852646347</v>
      </c>
      <c r="K824" s="307">
        <f t="shared" ca="1" si="363"/>
        <v>-11.739835186999388</v>
      </c>
      <c r="L824" s="304">
        <f t="shared" ca="1" si="348"/>
        <v>752.7581299201961</v>
      </c>
      <c r="M824" s="306">
        <f t="shared" ca="1" si="364"/>
        <v>-1.4706062758698704</v>
      </c>
      <c r="N824" s="304">
        <f t="shared" ca="1" si="365"/>
        <v>-84.25953293279521</v>
      </c>
      <c r="P824" s="310">
        <f t="shared" ca="1" si="366"/>
        <v>23</v>
      </c>
      <c r="Q824" s="304">
        <f t="shared" ca="1" si="367"/>
        <v>0</v>
      </c>
      <c r="R824" s="306">
        <f t="shared" ca="1" si="368"/>
        <v>0</v>
      </c>
      <c r="S824" s="307">
        <f t="shared" ca="1" si="369"/>
        <v>8.1359999999999992</v>
      </c>
      <c r="T824" s="304">
        <f t="shared" ca="1" si="349"/>
        <v>79.814160000000001</v>
      </c>
      <c r="U824" s="311">
        <f t="shared" ca="1" si="350"/>
        <v>0</v>
      </c>
      <c r="V824" s="306">
        <f t="shared" ca="1" si="351"/>
        <v>1.2264389744765671</v>
      </c>
      <c r="W824" s="304">
        <f t="shared" ca="1" si="352"/>
        <v>59.552396684438762</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2.4412259558226159</v>
      </c>
      <c r="AH824" s="304">
        <f t="shared" ca="1" si="376"/>
        <v>-7.3195778057891649</v>
      </c>
    </row>
    <row r="825" spans="1:34" x14ac:dyDescent="0.2">
      <c r="A825" s="347">
        <f t="shared" ca="1" si="354"/>
        <v>1E-4</v>
      </c>
      <c r="B825" s="304">
        <f t="shared" ca="1" si="355"/>
        <v>33.430700000001224</v>
      </c>
      <c r="D825" s="306">
        <f t="shared" ca="1" si="356"/>
        <v>-0.7321264218726663</v>
      </c>
      <c r="E825" s="307">
        <f t="shared" ca="1" si="357"/>
        <v>-2.5270904904413367</v>
      </c>
      <c r="F825" s="304">
        <f t="shared" ca="1" si="358"/>
        <v>2.6310065458837442</v>
      </c>
      <c r="G825" s="306">
        <f t="shared" ca="1" si="359"/>
        <v>12.127044978916299</v>
      </c>
      <c r="H825" s="307">
        <f t="shared" ca="1" si="360"/>
        <v>-120.63611799435367</v>
      </c>
      <c r="I825" s="304">
        <f t="shared" ca="1" si="361"/>
        <v>121.24412639244954</v>
      </c>
      <c r="J825" s="306">
        <f t="shared" ca="1" si="362"/>
        <v>752.66657852646347</v>
      </c>
      <c r="K825" s="307">
        <f t="shared" ca="1" si="363"/>
        <v>-11.751898786163371</v>
      </c>
      <c r="L825" s="304">
        <f t="shared" ca="1" si="348"/>
        <v>752.75831815783556</v>
      </c>
      <c r="M825" s="306">
        <f t="shared" ca="1" si="364"/>
        <v>-1.4706070851634123</v>
      </c>
      <c r="N825" s="304">
        <f t="shared" ca="1" si="365"/>
        <v>-84.259579301899549</v>
      </c>
      <c r="P825" s="310">
        <f t="shared" ca="1" si="366"/>
        <v>23</v>
      </c>
      <c r="Q825" s="304">
        <f t="shared" ca="1" si="367"/>
        <v>0</v>
      </c>
      <c r="R825" s="306">
        <f t="shared" ca="1" si="368"/>
        <v>0</v>
      </c>
      <c r="S825" s="307">
        <f t="shared" ca="1" si="369"/>
        <v>8.1359999999999992</v>
      </c>
      <c r="T825" s="304">
        <f t="shared" ca="1" si="349"/>
        <v>79.814160000000001</v>
      </c>
      <c r="U825" s="311">
        <f t="shared" ca="1" si="350"/>
        <v>0</v>
      </c>
      <c r="V825" s="306">
        <f t="shared" ca="1" si="351"/>
        <v>1.2264404540047884</v>
      </c>
      <c r="W825" s="304">
        <f t="shared" ca="1" si="352"/>
        <v>59.552708338590577</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2.4411884440620124</v>
      </c>
      <c r="AH825" s="304">
        <f t="shared" ca="1" si="376"/>
        <v>-7.319616111656682</v>
      </c>
    </row>
    <row r="826" spans="1:34" x14ac:dyDescent="0.2">
      <c r="A826" s="347">
        <f t="shared" ca="1" si="354"/>
        <v>1E-4</v>
      </c>
      <c r="B826" s="304">
        <f t="shared" ca="1" si="355"/>
        <v>33.430800000001227</v>
      </c>
      <c r="D826" s="306">
        <f t="shared" ca="1" si="356"/>
        <v>-0.7321243592498704</v>
      </c>
      <c r="E826" s="307">
        <f t="shared" ca="1" si="357"/>
        <v>-2.5270517844570151</v>
      </c>
      <c r="F826" s="304">
        <f t="shared" ca="1" si="358"/>
        <v>2.630968794709359</v>
      </c>
      <c r="G826" s="306">
        <f t="shared" ca="1" si="359"/>
        <v>12.126971766480374</v>
      </c>
      <c r="H826" s="307">
        <f t="shared" ca="1" si="360"/>
        <v>-120.63637069953211</v>
      </c>
      <c r="I826" s="304">
        <f t="shared" ca="1" si="361"/>
        <v>121.2443705075825</v>
      </c>
      <c r="J826" s="306">
        <f t="shared" ca="1" si="362"/>
        <v>752.66657852646347</v>
      </c>
      <c r="K826" s="307">
        <f t="shared" ca="1" si="363"/>
        <v>-11.763962410598065</v>
      </c>
      <c r="L826" s="304">
        <f t="shared" ca="1" si="348"/>
        <v>752.75850658915238</v>
      </c>
      <c r="M826" s="306">
        <f t="shared" ca="1" si="364"/>
        <v>-1.4706078944488097</v>
      </c>
      <c r="N826" s="304">
        <f t="shared" ca="1" si="365"/>
        <v>-84.259625670537247</v>
      </c>
      <c r="P826" s="310">
        <f t="shared" ca="1" si="366"/>
        <v>23</v>
      </c>
      <c r="Q826" s="304">
        <f t="shared" ca="1" si="367"/>
        <v>0</v>
      </c>
      <c r="R826" s="306">
        <f t="shared" ca="1" si="368"/>
        <v>0</v>
      </c>
      <c r="S826" s="307">
        <f t="shared" ca="1" si="369"/>
        <v>8.1359999999999992</v>
      </c>
      <c r="T826" s="304">
        <f t="shared" ca="1" si="349"/>
        <v>79.814160000000001</v>
      </c>
      <c r="U826" s="311">
        <f t="shared" ca="1" si="350"/>
        <v>0</v>
      </c>
      <c r="V826" s="306">
        <f t="shared" ca="1" si="351"/>
        <v>1.2264419335378953</v>
      </c>
      <c r="W826" s="304">
        <f t="shared" ca="1" si="352"/>
        <v>59.55301999035607</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2.4411509325803253</v>
      </c>
      <c r="AH826" s="304">
        <f t="shared" ca="1" si="376"/>
        <v>-7.3196544172308977</v>
      </c>
    </row>
    <row r="827" spans="1:34" x14ac:dyDescent="0.2">
      <c r="A827" s="347">
        <f t="shared" ca="1" si="354"/>
        <v>1E-4</v>
      </c>
      <c r="B827" s="304">
        <f t="shared" ca="1" si="355"/>
        <v>33.43090000000123</v>
      </c>
      <c r="D827" s="306">
        <f t="shared" ca="1" si="356"/>
        <v>-0.73212229659488526</v>
      </c>
      <c r="E827" s="307">
        <f t="shared" ca="1" si="357"/>
        <v>-2.5270130787690581</v>
      </c>
      <c r="F827" s="304">
        <f t="shared" ca="1" si="358"/>
        <v>2.63093104384004</v>
      </c>
      <c r="G827" s="306">
        <f t="shared" ca="1" si="359"/>
        <v>12.126898554250714</v>
      </c>
      <c r="H827" s="307">
        <f t="shared" ca="1" si="360"/>
        <v>-120.63662340083998</v>
      </c>
      <c r="I827" s="304">
        <f t="shared" ca="1" si="361"/>
        <v>121.24461461896433</v>
      </c>
      <c r="J827" s="306">
        <f t="shared" ca="1" si="362"/>
        <v>752.66657852646347</v>
      </c>
      <c r="K827" s="307">
        <f t="shared" ca="1" si="363"/>
        <v>-11.776026060303083</v>
      </c>
      <c r="L827" s="304">
        <f t="shared" ca="1" si="348"/>
        <v>752.75869521414756</v>
      </c>
      <c r="M827" s="306">
        <f t="shared" ca="1" si="364"/>
        <v>-1.4706087037260624</v>
      </c>
      <c r="N827" s="304">
        <f t="shared" ca="1" si="365"/>
        <v>-84.259672038708274</v>
      </c>
      <c r="P827" s="310">
        <f t="shared" ca="1" si="366"/>
        <v>23</v>
      </c>
      <c r="Q827" s="304">
        <f t="shared" ca="1" si="367"/>
        <v>0</v>
      </c>
      <c r="R827" s="306">
        <f t="shared" ca="1" si="368"/>
        <v>0</v>
      </c>
      <c r="S827" s="307">
        <f t="shared" ca="1" si="369"/>
        <v>8.1359999999999992</v>
      </c>
      <c r="T827" s="304">
        <f t="shared" ca="1" si="349"/>
        <v>79.814160000000001</v>
      </c>
      <c r="U827" s="311">
        <f t="shared" ca="1" si="350"/>
        <v>0</v>
      </c>
      <c r="V827" s="306">
        <f t="shared" ca="1" si="351"/>
        <v>1.226443413075887</v>
      </c>
      <c r="W827" s="304">
        <f t="shared" ca="1" si="352"/>
        <v>59.553331639735212</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2.4411134213775583</v>
      </c>
      <c r="AH827" s="304">
        <f t="shared" ca="1" si="376"/>
        <v>-7.3196927225118085</v>
      </c>
    </row>
    <row r="828" spans="1:34" x14ac:dyDescent="0.2">
      <c r="A828" s="347">
        <f t="shared" ca="1" si="354"/>
        <v>1E-4</v>
      </c>
      <c r="B828" s="304">
        <f t="shared" ca="1" si="355"/>
        <v>33.431000000001234</v>
      </c>
      <c r="D828" s="306">
        <f t="shared" ca="1" si="356"/>
        <v>-0.73212023390771253</v>
      </c>
      <c r="E828" s="307">
        <f t="shared" ca="1" si="357"/>
        <v>-2.5269743733774686</v>
      </c>
      <c r="F828" s="304">
        <f t="shared" ca="1" si="358"/>
        <v>2.6308932932757902</v>
      </c>
      <c r="G828" s="306">
        <f t="shared" ca="1" si="359"/>
        <v>12.126825342227322</v>
      </c>
      <c r="H828" s="307">
        <f t="shared" ca="1" si="360"/>
        <v>-120.63687609827731</v>
      </c>
      <c r="I828" s="304">
        <f t="shared" ca="1" si="361"/>
        <v>121.24485872659508</v>
      </c>
      <c r="J828" s="306">
        <f t="shared" ca="1" si="362"/>
        <v>752.66657852646347</v>
      </c>
      <c r="K828" s="307">
        <f t="shared" ca="1" si="363"/>
        <v>-11.788089735278039</v>
      </c>
      <c r="L828" s="304">
        <f t="shared" ca="1" si="348"/>
        <v>752.75888403282227</v>
      </c>
      <c r="M828" s="306">
        <f t="shared" ca="1" si="364"/>
        <v>-1.4706095129951706</v>
      </c>
      <c r="N828" s="304">
        <f t="shared" ca="1" si="365"/>
        <v>-84.259718406412674</v>
      </c>
      <c r="P828" s="310">
        <f t="shared" ca="1" si="366"/>
        <v>23</v>
      </c>
      <c r="Q828" s="304">
        <f t="shared" ca="1" si="367"/>
        <v>0</v>
      </c>
      <c r="R828" s="306">
        <f t="shared" ca="1" si="368"/>
        <v>0</v>
      </c>
      <c r="S828" s="307">
        <f t="shared" ca="1" si="369"/>
        <v>8.1359999999999992</v>
      </c>
      <c r="T828" s="304">
        <f t="shared" ca="1" si="349"/>
        <v>79.814160000000001</v>
      </c>
      <c r="U828" s="311">
        <f t="shared" ca="1" si="350"/>
        <v>0</v>
      </c>
      <c r="V828" s="306">
        <f t="shared" ca="1" si="351"/>
        <v>1.2264448926187639</v>
      </c>
      <c r="W828" s="304">
        <f t="shared" ca="1" si="352"/>
        <v>59.553643286728011</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2.4410759104537147</v>
      </c>
      <c r="AH828" s="304">
        <f t="shared" ca="1" si="376"/>
        <v>-7.3197310274994125</v>
      </c>
    </row>
    <row r="829" spans="1:34" x14ac:dyDescent="0.2">
      <c r="A829" s="347">
        <f t="shared" ca="1" si="354"/>
        <v>1E-4</v>
      </c>
      <c r="B829" s="304">
        <f t="shared" ca="1" si="355"/>
        <v>33.431100000001237</v>
      </c>
      <c r="D829" s="306">
        <f t="shared" ca="1" si="356"/>
        <v>-0.73211817118835376</v>
      </c>
      <c r="E829" s="307">
        <f t="shared" ca="1" si="357"/>
        <v>-2.5269356682822481</v>
      </c>
      <c r="F829" s="304">
        <f t="shared" ca="1" si="358"/>
        <v>2.6308555430166116</v>
      </c>
      <c r="G829" s="306">
        <f t="shared" ca="1" si="359"/>
        <v>12.126752130410203</v>
      </c>
      <c r="H829" s="307">
        <f t="shared" ca="1" si="360"/>
        <v>-120.63712879184413</v>
      </c>
      <c r="I829" s="304">
        <f t="shared" ca="1" si="361"/>
        <v>121.24510283047475</v>
      </c>
      <c r="J829" s="306">
        <f t="shared" ca="1" si="362"/>
        <v>752.66657852646347</v>
      </c>
      <c r="K829" s="307">
        <f t="shared" ca="1" si="363"/>
        <v>-11.800153435522544</v>
      </c>
      <c r="L829" s="304">
        <f t="shared" ca="1" si="348"/>
        <v>752.7590730451775</v>
      </c>
      <c r="M829" s="306">
        <f t="shared" ca="1" si="364"/>
        <v>-1.4706103222561346</v>
      </c>
      <c r="N829" s="304">
        <f t="shared" ca="1" si="365"/>
        <v>-84.259764773650431</v>
      </c>
      <c r="P829" s="310">
        <f t="shared" ca="1" si="366"/>
        <v>23</v>
      </c>
      <c r="Q829" s="304">
        <f t="shared" ca="1" si="367"/>
        <v>0</v>
      </c>
      <c r="R829" s="306">
        <f t="shared" ca="1" si="368"/>
        <v>0</v>
      </c>
      <c r="S829" s="307">
        <f t="shared" ca="1" si="369"/>
        <v>8.1359999999999992</v>
      </c>
      <c r="T829" s="304">
        <f t="shared" ca="1" si="349"/>
        <v>79.814160000000001</v>
      </c>
      <c r="U829" s="311">
        <f t="shared" ca="1" si="350"/>
        <v>0</v>
      </c>
      <c r="V829" s="306">
        <f t="shared" ca="1" si="351"/>
        <v>1.226446372166526</v>
      </c>
      <c r="W829" s="304">
        <f t="shared" ca="1" si="352"/>
        <v>59.553954931334474</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2.4410383998087939</v>
      </c>
      <c r="AH829" s="304">
        <f t="shared" ca="1" si="376"/>
        <v>-7.319769332193709</v>
      </c>
    </row>
    <row r="830" spans="1:34" x14ac:dyDescent="0.2">
      <c r="A830" s="347">
        <f t="shared" ca="1" si="354"/>
        <v>1E-4</v>
      </c>
      <c r="B830" s="304">
        <f t="shared" ca="1" si="355"/>
        <v>33.43120000000124</v>
      </c>
      <c r="D830" s="306">
        <f t="shared" ca="1" si="356"/>
        <v>-0.7321161084368073</v>
      </c>
      <c r="E830" s="307">
        <f t="shared" ca="1" si="357"/>
        <v>-2.5268969634833924</v>
      </c>
      <c r="F830" s="304">
        <f t="shared" ca="1" si="358"/>
        <v>2.6308177930625001</v>
      </c>
      <c r="G830" s="306">
        <f t="shared" ca="1" si="359"/>
        <v>12.12667891879936</v>
      </c>
      <c r="H830" s="307">
        <f t="shared" ca="1" si="360"/>
        <v>-120.63738148154049</v>
      </c>
      <c r="I830" s="304">
        <f t="shared" ca="1" si="361"/>
        <v>121.2453469306034</v>
      </c>
      <c r="J830" s="306">
        <f t="shared" ca="1" si="362"/>
        <v>752.66657852646347</v>
      </c>
      <c r="K830" s="307">
        <f t="shared" ca="1" si="363"/>
        <v>-11.812217161036214</v>
      </c>
      <c r="L830" s="304">
        <f t="shared" ca="1" si="348"/>
        <v>752.7592622512143</v>
      </c>
      <c r="M830" s="306">
        <f t="shared" ca="1" si="364"/>
        <v>-1.4706111315089545</v>
      </c>
      <c r="N830" s="304">
        <f t="shared" ca="1" si="365"/>
        <v>-84.259811140421576</v>
      </c>
      <c r="P830" s="310">
        <f t="shared" ca="1" si="366"/>
        <v>23</v>
      </c>
      <c r="Q830" s="304">
        <f t="shared" ca="1" si="367"/>
        <v>0</v>
      </c>
      <c r="R830" s="306">
        <f t="shared" ca="1" si="368"/>
        <v>0</v>
      </c>
      <c r="S830" s="307">
        <f t="shared" ca="1" si="369"/>
        <v>8.1359999999999992</v>
      </c>
      <c r="T830" s="304">
        <f t="shared" ca="1" si="349"/>
        <v>79.814160000000001</v>
      </c>
      <c r="U830" s="311">
        <f t="shared" ca="1" si="350"/>
        <v>0</v>
      </c>
      <c r="V830" s="306">
        <f t="shared" ca="1" si="351"/>
        <v>1.2264478517191733</v>
      </c>
      <c r="W830" s="304">
        <f t="shared" ca="1" si="352"/>
        <v>59.554266573554621</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2.4410008894427992</v>
      </c>
      <c r="AH830" s="304">
        <f t="shared" ca="1" si="376"/>
        <v>-7.3198076365946996</v>
      </c>
    </row>
    <row r="831" spans="1:34" x14ac:dyDescent="0.2">
      <c r="A831" s="347">
        <f t="shared" ca="1" si="354"/>
        <v>1E-4</v>
      </c>
      <c r="B831" s="304">
        <f t="shared" ca="1" si="355"/>
        <v>33.431300000001244</v>
      </c>
      <c r="D831" s="306">
        <f t="shared" ca="1" si="356"/>
        <v>-0.73211404565307547</v>
      </c>
      <c r="E831" s="307">
        <f t="shared" ca="1" si="357"/>
        <v>-2.5268582589809014</v>
      </c>
      <c r="F831" s="304">
        <f t="shared" ca="1" si="358"/>
        <v>2.6307800434134561</v>
      </c>
      <c r="G831" s="306">
        <f t="shared" ca="1" si="359"/>
        <v>12.126605707394795</v>
      </c>
      <c r="H831" s="307">
        <f t="shared" ca="1" si="360"/>
        <v>-120.63763416736639</v>
      </c>
      <c r="I831" s="304">
        <f t="shared" ca="1" si="361"/>
        <v>121.24559102698105</v>
      </c>
      <c r="J831" s="306">
        <f t="shared" ca="1" si="362"/>
        <v>752.66657852646347</v>
      </c>
      <c r="K831" s="307">
        <f t="shared" ca="1" si="363"/>
        <v>-11.82428091181866</v>
      </c>
      <c r="L831" s="304">
        <f t="shared" ca="1" si="348"/>
        <v>752.75945165093378</v>
      </c>
      <c r="M831" s="306">
        <f t="shared" ca="1" si="364"/>
        <v>-1.4706119407536302</v>
      </c>
      <c r="N831" s="304">
        <f t="shared" ca="1" si="365"/>
        <v>-84.259857506726078</v>
      </c>
      <c r="P831" s="310">
        <f t="shared" ca="1" si="366"/>
        <v>23</v>
      </c>
      <c r="Q831" s="304">
        <f t="shared" ca="1" si="367"/>
        <v>0</v>
      </c>
      <c r="R831" s="306">
        <f t="shared" ca="1" si="368"/>
        <v>0</v>
      </c>
      <c r="S831" s="307">
        <f t="shared" ca="1" si="369"/>
        <v>8.1359999999999992</v>
      </c>
      <c r="T831" s="304">
        <f t="shared" ca="1" si="349"/>
        <v>79.814160000000001</v>
      </c>
      <c r="U831" s="311">
        <f t="shared" ca="1" si="350"/>
        <v>0</v>
      </c>
      <c r="V831" s="306">
        <f t="shared" ca="1" si="351"/>
        <v>1.2264493312767055</v>
      </c>
      <c r="W831" s="304">
        <f t="shared" ca="1" si="352"/>
        <v>59.554578213388396</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2.4409633793557184</v>
      </c>
      <c r="AH831" s="304">
        <f t="shared" ca="1" si="376"/>
        <v>-7.3198459407023879</v>
      </c>
    </row>
    <row r="832" spans="1:34" x14ac:dyDescent="0.2">
      <c r="A832" s="347">
        <f t="shared" ca="1" si="354"/>
        <v>1E-4</v>
      </c>
      <c r="B832" s="304">
        <f t="shared" ca="1" si="355"/>
        <v>33.431400000001247</v>
      </c>
      <c r="D832" s="306">
        <f t="shared" ca="1" si="356"/>
        <v>-0.73211198283715884</v>
      </c>
      <c r="E832" s="307">
        <f t="shared" ca="1" si="357"/>
        <v>-2.5268195547747814</v>
      </c>
      <c r="F832" s="304">
        <f t="shared" ca="1" si="358"/>
        <v>2.6307422940694858</v>
      </c>
      <c r="G832" s="306">
        <f t="shared" ca="1" si="359"/>
        <v>12.126532496196511</v>
      </c>
      <c r="H832" s="307">
        <f t="shared" ca="1" si="360"/>
        <v>-120.63788684932186</v>
      </c>
      <c r="I832" s="304">
        <f t="shared" ca="1" si="361"/>
        <v>121.24583511960769</v>
      </c>
      <c r="J832" s="306">
        <f t="shared" ca="1" si="362"/>
        <v>752.66657852646347</v>
      </c>
      <c r="K832" s="307">
        <f t="shared" ca="1" si="363"/>
        <v>-11.836344687869493</v>
      </c>
      <c r="L832" s="304">
        <f t="shared" ca="1" si="348"/>
        <v>752.7596412443371</v>
      </c>
      <c r="M832" s="306">
        <f t="shared" ca="1" si="364"/>
        <v>-1.4706127499901622</v>
      </c>
      <c r="N832" s="304">
        <f t="shared" ca="1" si="365"/>
        <v>-84.259903872563996</v>
      </c>
      <c r="P832" s="310">
        <f t="shared" ca="1" si="366"/>
        <v>23</v>
      </c>
      <c r="Q832" s="304">
        <f t="shared" ca="1" si="367"/>
        <v>0</v>
      </c>
      <c r="R832" s="306">
        <f t="shared" ca="1" si="368"/>
        <v>0</v>
      </c>
      <c r="S832" s="307">
        <f t="shared" ca="1" si="369"/>
        <v>8.1359999999999992</v>
      </c>
      <c r="T832" s="304">
        <f t="shared" ca="1" si="349"/>
        <v>79.814160000000001</v>
      </c>
      <c r="U832" s="311">
        <f t="shared" ca="1" si="350"/>
        <v>0</v>
      </c>
      <c r="V832" s="306">
        <f t="shared" ca="1" si="351"/>
        <v>1.2264508108391223</v>
      </c>
      <c r="W832" s="304">
        <f t="shared" ca="1" si="352"/>
        <v>59.554889850835792</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2.4409258695475691</v>
      </c>
      <c r="AH832" s="304">
        <f t="shared" ca="1" si="376"/>
        <v>-7.3198842445167651</v>
      </c>
    </row>
    <row r="833" spans="1:34" x14ac:dyDescent="0.2">
      <c r="A833" s="347">
        <f t="shared" ca="1" si="354"/>
        <v>1E-4</v>
      </c>
      <c r="B833" s="304">
        <f t="shared" ca="1" si="355"/>
        <v>33.43150000000125</v>
      </c>
      <c r="D833" s="306">
        <f t="shared" ca="1" si="356"/>
        <v>-0.73210991998905584</v>
      </c>
      <c r="E833" s="307">
        <f t="shared" ca="1" si="357"/>
        <v>-2.526780850865034</v>
      </c>
      <c r="F833" s="304">
        <f t="shared" ca="1" si="358"/>
        <v>2.6307045450305906</v>
      </c>
      <c r="G833" s="306">
        <f t="shared" ca="1" si="359"/>
        <v>12.126459285204511</v>
      </c>
      <c r="H833" s="307">
        <f t="shared" ca="1" si="360"/>
        <v>-120.63813952740695</v>
      </c>
      <c r="I833" s="304">
        <f t="shared" ca="1" si="361"/>
        <v>121.24607920848339</v>
      </c>
      <c r="J833" s="306">
        <f t="shared" ca="1" si="362"/>
        <v>752.66657852646347</v>
      </c>
      <c r="K833" s="307">
        <f t="shared" ca="1" si="363"/>
        <v>-11.84840848918833</v>
      </c>
      <c r="L833" s="304">
        <f t="shared" ca="1" si="348"/>
        <v>752.75983103142505</v>
      </c>
      <c r="M833" s="306">
        <f t="shared" ca="1" si="364"/>
        <v>-1.4706135592185501</v>
      </c>
      <c r="N833" s="304">
        <f t="shared" ca="1" si="365"/>
        <v>-84.259950237935286</v>
      </c>
      <c r="P833" s="310">
        <f t="shared" ca="1" si="366"/>
        <v>23</v>
      </c>
      <c r="Q833" s="304">
        <f t="shared" ca="1" si="367"/>
        <v>0</v>
      </c>
      <c r="R833" s="306">
        <f t="shared" ca="1" si="368"/>
        <v>0</v>
      </c>
      <c r="S833" s="307">
        <f t="shared" ca="1" si="369"/>
        <v>8.1359999999999992</v>
      </c>
      <c r="T833" s="304">
        <f t="shared" ca="1" si="349"/>
        <v>79.814160000000001</v>
      </c>
      <c r="U833" s="311">
        <f t="shared" ca="1" si="350"/>
        <v>0</v>
      </c>
      <c r="V833" s="306">
        <f t="shared" ca="1" si="351"/>
        <v>1.2264522904064248</v>
      </c>
      <c r="W833" s="304">
        <f t="shared" ca="1" si="352"/>
        <v>59.555201485896852</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2.4408883600183477</v>
      </c>
      <c r="AH833" s="304">
        <f t="shared" ca="1" si="376"/>
        <v>-7.3199225480378312</v>
      </c>
    </row>
    <row r="834" spans="1:34" x14ac:dyDescent="0.2">
      <c r="A834" s="347">
        <f t="shared" ca="1" si="354"/>
        <v>1E-4</v>
      </c>
      <c r="B834" s="304">
        <f t="shared" ca="1" si="355"/>
        <v>33.431600000001254</v>
      </c>
      <c r="D834" s="306">
        <f t="shared" ca="1" si="356"/>
        <v>-0.73210785710877213</v>
      </c>
      <c r="E834" s="307">
        <f t="shared" ca="1" si="357"/>
        <v>-2.5267421472516514</v>
      </c>
      <c r="F834" s="304">
        <f t="shared" ca="1" si="358"/>
        <v>2.6306667962967647</v>
      </c>
      <c r="G834" s="306">
        <f t="shared" ca="1" si="359"/>
        <v>12.1263860744188</v>
      </c>
      <c r="H834" s="307">
        <f t="shared" ca="1" si="360"/>
        <v>-120.63839220162167</v>
      </c>
      <c r="I834" s="304">
        <f t="shared" ca="1" si="361"/>
        <v>121.24632329360817</v>
      </c>
      <c r="J834" s="306">
        <f t="shared" ca="1" si="362"/>
        <v>752.66657852646347</v>
      </c>
      <c r="K834" s="307">
        <f t="shared" ca="1" si="363"/>
        <v>-11.860472315774782</v>
      </c>
      <c r="L834" s="304">
        <f t="shared" ca="1" si="348"/>
        <v>752.76002101219899</v>
      </c>
      <c r="M834" s="306">
        <f t="shared" ca="1" si="364"/>
        <v>-1.4706143684387945</v>
      </c>
      <c r="N834" s="304">
        <f t="shared" ca="1" si="365"/>
        <v>-84.259996602839976</v>
      </c>
      <c r="P834" s="310">
        <f t="shared" ca="1" si="366"/>
        <v>23</v>
      </c>
      <c r="Q834" s="304">
        <f t="shared" ca="1" si="367"/>
        <v>0</v>
      </c>
      <c r="R834" s="306">
        <f t="shared" ca="1" si="368"/>
        <v>0</v>
      </c>
      <c r="S834" s="307">
        <f t="shared" ca="1" si="369"/>
        <v>8.1359999999999992</v>
      </c>
      <c r="T834" s="304">
        <f t="shared" ca="1" si="349"/>
        <v>79.814160000000001</v>
      </c>
      <c r="U834" s="311">
        <f t="shared" ca="1" si="350"/>
        <v>0</v>
      </c>
      <c r="V834" s="306">
        <f t="shared" ca="1" si="351"/>
        <v>1.2264537699786116</v>
      </c>
      <c r="W834" s="304">
        <f t="shared" ca="1" si="352"/>
        <v>59.555513118571511</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2.4408508507680464</v>
      </c>
      <c r="AH834" s="304">
        <f t="shared" ca="1" si="376"/>
        <v>-7.3199608512655923</v>
      </c>
    </row>
    <row r="835" spans="1:34" x14ac:dyDescent="0.2">
      <c r="A835" s="347">
        <f t="shared" ca="1" si="354"/>
        <v>1E-4</v>
      </c>
      <c r="B835" s="304">
        <f t="shared" ca="1" si="355"/>
        <v>33.431700000001257</v>
      </c>
      <c r="D835" s="306">
        <f t="shared" ca="1" si="356"/>
        <v>-0.73210579419630339</v>
      </c>
      <c r="E835" s="307">
        <f t="shared" ca="1" si="357"/>
        <v>-2.5267034439346441</v>
      </c>
      <c r="F835" s="304">
        <f t="shared" ca="1" si="358"/>
        <v>2.6306290478680174</v>
      </c>
      <c r="G835" s="306">
        <f t="shared" ca="1" si="359"/>
        <v>12.126312863839381</v>
      </c>
      <c r="H835" s="307">
        <f t="shared" ca="1" si="360"/>
        <v>-120.63864487196606</v>
      </c>
      <c r="I835" s="304">
        <f t="shared" ca="1" si="361"/>
        <v>121.24656737498205</v>
      </c>
      <c r="J835" s="306">
        <f t="shared" ca="1" si="362"/>
        <v>752.66657852646347</v>
      </c>
      <c r="K835" s="307">
        <f t="shared" ca="1" si="363"/>
        <v>-11.872536167628461</v>
      </c>
      <c r="L835" s="304">
        <f t="shared" ca="1" si="348"/>
        <v>752.76021118665983</v>
      </c>
      <c r="M835" s="306">
        <f t="shared" ca="1" si="364"/>
        <v>-1.4706151776508951</v>
      </c>
      <c r="N835" s="304">
        <f t="shared" ca="1" si="365"/>
        <v>-84.260042967278082</v>
      </c>
      <c r="P835" s="310">
        <f t="shared" ca="1" si="366"/>
        <v>23</v>
      </c>
      <c r="Q835" s="304">
        <f t="shared" ca="1" si="367"/>
        <v>0</v>
      </c>
      <c r="R835" s="306">
        <f t="shared" ca="1" si="368"/>
        <v>0</v>
      </c>
      <c r="S835" s="307">
        <f t="shared" ca="1" si="369"/>
        <v>8.1359999999999992</v>
      </c>
      <c r="T835" s="304">
        <f t="shared" ca="1" si="349"/>
        <v>79.814160000000001</v>
      </c>
      <c r="U835" s="311">
        <f t="shared" ca="1" si="350"/>
        <v>0</v>
      </c>
      <c r="V835" s="306">
        <f t="shared" ca="1" si="351"/>
        <v>1.2264552495556837</v>
      </c>
      <c r="W835" s="304">
        <f t="shared" ca="1" si="352"/>
        <v>59.555824748859841</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2.4408133417966802</v>
      </c>
      <c r="AH835" s="304">
        <f t="shared" ca="1" si="376"/>
        <v>-7.3199991542000387</v>
      </c>
    </row>
    <row r="836" spans="1:34" x14ac:dyDescent="0.2">
      <c r="A836" s="347">
        <f t="shared" ca="1" si="354"/>
        <v>1E-4</v>
      </c>
      <c r="B836" s="304">
        <f t="shared" ca="1" si="355"/>
        <v>33.43180000000126</v>
      </c>
      <c r="D836" s="306">
        <f t="shared" ca="1" si="356"/>
        <v>-0.73210373125165396</v>
      </c>
      <c r="E836" s="307">
        <f t="shared" ca="1" si="357"/>
        <v>-2.5266647409140015</v>
      </c>
      <c r="F836" s="304">
        <f t="shared" ca="1" si="358"/>
        <v>2.6305912997443395</v>
      </c>
      <c r="G836" s="306">
        <f t="shared" ca="1" si="359"/>
        <v>12.126239653466255</v>
      </c>
      <c r="H836" s="307">
        <f t="shared" ca="1" si="360"/>
        <v>-120.63889753844016</v>
      </c>
      <c r="I836" s="304">
        <f t="shared" ca="1" si="361"/>
        <v>121.24681145260506</v>
      </c>
      <c r="J836" s="306">
        <f t="shared" ca="1" si="362"/>
        <v>752.66657852646347</v>
      </c>
      <c r="K836" s="307">
        <f t="shared" ca="1" si="363"/>
        <v>-11.88460004474898</v>
      </c>
      <c r="L836" s="304">
        <f t="shared" ref="L836:L899" ca="1" si="377">SQRT(pos_x^2+pos_z^2)</f>
        <v>752.7604015548086</v>
      </c>
      <c r="M836" s="306">
        <f t="shared" ca="1" si="364"/>
        <v>-1.4706159868548525</v>
      </c>
      <c r="N836" s="304">
        <f t="shared" ca="1" si="365"/>
        <v>-84.260089331249603</v>
      </c>
      <c r="P836" s="310">
        <f t="shared" ca="1" si="366"/>
        <v>23</v>
      </c>
      <c r="Q836" s="304">
        <f t="shared" ca="1" si="367"/>
        <v>0</v>
      </c>
      <c r="R836" s="306">
        <f t="shared" ca="1" si="368"/>
        <v>0</v>
      </c>
      <c r="S836" s="307">
        <f t="shared" ca="1" si="369"/>
        <v>8.1359999999999992</v>
      </c>
      <c r="T836" s="304">
        <f t="shared" ref="T836:T899" ca="1" si="378">m*g</f>
        <v>79.814160000000001</v>
      </c>
      <c r="U836" s="311">
        <f t="shared" ref="U836:U899" ca="1" si="379">IF(pos_xz&lt;L_rampe,Poids*COS(Beta),0)</f>
        <v>0</v>
      </c>
      <c r="V836" s="306">
        <f t="shared" ref="V836:V899" ca="1" si="380">Rho_moyen*(20000-Alt_rampe-pos_z)/(20000+Alt_rampe+pos_z)</f>
        <v>1.2264567291376405</v>
      </c>
      <c r="W836" s="304">
        <f t="shared" ref="W836:W899" ca="1" si="381">1/2*Rho*Sref*Cx*vit_xz^2</f>
        <v>59.556136376761764</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2.4407758331042366</v>
      </c>
      <c r="AH836" s="304">
        <f t="shared" ca="1" si="376"/>
        <v>-7.320037456841181</v>
      </c>
    </row>
    <row r="837" spans="1:34" x14ac:dyDescent="0.2">
      <c r="A837" s="347">
        <f t="shared" ref="A837:A900" ca="1" si="383">IF(B836+0.01&lt;=T_ini+ROUNDUP(Temps_fin_propu,0), 0.01, IF(K836&gt;0, 0.1, 0.0001))</f>
        <v>1E-4</v>
      </c>
      <c r="B837" s="304">
        <f t="shared" ref="B837:B900" ca="1" si="384">B836+pas</f>
        <v>33.431900000001264</v>
      </c>
      <c r="D837" s="306">
        <f t="shared" ref="D837:D900" ca="1" si="385">IF(AND(L836&lt;L_rampe,Poussee&lt;Poids*SIN(M836)),0,(-W836+Poussee)/m*COS(M836)-U836/m*SIN(M836))</f>
        <v>-0.73210166827482126</v>
      </c>
      <c r="E837" s="307">
        <f t="shared" ref="E837:E900" ca="1" si="386">IF(AND(L836&lt;L_rampe,Poussee&lt;Poids*SIN(M836)),0,(-W836+Poussee)/m*SIN(M836)+U836/m*COS(M836)-Poids/m)</f>
        <v>-2.5266260381897352</v>
      </c>
      <c r="F837" s="304">
        <f t="shared" ref="F837:F900" ca="1" si="387">SQRT(acc_x^2+acc_z^2)</f>
        <v>2.6305535519257415</v>
      </c>
      <c r="G837" s="306">
        <f t="shared" ref="G837:G900" ca="1" si="388">G836+acc_x*pas</f>
        <v>12.126166443299429</v>
      </c>
      <c r="H837" s="307">
        <f t="shared" ref="H837:H900" ca="1" si="389">H836+acc_z*pas</f>
        <v>-120.63915020104398</v>
      </c>
      <c r="I837" s="304">
        <f t="shared" ref="I837:I900" ca="1" si="390">SQRT(vit_x^2+vit_z^2)</f>
        <v>121.24705552647721</v>
      </c>
      <c r="J837" s="306">
        <f t="shared" ref="J837:J900" ca="1" si="391">J836+0.5*(vit_x+G836)*pas*(K836&gt;=0)</f>
        <v>752.66657852646347</v>
      </c>
      <c r="K837" s="307">
        <f t="shared" ref="K837:K900" ca="1" si="392">K836+0.5*(vit_z+H836)*pas</f>
        <v>-11.896663947135954</v>
      </c>
      <c r="L837" s="304">
        <f t="shared" ca="1" si="377"/>
        <v>752.76059211664631</v>
      </c>
      <c r="M837" s="306">
        <f t="shared" ref="M837:M900" ca="1" si="393">IF(AND(L836&gt;L_rampe,G837&gt;0),ATAN2(G837,H837),$M$4)</f>
        <v>-1.4706167960506664</v>
      </c>
      <c r="N837" s="304">
        <f t="shared" ref="N837:N900" ca="1" si="394">DEGREES(Beta)</f>
        <v>-84.260135694754538</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8.1359999999999992</v>
      </c>
      <c r="T837" s="304">
        <f t="shared" ca="1" si="378"/>
        <v>79.814160000000001</v>
      </c>
      <c r="U837" s="311">
        <f t="shared" ca="1" si="379"/>
        <v>0</v>
      </c>
      <c r="V837" s="306">
        <f t="shared" ca="1" si="380"/>
        <v>1.2264582087244824</v>
      </c>
      <c r="W837" s="304">
        <f t="shared" ca="1" si="381"/>
        <v>59.556448002277314</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2.4407383246907255</v>
      </c>
      <c r="AH837" s="304">
        <f t="shared" ref="AH837:AH900" ca="1" si="405">IF(AND(L836&lt;L_rampe,Poussee&lt;Poids*SIN(M836)), g*SIN(M836), (-W836+Poussee)/m)</f>
        <v>-7.3200757591890078</v>
      </c>
    </row>
    <row r="838" spans="1:34" x14ac:dyDescent="0.2">
      <c r="A838" s="347">
        <f t="shared" ca="1" si="383"/>
        <v>1E-4</v>
      </c>
      <c r="B838" s="304">
        <f t="shared" ca="1" si="384"/>
        <v>33.432000000001267</v>
      </c>
      <c r="D838" s="306">
        <f t="shared" ca="1" si="385"/>
        <v>-0.73209960526580886</v>
      </c>
      <c r="E838" s="307">
        <f t="shared" ca="1" si="386"/>
        <v>-2.5265873357618398</v>
      </c>
      <c r="F838" s="304">
        <f t="shared" ca="1" si="387"/>
        <v>2.630515804412219</v>
      </c>
      <c r="G838" s="306">
        <f t="shared" ca="1" si="388"/>
        <v>12.126093233338903</v>
      </c>
      <c r="H838" s="307">
        <f t="shared" ca="1" si="389"/>
        <v>-120.63940285977755</v>
      </c>
      <c r="I838" s="304">
        <f t="shared" ca="1" si="390"/>
        <v>121.24729959659857</v>
      </c>
      <c r="J838" s="306">
        <f t="shared" ca="1" si="391"/>
        <v>752.66657852646347</v>
      </c>
      <c r="K838" s="307">
        <f t="shared" ca="1" si="392"/>
        <v>-11.908727874788996</v>
      </c>
      <c r="L838" s="304">
        <f t="shared" ca="1" si="377"/>
        <v>752.76078287217433</v>
      </c>
      <c r="M838" s="306">
        <f t="shared" ca="1" si="393"/>
        <v>-1.4706176052383373</v>
      </c>
      <c r="N838" s="304">
        <f t="shared" ca="1" si="394"/>
        <v>-84.260182057792917</v>
      </c>
      <c r="P838" s="310">
        <f t="shared" ca="1" si="395"/>
        <v>23</v>
      </c>
      <c r="Q838" s="304">
        <f t="shared" ca="1" si="396"/>
        <v>0</v>
      </c>
      <c r="R838" s="306">
        <f t="shared" ca="1" si="397"/>
        <v>0</v>
      </c>
      <c r="S838" s="307">
        <f t="shared" ca="1" si="398"/>
        <v>8.1359999999999992</v>
      </c>
      <c r="T838" s="304">
        <f t="shared" ca="1" si="378"/>
        <v>79.814160000000001</v>
      </c>
      <c r="U838" s="311">
        <f t="shared" ca="1" si="379"/>
        <v>0</v>
      </c>
      <c r="V838" s="306">
        <f t="shared" ca="1" si="380"/>
        <v>1.2264596883162089</v>
      </c>
      <c r="W838" s="304">
        <f t="shared" ca="1" si="381"/>
        <v>59.556759625406464</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2.4407008165561441</v>
      </c>
      <c r="AH838" s="304">
        <f t="shared" ca="1" si="405"/>
        <v>-7.3201140612435251</v>
      </c>
    </row>
    <row r="839" spans="1:34" x14ac:dyDescent="0.2">
      <c r="A839" s="347">
        <f t="shared" ca="1" si="383"/>
        <v>1E-4</v>
      </c>
      <c r="B839" s="304">
        <f t="shared" ca="1" si="384"/>
        <v>33.43210000000127</v>
      </c>
      <c r="D839" s="306">
        <f t="shared" ca="1" si="385"/>
        <v>-0.73209754222461509</v>
      </c>
      <c r="E839" s="307">
        <f t="shared" ca="1" si="386"/>
        <v>-2.526548633630318</v>
      </c>
      <c r="F839" s="304">
        <f t="shared" ca="1" si="387"/>
        <v>2.6304780572037756</v>
      </c>
      <c r="G839" s="306">
        <f t="shared" ca="1" si="388"/>
        <v>12.12602002358468</v>
      </c>
      <c r="H839" s="307">
        <f t="shared" ca="1" si="389"/>
        <v>-120.63965551464091</v>
      </c>
      <c r="I839" s="304">
        <f t="shared" ca="1" si="390"/>
        <v>121.24754366296912</v>
      </c>
      <c r="J839" s="306">
        <f t="shared" ca="1" si="391"/>
        <v>752.66657852646347</v>
      </c>
      <c r="K839" s="307">
        <f t="shared" ca="1" si="392"/>
        <v>-11.920791827707717</v>
      </c>
      <c r="L839" s="304">
        <f t="shared" ca="1" si="377"/>
        <v>752.76097382139335</v>
      </c>
      <c r="M839" s="306">
        <f t="shared" ca="1" si="393"/>
        <v>-1.4706184144178649</v>
      </c>
      <c r="N839" s="304">
        <f t="shared" ca="1" si="394"/>
        <v>-84.260228420364712</v>
      </c>
      <c r="P839" s="310">
        <f t="shared" ca="1" si="395"/>
        <v>23</v>
      </c>
      <c r="Q839" s="304">
        <f t="shared" ca="1" si="396"/>
        <v>0</v>
      </c>
      <c r="R839" s="306">
        <f t="shared" ca="1" si="397"/>
        <v>0</v>
      </c>
      <c r="S839" s="307">
        <f t="shared" ca="1" si="398"/>
        <v>8.1359999999999992</v>
      </c>
      <c r="T839" s="304">
        <f t="shared" ca="1" si="378"/>
        <v>79.814160000000001</v>
      </c>
      <c r="U839" s="311">
        <f t="shared" ca="1" si="379"/>
        <v>0</v>
      </c>
      <c r="V839" s="306">
        <f t="shared" ca="1" si="380"/>
        <v>1.2264611679128197</v>
      </c>
      <c r="W839" s="304">
        <f t="shared" ca="1" si="381"/>
        <v>59.557071246149214</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2.440663308700497</v>
      </c>
      <c r="AH839" s="304">
        <f t="shared" ca="1" si="405"/>
        <v>-7.3201523630047287</v>
      </c>
    </row>
    <row r="840" spans="1:34" x14ac:dyDescent="0.2">
      <c r="A840" s="347">
        <f t="shared" ca="1" si="383"/>
        <v>1E-4</v>
      </c>
      <c r="B840" s="304">
        <f t="shared" ca="1" si="384"/>
        <v>33.432200000001274</v>
      </c>
      <c r="D840" s="306">
        <f t="shared" ca="1" si="385"/>
        <v>-0.73209547915124285</v>
      </c>
      <c r="E840" s="307">
        <f t="shared" ca="1" si="386"/>
        <v>-2.5265099317951725</v>
      </c>
      <c r="F840" s="304">
        <f t="shared" ca="1" si="387"/>
        <v>2.6304403103004135</v>
      </c>
      <c r="G840" s="306">
        <f t="shared" ca="1" si="388"/>
        <v>12.125946814036764</v>
      </c>
      <c r="H840" s="307">
        <f t="shared" ca="1" si="389"/>
        <v>-120.63990816563408</v>
      </c>
      <c r="I840" s="304">
        <f t="shared" ca="1" si="390"/>
        <v>121.24778772558894</v>
      </c>
      <c r="J840" s="306">
        <f t="shared" ca="1" si="391"/>
        <v>752.66657852646347</v>
      </c>
      <c r="K840" s="307">
        <f t="shared" ca="1" si="392"/>
        <v>-11.93285580589173</v>
      </c>
      <c r="L840" s="304">
        <f t="shared" ca="1" si="377"/>
        <v>752.76116496430473</v>
      </c>
      <c r="M840" s="306">
        <f t="shared" ca="1" si="393"/>
        <v>-1.4706192235892497</v>
      </c>
      <c r="N840" s="304">
        <f t="shared" ca="1" si="394"/>
        <v>-84.260274782469963</v>
      </c>
      <c r="P840" s="310">
        <f t="shared" ca="1" si="395"/>
        <v>23</v>
      </c>
      <c r="Q840" s="304">
        <f t="shared" ca="1" si="396"/>
        <v>0</v>
      </c>
      <c r="R840" s="306">
        <f t="shared" ca="1" si="397"/>
        <v>0</v>
      </c>
      <c r="S840" s="307">
        <f t="shared" ca="1" si="398"/>
        <v>8.1359999999999992</v>
      </c>
      <c r="T840" s="304">
        <f t="shared" ca="1" si="378"/>
        <v>79.814160000000001</v>
      </c>
      <c r="U840" s="311">
        <f t="shared" ca="1" si="379"/>
        <v>0</v>
      </c>
      <c r="V840" s="306">
        <f t="shared" ca="1" si="380"/>
        <v>1.2264626475143159</v>
      </c>
      <c r="W840" s="304">
        <f t="shared" ca="1" si="381"/>
        <v>59.557382864505591</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2.4406258011237814</v>
      </c>
      <c r="AH840" s="304">
        <f t="shared" ca="1" si="405"/>
        <v>-7.3201906644726176</v>
      </c>
    </row>
    <row r="841" spans="1:34" x14ac:dyDescent="0.2">
      <c r="A841" s="347">
        <f t="shared" ca="1" si="383"/>
        <v>1E-4</v>
      </c>
      <c r="B841" s="304">
        <f t="shared" ca="1" si="384"/>
        <v>33.432300000001277</v>
      </c>
      <c r="D841" s="306">
        <f t="shared" ca="1" si="385"/>
        <v>-0.73209341604569111</v>
      </c>
      <c r="E841" s="307">
        <f t="shared" ca="1" si="386"/>
        <v>-2.5264712302563961</v>
      </c>
      <c r="F841" s="304">
        <f t="shared" ca="1" si="387"/>
        <v>2.630402563702126</v>
      </c>
      <c r="G841" s="306">
        <f t="shared" ca="1" si="388"/>
        <v>12.12587360469516</v>
      </c>
      <c r="H841" s="307">
        <f t="shared" ca="1" si="389"/>
        <v>-120.6401608127571</v>
      </c>
      <c r="I841" s="304">
        <f t="shared" ca="1" si="390"/>
        <v>121.24803178445799</v>
      </c>
      <c r="J841" s="306">
        <f t="shared" ca="1" si="391"/>
        <v>752.66657852646347</v>
      </c>
      <c r="K841" s="307">
        <f t="shared" ca="1" si="392"/>
        <v>-11.94491980934065</v>
      </c>
      <c r="L841" s="304">
        <f t="shared" ca="1" si="377"/>
        <v>752.76135630090926</v>
      </c>
      <c r="M841" s="306">
        <f t="shared" ca="1" si="393"/>
        <v>-1.4706200327524914</v>
      </c>
      <c r="N841" s="304">
        <f t="shared" ca="1" si="394"/>
        <v>-84.260321144108659</v>
      </c>
      <c r="P841" s="310">
        <f t="shared" ca="1" si="395"/>
        <v>23</v>
      </c>
      <c r="Q841" s="304">
        <f t="shared" ca="1" si="396"/>
        <v>0</v>
      </c>
      <c r="R841" s="306">
        <f t="shared" ca="1" si="397"/>
        <v>0</v>
      </c>
      <c r="S841" s="307">
        <f t="shared" ca="1" si="398"/>
        <v>8.1359999999999992</v>
      </c>
      <c r="T841" s="304">
        <f t="shared" ca="1" si="378"/>
        <v>79.814160000000001</v>
      </c>
      <c r="U841" s="311">
        <f t="shared" ca="1" si="379"/>
        <v>0</v>
      </c>
      <c r="V841" s="306">
        <f t="shared" ca="1" si="380"/>
        <v>1.2264641271206966</v>
      </c>
      <c r="W841" s="304">
        <f t="shared" ca="1" si="381"/>
        <v>59.557694480475526</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2.4405882938259955</v>
      </c>
      <c r="AH841" s="304">
        <f t="shared" ca="1" si="405"/>
        <v>-7.3202289656471971</v>
      </c>
    </row>
    <row r="842" spans="1:34" x14ac:dyDescent="0.2">
      <c r="A842" s="347">
        <f t="shared" ca="1" si="383"/>
        <v>1E-4</v>
      </c>
      <c r="B842" s="304">
        <f t="shared" ca="1" si="384"/>
        <v>33.43240000000128</v>
      </c>
      <c r="D842" s="306">
        <f t="shared" ca="1" si="385"/>
        <v>-0.73209135290796246</v>
      </c>
      <c r="E842" s="307">
        <f t="shared" ca="1" si="386"/>
        <v>-2.5264325290140004</v>
      </c>
      <c r="F842" s="304">
        <f t="shared" ca="1" si="387"/>
        <v>2.6303648174089251</v>
      </c>
      <c r="G842" s="306">
        <f t="shared" ca="1" si="388"/>
        <v>12.125800395559869</v>
      </c>
      <c r="H842" s="307">
        <f t="shared" ca="1" si="389"/>
        <v>-120.64041345601001</v>
      </c>
      <c r="I842" s="304">
        <f t="shared" ca="1" si="390"/>
        <v>121.24827583957638</v>
      </c>
      <c r="J842" s="306">
        <f t="shared" ca="1" si="391"/>
        <v>752.66657852646347</v>
      </c>
      <c r="K842" s="307">
        <f t="shared" ca="1" si="392"/>
        <v>-11.956983838054088</v>
      </c>
      <c r="L842" s="304">
        <f t="shared" ca="1" si="377"/>
        <v>752.76154783120819</v>
      </c>
      <c r="M842" s="306">
        <f t="shared" ca="1" si="393"/>
        <v>-1.4706208419075908</v>
      </c>
      <c r="N842" s="304">
        <f t="shared" ca="1" si="394"/>
        <v>-84.260367505280811</v>
      </c>
      <c r="P842" s="310">
        <f t="shared" ca="1" si="395"/>
        <v>23</v>
      </c>
      <c r="Q842" s="304">
        <f t="shared" ca="1" si="396"/>
        <v>0</v>
      </c>
      <c r="R842" s="306">
        <f t="shared" ca="1" si="397"/>
        <v>0</v>
      </c>
      <c r="S842" s="307">
        <f t="shared" ca="1" si="398"/>
        <v>8.1359999999999992</v>
      </c>
      <c r="T842" s="304">
        <f t="shared" ca="1" si="378"/>
        <v>79.814160000000001</v>
      </c>
      <c r="U842" s="311">
        <f t="shared" ca="1" si="379"/>
        <v>0</v>
      </c>
      <c r="V842" s="306">
        <f t="shared" ca="1" si="380"/>
        <v>1.2264656067319621</v>
      </c>
      <c r="W842" s="304">
        <f t="shared" ca="1" si="381"/>
        <v>59.558006094059103</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2.440550786807151</v>
      </c>
      <c r="AH842" s="304">
        <f t="shared" ca="1" si="405"/>
        <v>-7.3202672665284574</v>
      </c>
    </row>
    <row r="843" spans="1:34" x14ac:dyDescent="0.2">
      <c r="A843" s="347">
        <f t="shared" ca="1" si="383"/>
        <v>1E-4</v>
      </c>
      <c r="B843" s="304">
        <f t="shared" ca="1" si="384"/>
        <v>33.432500000001284</v>
      </c>
      <c r="D843" s="306">
        <f t="shared" ca="1" si="385"/>
        <v>-0.73208928973805443</v>
      </c>
      <c r="E843" s="307">
        <f t="shared" ca="1" si="386"/>
        <v>-2.526393828067973</v>
      </c>
      <c r="F843" s="304">
        <f t="shared" ca="1" si="387"/>
        <v>2.6303270714207985</v>
      </c>
      <c r="G843" s="306">
        <f t="shared" ca="1" si="388"/>
        <v>12.125727186630895</v>
      </c>
      <c r="H843" s="307">
        <f t="shared" ca="1" si="389"/>
        <v>-120.64066609539282</v>
      </c>
      <c r="I843" s="304">
        <f t="shared" ca="1" si="390"/>
        <v>121.24851989094408</v>
      </c>
      <c r="J843" s="306">
        <f t="shared" ca="1" si="391"/>
        <v>752.66657852646347</v>
      </c>
      <c r="K843" s="307">
        <f t="shared" ca="1" si="392"/>
        <v>-11.969047892031657</v>
      </c>
      <c r="L843" s="304">
        <f t="shared" ca="1" si="377"/>
        <v>752.76173955520255</v>
      </c>
      <c r="M843" s="306">
        <f t="shared" ca="1" si="393"/>
        <v>-1.4706216510545473</v>
      </c>
      <c r="N843" s="304">
        <f t="shared" ca="1" si="394"/>
        <v>-84.260413865986436</v>
      </c>
      <c r="P843" s="310">
        <f t="shared" ca="1" si="395"/>
        <v>23</v>
      </c>
      <c r="Q843" s="304">
        <f t="shared" ca="1" si="396"/>
        <v>0</v>
      </c>
      <c r="R843" s="306">
        <f t="shared" ca="1" si="397"/>
        <v>0</v>
      </c>
      <c r="S843" s="307">
        <f t="shared" ca="1" si="398"/>
        <v>8.1359999999999992</v>
      </c>
      <c r="T843" s="304">
        <f t="shared" ca="1" si="378"/>
        <v>79.814160000000001</v>
      </c>
      <c r="U843" s="311">
        <f t="shared" ca="1" si="379"/>
        <v>0</v>
      </c>
      <c r="V843" s="306">
        <f t="shared" ca="1" si="380"/>
        <v>1.226467086348112</v>
      </c>
      <c r="W843" s="304">
        <f t="shared" ca="1" si="381"/>
        <v>59.558317705256222</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2.4405132800672336</v>
      </c>
      <c r="AH843" s="304">
        <f t="shared" ca="1" si="405"/>
        <v>-7.3203055671164092</v>
      </c>
    </row>
    <row r="844" spans="1:34" x14ac:dyDescent="0.2">
      <c r="A844" s="347">
        <f t="shared" ca="1" si="383"/>
        <v>1E-4</v>
      </c>
      <c r="B844" s="304">
        <f t="shared" ca="1" si="384"/>
        <v>33.432600000001287</v>
      </c>
      <c r="D844" s="306">
        <f t="shared" ca="1" si="385"/>
        <v>-0.7320872265359708</v>
      </c>
      <c r="E844" s="307">
        <f t="shared" ca="1" si="386"/>
        <v>-2.5263551274183262</v>
      </c>
      <c r="F844" s="304">
        <f t="shared" ca="1" si="387"/>
        <v>2.6302893257377593</v>
      </c>
      <c r="G844" s="306">
        <f t="shared" ca="1" si="388"/>
        <v>12.125653977908241</v>
      </c>
      <c r="H844" s="307">
        <f t="shared" ca="1" si="389"/>
        <v>-120.64091873090555</v>
      </c>
      <c r="I844" s="304">
        <f t="shared" ca="1" si="390"/>
        <v>121.24876393856113</v>
      </c>
      <c r="J844" s="306">
        <f t="shared" ca="1" si="391"/>
        <v>752.66657852646347</v>
      </c>
      <c r="K844" s="307">
        <f t="shared" ca="1" si="392"/>
        <v>-11.981111971272972</v>
      </c>
      <c r="L844" s="304">
        <f t="shared" ca="1" si="377"/>
        <v>752.76193147289348</v>
      </c>
      <c r="M844" s="306">
        <f t="shared" ca="1" si="393"/>
        <v>-1.4706224601933613</v>
      </c>
      <c r="N844" s="304">
        <f t="shared" ca="1" si="394"/>
        <v>-84.260460226225518</v>
      </c>
      <c r="P844" s="310">
        <f t="shared" ca="1" si="395"/>
        <v>23</v>
      </c>
      <c r="Q844" s="304">
        <f t="shared" ca="1" si="396"/>
        <v>0</v>
      </c>
      <c r="R844" s="306">
        <f t="shared" ca="1" si="397"/>
        <v>0</v>
      </c>
      <c r="S844" s="307">
        <f t="shared" ca="1" si="398"/>
        <v>8.1359999999999992</v>
      </c>
      <c r="T844" s="304">
        <f t="shared" ca="1" si="378"/>
        <v>79.814160000000001</v>
      </c>
      <c r="U844" s="311">
        <f t="shared" ca="1" si="379"/>
        <v>0</v>
      </c>
      <c r="V844" s="306">
        <f t="shared" ca="1" si="380"/>
        <v>1.2264685659691468</v>
      </c>
      <c r="W844" s="304">
        <f t="shared" ca="1" si="381"/>
        <v>59.558629314066941</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2.4404757736062583</v>
      </c>
      <c r="AH844" s="304">
        <f t="shared" ca="1" si="405"/>
        <v>-7.320343867411041</v>
      </c>
    </row>
    <row r="845" spans="1:34" x14ac:dyDescent="0.2">
      <c r="A845" s="347">
        <f t="shared" ca="1" si="383"/>
        <v>1E-4</v>
      </c>
      <c r="B845" s="304">
        <f t="shared" ca="1" si="384"/>
        <v>33.43270000000129</v>
      </c>
      <c r="D845" s="306">
        <f t="shared" ca="1" si="385"/>
        <v>-0.73208516330171236</v>
      </c>
      <c r="E845" s="307">
        <f t="shared" ca="1" si="386"/>
        <v>-2.5263164270650558</v>
      </c>
      <c r="F845" s="304">
        <f t="shared" ca="1" si="387"/>
        <v>2.6302515803598037</v>
      </c>
      <c r="G845" s="306">
        <f t="shared" ca="1" si="388"/>
        <v>12.125580769391911</v>
      </c>
      <c r="H845" s="307">
        <f t="shared" ca="1" si="389"/>
        <v>-120.64117136254826</v>
      </c>
      <c r="I845" s="304">
        <f t="shared" ca="1" si="390"/>
        <v>121.24900798242756</v>
      </c>
      <c r="J845" s="306">
        <f t="shared" ca="1" si="391"/>
        <v>752.66657852646347</v>
      </c>
      <c r="K845" s="307">
        <f t="shared" ca="1" si="392"/>
        <v>-11.993176075777644</v>
      </c>
      <c r="L845" s="304">
        <f t="shared" ca="1" si="377"/>
        <v>752.76212358428188</v>
      </c>
      <c r="M845" s="306">
        <f t="shared" ca="1" si="393"/>
        <v>-1.4706232693240331</v>
      </c>
      <c r="N845" s="304">
        <f t="shared" ca="1" si="394"/>
        <v>-84.260506585998087</v>
      </c>
      <c r="P845" s="310">
        <f t="shared" ca="1" si="395"/>
        <v>23</v>
      </c>
      <c r="Q845" s="304">
        <f t="shared" ca="1" si="396"/>
        <v>0</v>
      </c>
      <c r="R845" s="306">
        <f t="shared" ca="1" si="397"/>
        <v>0</v>
      </c>
      <c r="S845" s="307">
        <f t="shared" ca="1" si="398"/>
        <v>8.1359999999999992</v>
      </c>
      <c r="T845" s="304">
        <f t="shared" ca="1" si="378"/>
        <v>79.814160000000001</v>
      </c>
      <c r="U845" s="311">
        <f t="shared" ca="1" si="379"/>
        <v>0</v>
      </c>
      <c r="V845" s="306">
        <f t="shared" ca="1" si="380"/>
        <v>1.2264700455950661</v>
      </c>
      <c r="W845" s="304">
        <f t="shared" ca="1" si="381"/>
        <v>59.558940920491231</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2.4404382674242182</v>
      </c>
      <c r="AH845" s="304">
        <f t="shared" ca="1" si="405"/>
        <v>-7.3203821674123581</v>
      </c>
    </row>
    <row r="846" spans="1:34" x14ac:dyDescent="0.2">
      <c r="A846" s="347">
        <f t="shared" ca="1" si="383"/>
        <v>1E-4</v>
      </c>
      <c r="B846" s="304">
        <f t="shared" ca="1" si="384"/>
        <v>33.432800000001293</v>
      </c>
      <c r="D846" s="306">
        <f t="shared" ca="1" si="385"/>
        <v>-0.7320831000352771</v>
      </c>
      <c r="E846" s="307">
        <f t="shared" ca="1" si="386"/>
        <v>-2.5262777270081624</v>
      </c>
      <c r="F846" s="304">
        <f t="shared" ca="1" si="387"/>
        <v>2.6302138352869315</v>
      </c>
      <c r="G846" s="306">
        <f t="shared" ca="1" si="388"/>
        <v>12.125507561081907</v>
      </c>
      <c r="H846" s="307">
        <f t="shared" ca="1" si="389"/>
        <v>-120.64142399032096</v>
      </c>
      <c r="I846" s="304">
        <f t="shared" ca="1" si="390"/>
        <v>121.24925202254339</v>
      </c>
      <c r="J846" s="306">
        <f t="shared" ca="1" si="391"/>
        <v>752.66657852646347</v>
      </c>
      <c r="K846" s="307">
        <f t="shared" ca="1" si="392"/>
        <v>-12.005240205545288</v>
      </c>
      <c r="L846" s="304">
        <f t="shared" ca="1" si="377"/>
        <v>752.76231588936878</v>
      </c>
      <c r="M846" s="306">
        <f t="shared" ca="1" si="393"/>
        <v>-1.4706240784465627</v>
      </c>
      <c r="N846" s="304">
        <f t="shared" ca="1" si="394"/>
        <v>-84.260552945304141</v>
      </c>
      <c r="P846" s="310">
        <f t="shared" ca="1" si="395"/>
        <v>23</v>
      </c>
      <c r="Q846" s="304">
        <f t="shared" ca="1" si="396"/>
        <v>0</v>
      </c>
      <c r="R846" s="306">
        <f t="shared" ca="1" si="397"/>
        <v>0</v>
      </c>
      <c r="S846" s="307">
        <f t="shared" ca="1" si="398"/>
        <v>8.1359999999999992</v>
      </c>
      <c r="T846" s="304">
        <f t="shared" ca="1" si="378"/>
        <v>79.814160000000001</v>
      </c>
      <c r="U846" s="311">
        <f t="shared" ca="1" si="379"/>
        <v>0</v>
      </c>
      <c r="V846" s="306">
        <f t="shared" ca="1" si="380"/>
        <v>1.2264715252258696</v>
      </c>
      <c r="W846" s="304">
        <f t="shared" ca="1" si="381"/>
        <v>59.559252524529072</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2.4404007615211167</v>
      </c>
      <c r="AH846" s="304">
        <f t="shared" ca="1" si="405"/>
        <v>-7.3204204671203588</v>
      </c>
    </row>
    <row r="847" spans="1:34" x14ac:dyDescent="0.2">
      <c r="A847" s="347">
        <f t="shared" ca="1" si="383"/>
        <v>1E-4</v>
      </c>
      <c r="B847" s="304">
        <f t="shared" ca="1" si="384"/>
        <v>33.432900000001297</v>
      </c>
      <c r="D847" s="306">
        <f t="shared" ca="1" si="385"/>
        <v>-0.73208103673666647</v>
      </c>
      <c r="E847" s="307">
        <f t="shared" ca="1" si="386"/>
        <v>-2.5262390272476489</v>
      </c>
      <c r="F847" s="304">
        <f t="shared" ca="1" si="387"/>
        <v>2.630176090519146</v>
      </c>
      <c r="G847" s="306">
        <f t="shared" ca="1" si="388"/>
        <v>12.125434352978234</v>
      </c>
      <c r="H847" s="307">
        <f t="shared" ca="1" si="389"/>
        <v>-120.64167661422368</v>
      </c>
      <c r="I847" s="304">
        <f t="shared" ca="1" si="390"/>
        <v>121.24949605890868</v>
      </c>
      <c r="J847" s="306">
        <f t="shared" ca="1" si="391"/>
        <v>752.66657852646347</v>
      </c>
      <c r="K847" s="307">
        <f t="shared" ca="1" si="392"/>
        <v>-12.017304360575515</v>
      </c>
      <c r="L847" s="304">
        <f t="shared" ca="1" si="377"/>
        <v>752.76250838815542</v>
      </c>
      <c r="M847" s="306">
        <f t="shared" ca="1" si="393"/>
        <v>-1.4706248875609502</v>
      </c>
      <c r="N847" s="304">
        <f t="shared" ca="1" si="394"/>
        <v>-84.260599304143682</v>
      </c>
      <c r="P847" s="310">
        <f t="shared" ca="1" si="395"/>
        <v>23</v>
      </c>
      <c r="Q847" s="304">
        <f t="shared" ca="1" si="396"/>
        <v>0</v>
      </c>
      <c r="R847" s="306">
        <f t="shared" ca="1" si="397"/>
        <v>0</v>
      </c>
      <c r="S847" s="307">
        <f t="shared" ca="1" si="398"/>
        <v>8.1359999999999992</v>
      </c>
      <c r="T847" s="304">
        <f t="shared" ca="1" si="378"/>
        <v>79.814160000000001</v>
      </c>
      <c r="U847" s="311">
        <f t="shared" ca="1" si="379"/>
        <v>0</v>
      </c>
      <c r="V847" s="306">
        <f t="shared" ca="1" si="380"/>
        <v>1.226473004861558</v>
      </c>
      <c r="W847" s="304">
        <f t="shared" ca="1" si="381"/>
        <v>59.559564126180518</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2.4403632558969557</v>
      </c>
      <c r="AH847" s="304">
        <f t="shared" ca="1" si="405"/>
        <v>-7.3204587665350394</v>
      </c>
    </row>
    <row r="848" spans="1:34" x14ac:dyDescent="0.2">
      <c r="A848" s="347">
        <f t="shared" ca="1" si="383"/>
        <v>1E-4</v>
      </c>
      <c r="B848" s="304">
        <f t="shared" ca="1" si="384"/>
        <v>33.4330000000013</v>
      </c>
      <c r="D848" s="306">
        <f t="shared" ca="1" si="385"/>
        <v>-0.73207897340588279</v>
      </c>
      <c r="E848" s="307">
        <f t="shared" ca="1" si="386"/>
        <v>-2.5262003277835099</v>
      </c>
      <c r="F848" s="304">
        <f t="shared" ca="1" si="387"/>
        <v>2.6301383460564436</v>
      </c>
      <c r="G848" s="306">
        <f t="shared" ca="1" si="388"/>
        <v>12.125361145080893</v>
      </c>
      <c r="H848" s="307">
        <f t="shared" ca="1" si="389"/>
        <v>-120.64192923425647</v>
      </c>
      <c r="I848" s="304">
        <f t="shared" ca="1" si="390"/>
        <v>121.24974009152342</v>
      </c>
      <c r="J848" s="306">
        <f t="shared" ca="1" si="391"/>
        <v>752.66657852646347</v>
      </c>
      <c r="K848" s="307">
        <f t="shared" ca="1" si="392"/>
        <v>-12.029368540867939</v>
      </c>
      <c r="L848" s="304">
        <f t="shared" ca="1" si="377"/>
        <v>752.76270108064273</v>
      </c>
      <c r="M848" s="306">
        <f t="shared" ca="1" si="393"/>
        <v>-1.4706256966671956</v>
      </c>
      <c r="N848" s="304">
        <f t="shared" ca="1" si="394"/>
        <v>-84.260645662516723</v>
      </c>
      <c r="P848" s="310">
        <f t="shared" ca="1" si="395"/>
        <v>23</v>
      </c>
      <c r="Q848" s="304">
        <f t="shared" ca="1" si="396"/>
        <v>0</v>
      </c>
      <c r="R848" s="306">
        <f t="shared" ca="1" si="397"/>
        <v>0</v>
      </c>
      <c r="S848" s="307">
        <f t="shared" ca="1" si="398"/>
        <v>8.1359999999999992</v>
      </c>
      <c r="T848" s="304">
        <f t="shared" ca="1" si="378"/>
        <v>79.814160000000001</v>
      </c>
      <c r="U848" s="311">
        <f t="shared" ca="1" si="379"/>
        <v>0</v>
      </c>
      <c r="V848" s="306">
        <f t="shared" ca="1" si="380"/>
        <v>1.2264744845021307</v>
      </c>
      <c r="W848" s="304">
        <f t="shared" ca="1" si="381"/>
        <v>59.559875725445494</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2.4403257505517315</v>
      </c>
      <c r="AH848" s="304">
        <f t="shared" ca="1" si="405"/>
        <v>-7.320497065656407</v>
      </c>
    </row>
    <row r="849" spans="1:34" x14ac:dyDescent="0.2">
      <c r="A849" s="347">
        <f t="shared" ca="1" si="383"/>
        <v>1E-4</v>
      </c>
      <c r="B849" s="304">
        <f t="shared" ca="1" si="384"/>
        <v>33.433100000001303</v>
      </c>
      <c r="D849" s="306">
        <f t="shared" ca="1" si="385"/>
        <v>-0.73207691004292663</v>
      </c>
      <c r="E849" s="307">
        <f t="shared" ca="1" si="386"/>
        <v>-2.5261616286157542</v>
      </c>
      <c r="F849" s="304">
        <f t="shared" ca="1" si="387"/>
        <v>2.6301006018988322</v>
      </c>
      <c r="G849" s="306">
        <f t="shared" ca="1" si="388"/>
        <v>12.125287937389889</v>
      </c>
      <c r="H849" s="307">
        <f t="shared" ca="1" si="389"/>
        <v>-120.64218185041933</v>
      </c>
      <c r="I849" s="304">
        <f t="shared" ca="1" si="390"/>
        <v>121.24998412038767</v>
      </c>
      <c r="J849" s="306">
        <f t="shared" ca="1" si="391"/>
        <v>752.66657852646347</v>
      </c>
      <c r="K849" s="307">
        <f t="shared" ca="1" si="392"/>
        <v>-12.041432746422172</v>
      </c>
      <c r="L849" s="304">
        <f t="shared" ca="1" si="377"/>
        <v>752.76289396683171</v>
      </c>
      <c r="M849" s="306">
        <f t="shared" ca="1" si="393"/>
        <v>-1.4706265057652992</v>
      </c>
      <c r="N849" s="304">
        <f t="shared" ca="1" si="394"/>
        <v>-84.260692020423278</v>
      </c>
      <c r="P849" s="310">
        <f t="shared" ca="1" si="395"/>
        <v>23</v>
      </c>
      <c r="Q849" s="304">
        <f t="shared" ca="1" si="396"/>
        <v>0</v>
      </c>
      <c r="R849" s="306">
        <f t="shared" ca="1" si="397"/>
        <v>0</v>
      </c>
      <c r="S849" s="307">
        <f t="shared" ca="1" si="398"/>
        <v>8.1359999999999992</v>
      </c>
      <c r="T849" s="304">
        <f t="shared" ca="1" si="378"/>
        <v>79.814160000000001</v>
      </c>
      <c r="U849" s="311">
        <f t="shared" ca="1" si="379"/>
        <v>0</v>
      </c>
      <c r="V849" s="306">
        <f t="shared" ca="1" si="380"/>
        <v>1.2264759641475875</v>
      </c>
      <c r="W849" s="304">
        <f t="shared" ca="1" si="381"/>
        <v>59.560187322324026</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2.4402882454854504</v>
      </c>
      <c r="AH849" s="304">
        <f t="shared" ca="1" si="405"/>
        <v>-7.320535364484452</v>
      </c>
    </row>
    <row r="850" spans="1:34" x14ac:dyDescent="0.2">
      <c r="A850" s="347">
        <f t="shared" ca="1" si="383"/>
        <v>1E-4</v>
      </c>
      <c r="B850" s="304">
        <f t="shared" ca="1" si="384"/>
        <v>33.433200000001307</v>
      </c>
      <c r="D850" s="306">
        <f t="shared" ca="1" si="385"/>
        <v>-0.73207484664779687</v>
      </c>
      <c r="E850" s="307">
        <f t="shared" ca="1" si="386"/>
        <v>-2.5261229297443784</v>
      </c>
      <c r="F850" s="304">
        <f t="shared" ca="1" si="387"/>
        <v>2.6300628580463083</v>
      </c>
      <c r="G850" s="306">
        <f t="shared" ca="1" si="388"/>
        <v>12.125214729905224</v>
      </c>
      <c r="H850" s="307">
        <f t="shared" ca="1" si="389"/>
        <v>-120.6424344627123</v>
      </c>
      <c r="I850" s="304">
        <f t="shared" ca="1" si="390"/>
        <v>121.25022814550142</v>
      </c>
      <c r="J850" s="306">
        <f t="shared" ca="1" si="391"/>
        <v>752.66657852646347</v>
      </c>
      <c r="K850" s="307">
        <f t="shared" ca="1" si="392"/>
        <v>-12.053496977237829</v>
      </c>
      <c r="L850" s="304">
        <f t="shared" ca="1" si="377"/>
        <v>752.76308704672363</v>
      </c>
      <c r="M850" s="306">
        <f t="shared" ca="1" si="393"/>
        <v>-1.4706273148552611</v>
      </c>
      <c r="N850" s="304">
        <f t="shared" ca="1" si="394"/>
        <v>-84.260738377863333</v>
      </c>
      <c r="P850" s="310">
        <f t="shared" ca="1" si="395"/>
        <v>23</v>
      </c>
      <c r="Q850" s="304">
        <f t="shared" ca="1" si="396"/>
        <v>0</v>
      </c>
      <c r="R850" s="306">
        <f t="shared" ca="1" si="397"/>
        <v>0</v>
      </c>
      <c r="S850" s="307">
        <f t="shared" ca="1" si="398"/>
        <v>8.1359999999999992</v>
      </c>
      <c r="T850" s="304">
        <f t="shared" ca="1" si="378"/>
        <v>79.814160000000001</v>
      </c>
      <c r="U850" s="311">
        <f t="shared" ca="1" si="379"/>
        <v>0</v>
      </c>
      <c r="V850" s="306">
        <f t="shared" ca="1" si="380"/>
        <v>1.2264774437979293</v>
      </c>
      <c r="W850" s="304">
        <f t="shared" ca="1" si="381"/>
        <v>59.560498916816123</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2.4402507406981124</v>
      </c>
      <c r="AH850" s="304">
        <f t="shared" ca="1" si="405"/>
        <v>-7.3205736630191778</v>
      </c>
    </row>
    <row r="851" spans="1:34" x14ac:dyDescent="0.2">
      <c r="A851" s="347">
        <f t="shared" ca="1" si="383"/>
        <v>1E-4</v>
      </c>
      <c r="B851" s="304">
        <f t="shared" ca="1" si="384"/>
        <v>33.43330000000131</v>
      </c>
      <c r="D851" s="306">
        <f t="shared" ca="1" si="385"/>
        <v>-0.73207278322049529</v>
      </c>
      <c r="E851" s="307">
        <f t="shared" ca="1" si="386"/>
        <v>-2.5260842311693796</v>
      </c>
      <c r="F851" s="304">
        <f t="shared" ca="1" si="387"/>
        <v>2.6300251144988707</v>
      </c>
      <c r="G851" s="306">
        <f t="shared" ca="1" si="388"/>
        <v>12.125141522626903</v>
      </c>
      <c r="H851" s="307">
        <f t="shared" ca="1" si="389"/>
        <v>-120.64268707113541</v>
      </c>
      <c r="I851" s="304">
        <f t="shared" ca="1" si="390"/>
        <v>121.25047216686471</v>
      </c>
      <c r="J851" s="306">
        <f t="shared" ca="1" si="391"/>
        <v>752.66657852646347</v>
      </c>
      <c r="K851" s="307">
        <f t="shared" ca="1" si="392"/>
        <v>-12.065561233314522</v>
      </c>
      <c r="L851" s="304">
        <f t="shared" ca="1" si="377"/>
        <v>752.76328032031938</v>
      </c>
      <c r="M851" s="306">
        <f t="shared" ca="1" si="393"/>
        <v>-1.4706281239370813</v>
      </c>
      <c r="N851" s="304">
        <f t="shared" ca="1" si="394"/>
        <v>-84.260784734836918</v>
      </c>
      <c r="P851" s="310">
        <f t="shared" ca="1" si="395"/>
        <v>23</v>
      </c>
      <c r="Q851" s="304">
        <f t="shared" ca="1" si="396"/>
        <v>0</v>
      </c>
      <c r="R851" s="306">
        <f t="shared" ca="1" si="397"/>
        <v>0</v>
      </c>
      <c r="S851" s="307">
        <f t="shared" ca="1" si="398"/>
        <v>8.1359999999999992</v>
      </c>
      <c r="T851" s="304">
        <f t="shared" ca="1" si="378"/>
        <v>79.814160000000001</v>
      </c>
      <c r="U851" s="311">
        <f t="shared" ca="1" si="379"/>
        <v>0</v>
      </c>
      <c r="V851" s="306">
        <f t="shared" ca="1" si="380"/>
        <v>1.2264789234531552</v>
      </c>
      <c r="W851" s="304">
        <f t="shared" ca="1" si="381"/>
        <v>59.560810508921733</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2.440213236189714</v>
      </c>
      <c r="AH851" s="304">
        <f t="shared" ca="1" si="405"/>
        <v>-7.3206119612605862</v>
      </c>
    </row>
    <row r="852" spans="1:34" x14ac:dyDescent="0.2">
      <c r="A852" s="347">
        <f t="shared" ca="1" si="383"/>
        <v>1E-4</v>
      </c>
      <c r="B852" s="304">
        <f t="shared" ca="1" si="384"/>
        <v>33.433400000001313</v>
      </c>
      <c r="D852" s="306">
        <f t="shared" ca="1" si="385"/>
        <v>-0.732070719761023</v>
      </c>
      <c r="E852" s="307">
        <f t="shared" ca="1" si="386"/>
        <v>-2.5260455328907678</v>
      </c>
      <c r="F852" s="304">
        <f t="shared" ca="1" si="387"/>
        <v>2.6299873712565285</v>
      </c>
      <c r="G852" s="306">
        <f t="shared" ca="1" si="388"/>
        <v>12.125068315554927</v>
      </c>
      <c r="H852" s="307">
        <f t="shared" ca="1" si="389"/>
        <v>-120.64293967568871</v>
      </c>
      <c r="I852" s="304">
        <f t="shared" ca="1" si="390"/>
        <v>121.2507161844776</v>
      </c>
      <c r="J852" s="306">
        <f t="shared" ca="1" si="391"/>
        <v>752.66657852646347</v>
      </c>
      <c r="K852" s="307">
        <f t="shared" ca="1" si="392"/>
        <v>-12.077625514651864</v>
      </c>
      <c r="L852" s="304">
        <f t="shared" ca="1" si="377"/>
        <v>752.76347378762023</v>
      </c>
      <c r="M852" s="306">
        <f t="shared" ca="1" si="393"/>
        <v>-1.4706289330107603</v>
      </c>
      <c r="N852" s="304">
        <f t="shared" ca="1" si="394"/>
        <v>-84.260831091344031</v>
      </c>
      <c r="P852" s="310">
        <f t="shared" ca="1" si="395"/>
        <v>23</v>
      </c>
      <c r="Q852" s="304">
        <f t="shared" ca="1" si="396"/>
        <v>0</v>
      </c>
      <c r="R852" s="306">
        <f t="shared" ca="1" si="397"/>
        <v>0</v>
      </c>
      <c r="S852" s="307">
        <f t="shared" ca="1" si="398"/>
        <v>8.1359999999999992</v>
      </c>
      <c r="T852" s="304">
        <f t="shared" ca="1" si="378"/>
        <v>79.814160000000001</v>
      </c>
      <c r="U852" s="311">
        <f t="shared" ca="1" si="379"/>
        <v>0</v>
      </c>
      <c r="V852" s="306">
        <f t="shared" ca="1" si="380"/>
        <v>1.2264804031132657</v>
      </c>
      <c r="W852" s="304">
        <f t="shared" ca="1" si="381"/>
        <v>59.561122098640915</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2.4401757319602639</v>
      </c>
      <c r="AH852" s="304">
        <f t="shared" ca="1" si="405"/>
        <v>-7.3206502592086702</v>
      </c>
    </row>
    <row r="853" spans="1:34" x14ac:dyDescent="0.2">
      <c r="A853" s="347">
        <f t="shared" ca="1" si="383"/>
        <v>1E-4</v>
      </c>
      <c r="B853" s="304">
        <f t="shared" ca="1" si="384"/>
        <v>33.433500000001317</v>
      </c>
      <c r="D853" s="306">
        <f t="shared" ca="1" si="385"/>
        <v>-0.73206865626937878</v>
      </c>
      <c r="E853" s="307">
        <f t="shared" ca="1" si="386"/>
        <v>-2.5260068349085332</v>
      </c>
      <c r="F853" s="304">
        <f t="shared" ca="1" si="387"/>
        <v>2.6299496283192725</v>
      </c>
      <c r="G853" s="306">
        <f t="shared" ca="1" si="388"/>
        <v>12.1249951086893</v>
      </c>
      <c r="H853" s="307">
        <f t="shared" ca="1" si="389"/>
        <v>-120.6431922763722</v>
      </c>
      <c r="I853" s="304">
        <f t="shared" ca="1" si="390"/>
        <v>121.2509601983401</v>
      </c>
      <c r="J853" s="306">
        <f t="shared" ca="1" si="391"/>
        <v>752.66657852646347</v>
      </c>
      <c r="K853" s="307">
        <f t="shared" ca="1" si="392"/>
        <v>-12.089689821249467</v>
      </c>
      <c r="L853" s="304">
        <f t="shared" ca="1" si="377"/>
        <v>752.76366744862685</v>
      </c>
      <c r="M853" s="306">
        <f t="shared" ca="1" si="393"/>
        <v>-1.4706297420762977</v>
      </c>
      <c r="N853" s="304">
        <f t="shared" ca="1" si="394"/>
        <v>-84.260877447384672</v>
      </c>
      <c r="P853" s="310">
        <f t="shared" ca="1" si="395"/>
        <v>23</v>
      </c>
      <c r="Q853" s="304">
        <f t="shared" ca="1" si="396"/>
        <v>0</v>
      </c>
      <c r="R853" s="306">
        <f t="shared" ca="1" si="397"/>
        <v>0</v>
      </c>
      <c r="S853" s="307">
        <f t="shared" ca="1" si="398"/>
        <v>8.1359999999999992</v>
      </c>
      <c r="T853" s="304">
        <f t="shared" ca="1" si="378"/>
        <v>79.814160000000001</v>
      </c>
      <c r="U853" s="311">
        <f t="shared" ca="1" si="379"/>
        <v>0</v>
      </c>
      <c r="V853" s="306">
        <f t="shared" ca="1" si="380"/>
        <v>1.2264818827782602</v>
      </c>
      <c r="W853" s="304">
        <f t="shared" ca="1" si="381"/>
        <v>59.561433685973611</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2.4401382280097552</v>
      </c>
      <c r="AH853" s="304">
        <f t="shared" ca="1" si="405"/>
        <v>-7.3206885568634368</v>
      </c>
    </row>
    <row r="854" spans="1:34" x14ac:dyDescent="0.2">
      <c r="A854" s="347">
        <f t="shared" ca="1" si="383"/>
        <v>1E-4</v>
      </c>
      <c r="B854" s="304">
        <f t="shared" ca="1" si="384"/>
        <v>33.43360000000132</v>
      </c>
      <c r="D854" s="306">
        <f t="shared" ca="1" si="385"/>
        <v>-0.73206659274556551</v>
      </c>
      <c r="E854" s="307">
        <f t="shared" ca="1" si="386"/>
        <v>-2.5259681372226837</v>
      </c>
      <c r="F854" s="304">
        <f t="shared" ca="1" si="387"/>
        <v>2.6299118856871111</v>
      </c>
      <c r="G854" s="306">
        <f t="shared" ca="1" si="388"/>
        <v>12.124921902030025</v>
      </c>
      <c r="H854" s="307">
        <f t="shared" ca="1" si="389"/>
        <v>-120.64344487318593</v>
      </c>
      <c r="I854" s="304">
        <f t="shared" ca="1" si="390"/>
        <v>121.25120420845221</v>
      </c>
      <c r="J854" s="306">
        <f t="shared" ca="1" si="391"/>
        <v>752.66657852646347</v>
      </c>
      <c r="K854" s="307">
        <f t="shared" ca="1" si="392"/>
        <v>-12.101754153106944</v>
      </c>
      <c r="L854" s="304">
        <f t="shared" ca="1" si="377"/>
        <v>752.76386130334072</v>
      </c>
      <c r="M854" s="306">
        <f t="shared" ca="1" si="393"/>
        <v>-1.4706305511336939</v>
      </c>
      <c r="N854" s="304">
        <f t="shared" ca="1" si="394"/>
        <v>-84.260923802958871</v>
      </c>
      <c r="P854" s="310">
        <f t="shared" ca="1" si="395"/>
        <v>23</v>
      </c>
      <c r="Q854" s="304">
        <f t="shared" ca="1" si="396"/>
        <v>0</v>
      </c>
      <c r="R854" s="306">
        <f t="shared" ca="1" si="397"/>
        <v>0</v>
      </c>
      <c r="S854" s="307">
        <f t="shared" ca="1" si="398"/>
        <v>8.1359999999999992</v>
      </c>
      <c r="T854" s="304">
        <f t="shared" ca="1" si="378"/>
        <v>79.814160000000001</v>
      </c>
      <c r="U854" s="311">
        <f t="shared" ca="1" si="379"/>
        <v>0</v>
      </c>
      <c r="V854" s="306">
        <f t="shared" ca="1" si="380"/>
        <v>1.226483362448139</v>
      </c>
      <c r="W854" s="304">
        <f t="shared" ca="1" si="381"/>
        <v>59.561745270919836</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2.4401007243381931</v>
      </c>
      <c r="AH854" s="304">
        <f t="shared" ca="1" si="405"/>
        <v>-7.3207268542248789</v>
      </c>
    </row>
    <row r="855" spans="1:34" x14ac:dyDescent="0.2">
      <c r="A855" s="347">
        <f t="shared" ca="1" si="383"/>
        <v>1E-4</v>
      </c>
      <c r="B855" s="304">
        <f t="shared" ca="1" si="384"/>
        <v>33.433700000001323</v>
      </c>
      <c r="D855" s="306">
        <f t="shared" ca="1" si="385"/>
        <v>-0.73206452918958331</v>
      </c>
      <c r="E855" s="307">
        <f t="shared" ca="1" si="386"/>
        <v>-2.5259294398332166</v>
      </c>
      <c r="F855" s="304">
        <f t="shared" ca="1" si="387"/>
        <v>2.6298741433600417</v>
      </c>
      <c r="G855" s="306">
        <f t="shared" ca="1" si="388"/>
        <v>12.124848695577105</v>
      </c>
      <c r="H855" s="307">
        <f t="shared" ca="1" si="389"/>
        <v>-120.64369746612991</v>
      </c>
      <c r="I855" s="304">
        <f t="shared" ca="1" si="390"/>
        <v>121.25144821481399</v>
      </c>
      <c r="J855" s="306">
        <f t="shared" ca="1" si="391"/>
        <v>752.66657852646347</v>
      </c>
      <c r="K855" s="307">
        <f t="shared" ca="1" si="392"/>
        <v>-12.11381851022391</v>
      </c>
      <c r="L855" s="304">
        <f t="shared" ca="1" si="377"/>
        <v>752.76405535176275</v>
      </c>
      <c r="M855" s="306">
        <f t="shared" ca="1" si="393"/>
        <v>-1.4706313601829488</v>
      </c>
      <c r="N855" s="304">
        <f t="shared" ca="1" si="394"/>
        <v>-84.260970158066584</v>
      </c>
      <c r="P855" s="310">
        <f t="shared" ca="1" si="395"/>
        <v>23</v>
      </c>
      <c r="Q855" s="304">
        <f t="shared" ca="1" si="396"/>
        <v>0</v>
      </c>
      <c r="R855" s="306">
        <f t="shared" ca="1" si="397"/>
        <v>0</v>
      </c>
      <c r="S855" s="307">
        <f t="shared" ca="1" si="398"/>
        <v>8.1359999999999992</v>
      </c>
      <c r="T855" s="304">
        <f t="shared" ca="1" si="378"/>
        <v>79.814160000000001</v>
      </c>
      <c r="U855" s="311">
        <f t="shared" ca="1" si="379"/>
        <v>0</v>
      </c>
      <c r="V855" s="306">
        <f t="shared" ca="1" si="380"/>
        <v>1.2264848421229022</v>
      </c>
      <c r="W855" s="304">
        <f t="shared" ca="1" si="381"/>
        <v>59.562056853479611</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2.4400632209455786</v>
      </c>
      <c r="AH855" s="304">
        <f t="shared" ca="1" si="405"/>
        <v>-7.3207651512929992</v>
      </c>
    </row>
    <row r="856" spans="1:34" x14ac:dyDescent="0.2">
      <c r="A856" s="347">
        <f t="shared" ca="1" si="383"/>
        <v>1E-4</v>
      </c>
      <c r="B856" s="304">
        <f t="shared" ca="1" si="384"/>
        <v>33.433800000001327</v>
      </c>
      <c r="D856" s="306">
        <f t="shared" ca="1" si="385"/>
        <v>-0.73206246560143406</v>
      </c>
      <c r="E856" s="307">
        <f t="shared" ca="1" si="386"/>
        <v>-2.5258907427401311</v>
      </c>
      <c r="F856" s="304">
        <f t="shared" ca="1" si="387"/>
        <v>2.6298364013380646</v>
      </c>
      <c r="G856" s="306">
        <f t="shared" ca="1" si="388"/>
        <v>12.124775489330545</v>
      </c>
      <c r="H856" s="307">
        <f t="shared" ca="1" si="389"/>
        <v>-120.64395005520419</v>
      </c>
      <c r="I856" s="304">
        <f t="shared" ca="1" si="390"/>
        <v>121.25169221742546</v>
      </c>
      <c r="J856" s="306">
        <f t="shared" ca="1" si="391"/>
        <v>752.66657852646347</v>
      </c>
      <c r="K856" s="307">
        <f t="shared" ca="1" si="392"/>
        <v>-12.125882892599977</v>
      </c>
      <c r="L856" s="304">
        <f t="shared" ca="1" si="377"/>
        <v>752.76424959389385</v>
      </c>
      <c r="M856" s="306">
        <f t="shared" ca="1" si="393"/>
        <v>-1.4706321692240629</v>
      </c>
      <c r="N856" s="304">
        <f t="shared" ca="1" si="394"/>
        <v>-84.261016512707883</v>
      </c>
      <c r="P856" s="310">
        <f t="shared" ca="1" si="395"/>
        <v>23</v>
      </c>
      <c r="Q856" s="304">
        <f t="shared" ca="1" si="396"/>
        <v>0</v>
      </c>
      <c r="R856" s="306">
        <f t="shared" ca="1" si="397"/>
        <v>0</v>
      </c>
      <c r="S856" s="307">
        <f t="shared" ca="1" si="398"/>
        <v>8.1359999999999992</v>
      </c>
      <c r="T856" s="304">
        <f t="shared" ca="1" si="378"/>
        <v>79.814160000000001</v>
      </c>
      <c r="U856" s="311">
        <f t="shared" ca="1" si="379"/>
        <v>0</v>
      </c>
      <c r="V856" s="306">
        <f t="shared" ca="1" si="380"/>
        <v>1.2264863218025495</v>
      </c>
      <c r="W856" s="304">
        <f t="shared" ca="1" si="381"/>
        <v>59.562368433652871</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2.4400257178319098</v>
      </c>
      <c r="AH856" s="304">
        <f t="shared" ca="1" si="405"/>
        <v>-7.3208034480677995</v>
      </c>
    </row>
    <row r="857" spans="1:34" x14ac:dyDescent="0.2">
      <c r="A857" s="347">
        <f t="shared" ca="1" si="383"/>
        <v>1E-4</v>
      </c>
      <c r="B857" s="304">
        <f t="shared" ca="1" si="384"/>
        <v>33.43390000000133</v>
      </c>
      <c r="D857" s="306">
        <f t="shared" ca="1" si="385"/>
        <v>-0.73206040198111544</v>
      </c>
      <c r="E857" s="307">
        <f t="shared" ca="1" si="386"/>
        <v>-2.5258520459434335</v>
      </c>
      <c r="F857" s="304">
        <f t="shared" ca="1" si="387"/>
        <v>2.6297986596211849</v>
      </c>
      <c r="G857" s="306">
        <f t="shared" ca="1" si="388"/>
        <v>12.124702283290347</v>
      </c>
      <c r="H857" s="307">
        <f t="shared" ca="1" si="389"/>
        <v>-120.64420264040878</v>
      </c>
      <c r="I857" s="304">
        <f t="shared" ca="1" si="390"/>
        <v>121.25193621628664</v>
      </c>
      <c r="J857" s="306">
        <f t="shared" ca="1" si="391"/>
        <v>752.66657852646347</v>
      </c>
      <c r="K857" s="307">
        <f t="shared" ca="1" si="392"/>
        <v>-12.137947300234757</v>
      </c>
      <c r="L857" s="304">
        <f t="shared" ca="1" si="377"/>
        <v>752.76444402973516</v>
      </c>
      <c r="M857" s="306">
        <f t="shared" ca="1" si="393"/>
        <v>-1.4706329782570362</v>
      </c>
      <c r="N857" s="304">
        <f t="shared" ca="1" si="394"/>
        <v>-84.261062866882739</v>
      </c>
      <c r="P857" s="310">
        <f t="shared" ca="1" si="395"/>
        <v>23</v>
      </c>
      <c r="Q857" s="304">
        <f t="shared" ca="1" si="396"/>
        <v>0</v>
      </c>
      <c r="R857" s="306">
        <f t="shared" ca="1" si="397"/>
        <v>0</v>
      </c>
      <c r="S857" s="307">
        <f t="shared" ca="1" si="398"/>
        <v>8.1359999999999992</v>
      </c>
      <c r="T857" s="304">
        <f t="shared" ca="1" si="378"/>
        <v>79.814160000000001</v>
      </c>
      <c r="U857" s="311">
        <f t="shared" ca="1" si="379"/>
        <v>0</v>
      </c>
      <c r="V857" s="306">
        <f t="shared" ca="1" si="380"/>
        <v>1.226487801487081</v>
      </c>
      <c r="W857" s="304">
        <f t="shared" ca="1" si="381"/>
        <v>59.562680011439667</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2.4399882149971912</v>
      </c>
      <c r="AH857" s="304">
        <f t="shared" ca="1" si="405"/>
        <v>-7.3208417445492717</v>
      </c>
    </row>
    <row r="858" spans="1:34" x14ac:dyDescent="0.2">
      <c r="A858" s="347">
        <f t="shared" ca="1" si="383"/>
        <v>1E-4</v>
      </c>
      <c r="B858" s="304">
        <f t="shared" ca="1" si="384"/>
        <v>33.434000000001333</v>
      </c>
      <c r="D858" s="306">
        <f t="shared" ca="1" si="385"/>
        <v>-0.73205833832862965</v>
      </c>
      <c r="E858" s="307">
        <f t="shared" ca="1" si="386"/>
        <v>-2.5258133494431183</v>
      </c>
      <c r="F858" s="304">
        <f t="shared" ca="1" si="387"/>
        <v>2.6297609182093984</v>
      </c>
      <c r="G858" s="306">
        <f t="shared" ca="1" si="388"/>
        <v>12.124629077456515</v>
      </c>
      <c r="H858" s="307">
        <f t="shared" ca="1" si="389"/>
        <v>-120.64445522174373</v>
      </c>
      <c r="I858" s="304">
        <f t="shared" ca="1" si="390"/>
        <v>121.25218021139756</v>
      </c>
      <c r="J858" s="306">
        <f t="shared" ca="1" si="391"/>
        <v>752.66657852646347</v>
      </c>
      <c r="K858" s="307">
        <f t="shared" ca="1" si="392"/>
        <v>-12.150011733127863</v>
      </c>
      <c r="L858" s="304">
        <f t="shared" ca="1" si="377"/>
        <v>752.76463865928781</v>
      </c>
      <c r="M858" s="306">
        <f t="shared" ca="1" si="393"/>
        <v>-1.4706337872818687</v>
      </c>
      <c r="N858" s="304">
        <f t="shared" ca="1" si="394"/>
        <v>-84.261109220591152</v>
      </c>
      <c r="P858" s="310">
        <f t="shared" ca="1" si="395"/>
        <v>23</v>
      </c>
      <c r="Q858" s="304">
        <f t="shared" ca="1" si="396"/>
        <v>0</v>
      </c>
      <c r="R858" s="306">
        <f t="shared" ca="1" si="397"/>
        <v>0</v>
      </c>
      <c r="S858" s="307">
        <f t="shared" ca="1" si="398"/>
        <v>8.1359999999999992</v>
      </c>
      <c r="T858" s="304">
        <f t="shared" ca="1" si="378"/>
        <v>79.814160000000001</v>
      </c>
      <c r="U858" s="311">
        <f t="shared" ca="1" si="379"/>
        <v>0</v>
      </c>
      <c r="V858" s="306">
        <f t="shared" ca="1" si="380"/>
        <v>1.2264892811764967</v>
      </c>
      <c r="W858" s="304">
        <f t="shared" ca="1" si="381"/>
        <v>59.562991586839949</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2.439950712441421</v>
      </c>
      <c r="AH858" s="304">
        <f t="shared" ca="1" si="405"/>
        <v>-7.320880040737423</v>
      </c>
    </row>
    <row r="859" spans="1:34" x14ac:dyDescent="0.2">
      <c r="A859" s="347">
        <f t="shared" ca="1" si="383"/>
        <v>1E-4</v>
      </c>
      <c r="B859" s="304">
        <f t="shared" ca="1" si="384"/>
        <v>33.434100000001337</v>
      </c>
      <c r="D859" s="306">
        <f t="shared" ca="1" si="385"/>
        <v>-0.73205627464397771</v>
      </c>
      <c r="E859" s="307">
        <f t="shared" ca="1" si="386"/>
        <v>-2.5257746532391909</v>
      </c>
      <c r="F859" s="304">
        <f t="shared" ca="1" si="387"/>
        <v>2.6297231771027105</v>
      </c>
      <c r="G859" s="306">
        <f t="shared" ca="1" si="388"/>
        <v>12.124555871829051</v>
      </c>
      <c r="H859" s="307">
        <f t="shared" ca="1" si="389"/>
        <v>-120.64470779920904</v>
      </c>
      <c r="I859" s="304">
        <f t="shared" ca="1" si="390"/>
        <v>121.25242420275825</v>
      </c>
      <c r="J859" s="306">
        <f t="shared" ca="1" si="391"/>
        <v>752.66657852646347</v>
      </c>
      <c r="K859" s="307">
        <f t="shared" ca="1" si="392"/>
        <v>-12.162076191278912</v>
      </c>
      <c r="L859" s="304">
        <f t="shared" ca="1" si="377"/>
        <v>752.76483348255272</v>
      </c>
      <c r="M859" s="306">
        <f t="shared" ca="1" si="393"/>
        <v>-1.4706345962985605</v>
      </c>
      <c r="N859" s="304">
        <f t="shared" ca="1" si="394"/>
        <v>-84.26115557383315</v>
      </c>
      <c r="P859" s="310">
        <f t="shared" ca="1" si="395"/>
        <v>23</v>
      </c>
      <c r="Q859" s="304">
        <f t="shared" ca="1" si="396"/>
        <v>0</v>
      </c>
      <c r="R859" s="306">
        <f t="shared" ca="1" si="397"/>
        <v>0</v>
      </c>
      <c r="S859" s="307">
        <f t="shared" ca="1" si="398"/>
        <v>8.1359999999999992</v>
      </c>
      <c r="T859" s="304">
        <f t="shared" ca="1" si="378"/>
        <v>79.814160000000001</v>
      </c>
      <c r="U859" s="311">
        <f t="shared" ca="1" si="379"/>
        <v>0</v>
      </c>
      <c r="V859" s="306">
        <f t="shared" ca="1" si="380"/>
        <v>1.2264907608707964</v>
      </c>
      <c r="W859" s="304">
        <f t="shared" ca="1" si="381"/>
        <v>59.563303159853731</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2.4399132101646046</v>
      </c>
      <c r="AH859" s="304">
        <f t="shared" ca="1" si="405"/>
        <v>-7.3209183366322463</v>
      </c>
    </row>
    <row r="860" spans="1:34" x14ac:dyDescent="0.2">
      <c r="A860" s="347">
        <f t="shared" ca="1" si="383"/>
        <v>1E-4</v>
      </c>
      <c r="B860" s="304">
        <f t="shared" ca="1" si="384"/>
        <v>33.43420000000134</v>
      </c>
      <c r="D860" s="306">
        <f t="shared" ca="1" si="385"/>
        <v>-0.73205421092716005</v>
      </c>
      <c r="E860" s="307">
        <f t="shared" ca="1" si="386"/>
        <v>-2.5257359573316513</v>
      </c>
      <c r="F860" s="304">
        <f t="shared" ca="1" si="387"/>
        <v>2.6296854363011217</v>
      </c>
      <c r="G860" s="306">
        <f t="shared" ca="1" si="388"/>
        <v>12.124482666407959</v>
      </c>
      <c r="H860" s="307">
        <f t="shared" ca="1" si="389"/>
        <v>-120.64496037280477</v>
      </c>
      <c r="I860" s="304">
        <f t="shared" ca="1" si="390"/>
        <v>121.25266819036875</v>
      </c>
      <c r="J860" s="306">
        <f t="shared" ca="1" si="391"/>
        <v>752.66657852646347</v>
      </c>
      <c r="K860" s="307">
        <f t="shared" ca="1" si="392"/>
        <v>-12.174140674687512</v>
      </c>
      <c r="L860" s="304">
        <f t="shared" ca="1" si="377"/>
        <v>752.76502849953124</v>
      </c>
      <c r="M860" s="306">
        <f t="shared" ca="1" si="393"/>
        <v>-1.4706354053071118</v>
      </c>
      <c r="N860" s="304">
        <f t="shared" ca="1" si="394"/>
        <v>-84.261201926608734</v>
      </c>
      <c r="P860" s="310">
        <f t="shared" ca="1" si="395"/>
        <v>23</v>
      </c>
      <c r="Q860" s="304">
        <f t="shared" ca="1" si="396"/>
        <v>0</v>
      </c>
      <c r="R860" s="306">
        <f t="shared" ca="1" si="397"/>
        <v>0</v>
      </c>
      <c r="S860" s="307">
        <f t="shared" ca="1" si="398"/>
        <v>8.1359999999999992</v>
      </c>
      <c r="T860" s="304">
        <f t="shared" ca="1" si="378"/>
        <v>79.814160000000001</v>
      </c>
      <c r="U860" s="311">
        <f t="shared" ca="1" si="379"/>
        <v>0</v>
      </c>
      <c r="V860" s="306">
        <f t="shared" ca="1" si="380"/>
        <v>1.2264922405699803</v>
      </c>
      <c r="W860" s="304">
        <f t="shared" ca="1" si="381"/>
        <v>59.563614730481028</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2.4398757081667384</v>
      </c>
      <c r="AH860" s="304">
        <f t="shared" ca="1" si="405"/>
        <v>-7.3209566322337434</v>
      </c>
    </row>
    <row r="861" spans="1:34" x14ac:dyDescent="0.2">
      <c r="A861" s="347">
        <f t="shared" ca="1" si="383"/>
        <v>1E-4</v>
      </c>
      <c r="B861" s="304">
        <f t="shared" ca="1" si="384"/>
        <v>33.434300000001343</v>
      </c>
      <c r="D861" s="306">
        <f t="shared" ca="1" si="385"/>
        <v>-0.73205214717817813</v>
      </c>
      <c r="E861" s="307">
        <f t="shared" ca="1" si="386"/>
        <v>-2.5256972617204951</v>
      </c>
      <c r="F861" s="304">
        <f t="shared" ca="1" si="387"/>
        <v>2.629647695804628</v>
      </c>
      <c r="G861" s="306">
        <f t="shared" ca="1" si="388"/>
        <v>12.12440946119324</v>
      </c>
      <c r="H861" s="307">
        <f t="shared" ca="1" si="389"/>
        <v>-120.64521294253095</v>
      </c>
      <c r="I861" s="304">
        <f t="shared" ca="1" si="390"/>
        <v>121.25291217422907</v>
      </c>
      <c r="J861" s="306">
        <f t="shared" ca="1" si="391"/>
        <v>752.66657852646347</v>
      </c>
      <c r="K861" s="307">
        <f t="shared" ca="1" si="392"/>
        <v>-12.186205183353279</v>
      </c>
      <c r="L861" s="304">
        <f t="shared" ca="1" si="377"/>
        <v>752.76522371022418</v>
      </c>
      <c r="M861" s="306">
        <f t="shared" ca="1" si="393"/>
        <v>-1.4706362143075229</v>
      </c>
      <c r="N861" s="304">
        <f t="shared" ca="1" si="394"/>
        <v>-84.261248278917918</v>
      </c>
      <c r="P861" s="310">
        <f t="shared" ca="1" si="395"/>
        <v>23</v>
      </c>
      <c r="Q861" s="304">
        <f t="shared" ca="1" si="396"/>
        <v>0</v>
      </c>
      <c r="R861" s="306">
        <f t="shared" ca="1" si="397"/>
        <v>0</v>
      </c>
      <c r="S861" s="307">
        <f t="shared" ca="1" si="398"/>
        <v>8.1359999999999992</v>
      </c>
      <c r="T861" s="304">
        <f t="shared" ca="1" si="378"/>
        <v>79.814160000000001</v>
      </c>
      <c r="U861" s="311">
        <f t="shared" ca="1" si="379"/>
        <v>0</v>
      </c>
      <c r="V861" s="306">
        <f t="shared" ca="1" si="380"/>
        <v>1.226493720274048</v>
      </c>
      <c r="W861" s="304">
        <f t="shared" ca="1" si="381"/>
        <v>59.563926298721789</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2.4398382064478215</v>
      </c>
      <c r="AH861" s="304">
        <f t="shared" ca="1" si="405"/>
        <v>-7.3209949275419168</v>
      </c>
    </row>
    <row r="862" spans="1:34" x14ac:dyDescent="0.2">
      <c r="A862" s="347">
        <f t="shared" ca="1" si="383"/>
        <v>1E-4</v>
      </c>
      <c r="B862" s="304">
        <f t="shared" ca="1" si="384"/>
        <v>33.434400000001347</v>
      </c>
      <c r="D862" s="306">
        <f t="shared" ca="1" si="385"/>
        <v>-0.73205008339703004</v>
      </c>
      <c r="E862" s="307">
        <f t="shared" ca="1" si="386"/>
        <v>-2.5256585664057312</v>
      </c>
      <c r="F862" s="304">
        <f t="shared" ca="1" si="387"/>
        <v>2.6296099556132373</v>
      </c>
      <c r="G862" s="306">
        <f t="shared" ca="1" si="388"/>
        <v>12.1243362561849</v>
      </c>
      <c r="H862" s="307">
        <f t="shared" ca="1" si="389"/>
        <v>-120.64546550838759</v>
      </c>
      <c r="I862" s="304">
        <f t="shared" ca="1" si="390"/>
        <v>121.25315615433925</v>
      </c>
      <c r="J862" s="306">
        <f t="shared" ca="1" si="391"/>
        <v>752.66657852646347</v>
      </c>
      <c r="K862" s="307">
        <f t="shared" ca="1" si="392"/>
        <v>-12.198269717275824</v>
      </c>
      <c r="L862" s="304">
        <f t="shared" ca="1" si="377"/>
        <v>752.76541911463255</v>
      </c>
      <c r="M862" s="306">
        <f t="shared" ca="1" si="393"/>
        <v>-1.4706370232997936</v>
      </c>
      <c r="N862" s="304">
        <f t="shared" ca="1" si="394"/>
        <v>-84.261294630760688</v>
      </c>
      <c r="P862" s="310">
        <f t="shared" ca="1" si="395"/>
        <v>23</v>
      </c>
      <c r="Q862" s="304">
        <f t="shared" ca="1" si="396"/>
        <v>0</v>
      </c>
      <c r="R862" s="306">
        <f t="shared" ca="1" si="397"/>
        <v>0</v>
      </c>
      <c r="S862" s="307">
        <f t="shared" ca="1" si="398"/>
        <v>8.1359999999999992</v>
      </c>
      <c r="T862" s="304">
        <f t="shared" ca="1" si="378"/>
        <v>79.814160000000001</v>
      </c>
      <c r="U862" s="311">
        <f t="shared" ca="1" si="379"/>
        <v>0</v>
      </c>
      <c r="V862" s="306">
        <f t="shared" ca="1" si="380"/>
        <v>1.2264951999830001</v>
      </c>
      <c r="W862" s="304">
        <f t="shared" ca="1" si="381"/>
        <v>59.564237864576079</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2.4398007050078627</v>
      </c>
      <c r="AH862" s="304">
        <f t="shared" ca="1" si="405"/>
        <v>-7.3210332225567596</v>
      </c>
    </row>
    <row r="863" spans="1:34" x14ac:dyDescent="0.2">
      <c r="A863" s="347">
        <f t="shared" ca="1" si="383"/>
        <v>1E-4</v>
      </c>
      <c r="B863" s="304">
        <f t="shared" ca="1" si="384"/>
        <v>33.43450000000135</v>
      </c>
      <c r="D863" s="306">
        <f t="shared" ca="1" si="385"/>
        <v>-0.73204801958371979</v>
      </c>
      <c r="E863" s="307">
        <f t="shared" ca="1" si="386"/>
        <v>-2.5256198713873506</v>
      </c>
      <c r="F863" s="304">
        <f t="shared" ca="1" si="387"/>
        <v>2.629572215726943</v>
      </c>
      <c r="G863" s="306">
        <f t="shared" ca="1" si="388"/>
        <v>12.124263051382941</v>
      </c>
      <c r="H863" s="307">
        <f t="shared" ca="1" si="389"/>
        <v>-120.64571807037473</v>
      </c>
      <c r="I863" s="304">
        <f t="shared" ca="1" si="390"/>
        <v>121.25340013069932</v>
      </c>
      <c r="J863" s="306">
        <f t="shared" ca="1" si="391"/>
        <v>752.66657852646347</v>
      </c>
      <c r="K863" s="307">
        <f t="shared" ca="1" si="392"/>
        <v>-12.210334276454763</v>
      </c>
      <c r="L863" s="304">
        <f t="shared" ca="1" si="377"/>
        <v>752.76561471275761</v>
      </c>
      <c r="M863" s="306">
        <f t="shared" ca="1" si="393"/>
        <v>-1.4706378322839242</v>
      </c>
      <c r="N863" s="304">
        <f t="shared" ca="1" si="394"/>
        <v>-84.261340982137057</v>
      </c>
      <c r="P863" s="310">
        <f t="shared" ca="1" si="395"/>
        <v>23</v>
      </c>
      <c r="Q863" s="304">
        <f t="shared" ca="1" si="396"/>
        <v>0</v>
      </c>
      <c r="R863" s="306">
        <f t="shared" ca="1" si="397"/>
        <v>0</v>
      </c>
      <c r="S863" s="307">
        <f t="shared" ca="1" si="398"/>
        <v>8.1359999999999992</v>
      </c>
      <c r="T863" s="304">
        <f t="shared" ca="1" si="378"/>
        <v>79.814160000000001</v>
      </c>
      <c r="U863" s="311">
        <f t="shared" ca="1" si="379"/>
        <v>0</v>
      </c>
      <c r="V863" s="306">
        <f t="shared" ca="1" si="380"/>
        <v>1.2264966796968357</v>
      </c>
      <c r="W863" s="304">
        <f t="shared" ca="1" si="381"/>
        <v>59.564549428043826</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2.439763203846856</v>
      </c>
      <c r="AH863" s="304">
        <f t="shared" ca="1" si="405"/>
        <v>-7.3210715172782797</v>
      </c>
    </row>
    <row r="864" spans="1:34" x14ac:dyDescent="0.2">
      <c r="A864" s="347">
        <f t="shared" ca="1" si="383"/>
        <v>1E-4</v>
      </c>
      <c r="B864" s="304">
        <f t="shared" ca="1" si="384"/>
        <v>33.434600000001353</v>
      </c>
      <c r="D864" s="306">
        <f t="shared" ca="1" si="385"/>
        <v>-0.73204595573824638</v>
      </c>
      <c r="E864" s="307">
        <f t="shared" ca="1" si="386"/>
        <v>-2.5255811766653613</v>
      </c>
      <c r="F864" s="304">
        <f t="shared" ca="1" si="387"/>
        <v>2.6295344761457518</v>
      </c>
      <c r="G864" s="306">
        <f t="shared" ca="1" si="388"/>
        <v>12.124189846787367</v>
      </c>
      <c r="H864" s="307">
        <f t="shared" ca="1" si="389"/>
        <v>-120.64597062849239</v>
      </c>
      <c r="I864" s="304">
        <f t="shared" ca="1" si="390"/>
        <v>121.2536441033093</v>
      </c>
      <c r="J864" s="306">
        <f t="shared" ca="1" si="391"/>
        <v>752.66657852646347</v>
      </c>
      <c r="K864" s="307">
        <f t="shared" ca="1" si="392"/>
        <v>-12.222398860889706</v>
      </c>
      <c r="L864" s="304">
        <f t="shared" ca="1" si="377"/>
        <v>752.76581050460015</v>
      </c>
      <c r="M864" s="306">
        <f t="shared" ca="1" si="393"/>
        <v>-1.4706386412599146</v>
      </c>
      <c r="N864" s="304">
        <f t="shared" ca="1" si="394"/>
        <v>-84.26138733304704</v>
      </c>
      <c r="P864" s="310">
        <f t="shared" ca="1" si="395"/>
        <v>23</v>
      </c>
      <c r="Q864" s="304">
        <f t="shared" ca="1" si="396"/>
        <v>0</v>
      </c>
      <c r="R864" s="306">
        <f t="shared" ca="1" si="397"/>
        <v>0</v>
      </c>
      <c r="S864" s="307">
        <f t="shared" ca="1" si="398"/>
        <v>8.1359999999999992</v>
      </c>
      <c r="T864" s="304">
        <f t="shared" ca="1" si="378"/>
        <v>79.814160000000001</v>
      </c>
      <c r="U864" s="311">
        <f t="shared" ca="1" si="379"/>
        <v>0</v>
      </c>
      <c r="V864" s="306">
        <f t="shared" ca="1" si="380"/>
        <v>1.2264981594155557</v>
      </c>
      <c r="W864" s="304">
        <f t="shared" ca="1" si="381"/>
        <v>59.564860989125066</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2.4397257029648038</v>
      </c>
      <c r="AH864" s="304">
        <f t="shared" ca="1" si="405"/>
        <v>-7.321109811706469</v>
      </c>
    </row>
    <row r="865" spans="1:34" x14ac:dyDescent="0.2">
      <c r="A865" s="347">
        <f t="shared" ca="1" si="383"/>
        <v>1E-4</v>
      </c>
      <c r="B865" s="304">
        <f t="shared" ca="1" si="384"/>
        <v>33.434700000001357</v>
      </c>
      <c r="D865" s="306">
        <f t="shared" ca="1" si="385"/>
        <v>-0.73204389186061203</v>
      </c>
      <c r="E865" s="307">
        <f t="shared" ca="1" si="386"/>
        <v>-2.5255424822397599</v>
      </c>
      <c r="F865" s="304">
        <f t="shared" ca="1" si="387"/>
        <v>2.6294967368696618</v>
      </c>
      <c r="G865" s="306">
        <f t="shared" ca="1" si="388"/>
        <v>12.12411664239818</v>
      </c>
      <c r="H865" s="307">
        <f t="shared" ca="1" si="389"/>
        <v>-120.64622318274061</v>
      </c>
      <c r="I865" s="304">
        <f t="shared" ca="1" si="390"/>
        <v>121.25388807216919</v>
      </c>
      <c r="J865" s="306">
        <f t="shared" ca="1" si="391"/>
        <v>752.66657852646347</v>
      </c>
      <c r="K865" s="307">
        <f t="shared" ca="1" si="392"/>
        <v>-12.234463470580268</v>
      </c>
      <c r="L865" s="304">
        <f t="shared" ca="1" si="377"/>
        <v>752.76600649016154</v>
      </c>
      <c r="M865" s="306">
        <f t="shared" ca="1" si="393"/>
        <v>-1.4706394502277653</v>
      </c>
      <c r="N865" s="304">
        <f t="shared" ca="1" si="394"/>
        <v>-84.261433683490651</v>
      </c>
      <c r="P865" s="310">
        <f t="shared" ca="1" si="395"/>
        <v>23</v>
      </c>
      <c r="Q865" s="304">
        <f t="shared" ca="1" si="396"/>
        <v>0</v>
      </c>
      <c r="R865" s="306">
        <f t="shared" ca="1" si="397"/>
        <v>0</v>
      </c>
      <c r="S865" s="307">
        <f t="shared" ca="1" si="398"/>
        <v>8.1359999999999992</v>
      </c>
      <c r="T865" s="304">
        <f t="shared" ca="1" si="378"/>
        <v>79.814160000000001</v>
      </c>
      <c r="U865" s="311">
        <f t="shared" ca="1" si="379"/>
        <v>0</v>
      </c>
      <c r="V865" s="306">
        <f t="shared" ca="1" si="380"/>
        <v>1.2264996391391596</v>
      </c>
      <c r="W865" s="304">
        <f t="shared" ca="1" si="381"/>
        <v>59.565172547819749</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2.4396882023617064</v>
      </c>
      <c r="AH865" s="304">
        <f t="shared" ca="1" si="405"/>
        <v>-7.3211481058413312</v>
      </c>
    </row>
    <row r="866" spans="1:34" x14ac:dyDescent="0.2">
      <c r="A866" s="347">
        <f t="shared" ca="1" si="383"/>
        <v>1E-4</v>
      </c>
      <c r="B866" s="304">
        <f t="shared" ca="1" si="384"/>
        <v>33.43480000000136</v>
      </c>
      <c r="D866" s="306">
        <f t="shared" ca="1" si="385"/>
        <v>-0.73204182795081452</v>
      </c>
      <c r="E866" s="307">
        <f t="shared" ca="1" si="386"/>
        <v>-2.5255037881105524</v>
      </c>
      <c r="F866" s="304">
        <f t="shared" ca="1" si="387"/>
        <v>2.629458997898678</v>
      </c>
      <c r="G866" s="306">
        <f t="shared" ca="1" si="388"/>
        <v>12.124043438215384</v>
      </c>
      <c r="H866" s="307">
        <f t="shared" ca="1" si="389"/>
        <v>-120.64647573311943</v>
      </c>
      <c r="I866" s="304">
        <f t="shared" ca="1" si="390"/>
        <v>121.25413203727908</v>
      </c>
      <c r="J866" s="306">
        <f t="shared" ca="1" si="391"/>
        <v>752.66657852646347</v>
      </c>
      <c r="K866" s="307">
        <f t="shared" ca="1" si="392"/>
        <v>-12.24652810552606</v>
      </c>
      <c r="L866" s="304">
        <f t="shared" ca="1" si="377"/>
        <v>752.76620266944269</v>
      </c>
      <c r="M866" s="306">
        <f t="shared" ca="1" si="393"/>
        <v>-1.4706402591874763</v>
      </c>
      <c r="N866" s="304">
        <f t="shared" ca="1" si="394"/>
        <v>-84.261480033467876</v>
      </c>
      <c r="P866" s="310">
        <f t="shared" ca="1" si="395"/>
        <v>23</v>
      </c>
      <c r="Q866" s="304">
        <f t="shared" ca="1" si="396"/>
        <v>0</v>
      </c>
      <c r="R866" s="306">
        <f t="shared" ca="1" si="397"/>
        <v>0</v>
      </c>
      <c r="S866" s="307">
        <f t="shared" ca="1" si="398"/>
        <v>8.1359999999999992</v>
      </c>
      <c r="T866" s="304">
        <f t="shared" ca="1" si="378"/>
        <v>79.814160000000001</v>
      </c>
      <c r="U866" s="311">
        <f t="shared" ca="1" si="379"/>
        <v>0</v>
      </c>
      <c r="V866" s="306">
        <f t="shared" ca="1" si="380"/>
        <v>1.2265011188676473</v>
      </c>
      <c r="W866" s="304">
        <f t="shared" ca="1" si="381"/>
        <v>59.565484104127925</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2.4396507020375706</v>
      </c>
      <c r="AH866" s="304">
        <f t="shared" ca="1" si="405"/>
        <v>-7.321186399682861</v>
      </c>
    </row>
    <row r="867" spans="1:34" x14ac:dyDescent="0.2">
      <c r="A867" s="347">
        <f t="shared" ca="1" si="383"/>
        <v>1E-4</v>
      </c>
      <c r="B867" s="304">
        <f t="shared" ca="1" si="384"/>
        <v>33.434900000001363</v>
      </c>
      <c r="D867" s="306">
        <f t="shared" ca="1" si="385"/>
        <v>-0.73203976400885618</v>
      </c>
      <c r="E867" s="307">
        <f t="shared" ca="1" si="386"/>
        <v>-2.5254650942777319</v>
      </c>
      <c r="F867" s="304">
        <f t="shared" ca="1" si="387"/>
        <v>2.6294212592327946</v>
      </c>
      <c r="G867" s="306">
        <f t="shared" ca="1" si="388"/>
        <v>12.123970234238984</v>
      </c>
      <c r="H867" s="307">
        <f t="shared" ca="1" si="389"/>
        <v>-120.64672827962886</v>
      </c>
      <c r="I867" s="304">
        <f t="shared" ca="1" si="390"/>
        <v>121.25437599863896</v>
      </c>
      <c r="J867" s="306">
        <f t="shared" ca="1" si="391"/>
        <v>752.66657852646347</v>
      </c>
      <c r="K867" s="307">
        <f t="shared" ca="1" si="392"/>
        <v>-12.258592765726698</v>
      </c>
      <c r="L867" s="304">
        <f t="shared" ca="1" si="377"/>
        <v>752.7663990424445</v>
      </c>
      <c r="M867" s="306">
        <f t="shared" ca="1" si="393"/>
        <v>-1.4706410681390476</v>
      </c>
      <c r="N867" s="304">
        <f t="shared" ca="1" si="394"/>
        <v>-84.261526382978744</v>
      </c>
      <c r="P867" s="310">
        <f t="shared" ca="1" si="395"/>
        <v>23</v>
      </c>
      <c r="Q867" s="304">
        <f t="shared" ca="1" si="396"/>
        <v>0</v>
      </c>
      <c r="R867" s="306">
        <f t="shared" ca="1" si="397"/>
        <v>0</v>
      </c>
      <c r="S867" s="307">
        <f t="shared" ca="1" si="398"/>
        <v>8.1359999999999992</v>
      </c>
      <c r="T867" s="304">
        <f t="shared" ca="1" si="378"/>
        <v>79.814160000000001</v>
      </c>
      <c r="U867" s="311">
        <f t="shared" ca="1" si="379"/>
        <v>0</v>
      </c>
      <c r="V867" s="306">
        <f t="shared" ca="1" si="380"/>
        <v>1.2265025986010187</v>
      </c>
      <c r="W867" s="304">
        <f t="shared" ca="1" si="381"/>
        <v>59.565795658049566</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2.4396132019923895</v>
      </c>
      <c r="AH867" s="304">
        <f t="shared" ca="1" si="405"/>
        <v>-7.3212246932310636</v>
      </c>
    </row>
    <row r="868" spans="1:34" x14ac:dyDescent="0.2">
      <c r="A868" s="347">
        <f t="shared" ca="1" si="383"/>
        <v>1E-4</v>
      </c>
      <c r="B868" s="304">
        <f t="shared" ca="1" si="384"/>
        <v>33.435000000001367</v>
      </c>
      <c r="D868" s="306">
        <f t="shared" ca="1" si="385"/>
        <v>-0.732037700034738</v>
      </c>
      <c r="E868" s="307">
        <f t="shared" ca="1" si="386"/>
        <v>-2.5254264007413036</v>
      </c>
      <c r="F868" s="304">
        <f t="shared" ca="1" si="387"/>
        <v>2.6293835208720169</v>
      </c>
      <c r="G868" s="306">
        <f t="shared" ca="1" si="388"/>
        <v>12.12389703046898</v>
      </c>
      <c r="H868" s="307">
        <f t="shared" ca="1" si="389"/>
        <v>-120.64698082226893</v>
      </c>
      <c r="I868" s="304">
        <f t="shared" ca="1" si="390"/>
        <v>121.25461995624885</v>
      </c>
      <c r="J868" s="306">
        <f t="shared" ca="1" si="391"/>
        <v>752.66657852646347</v>
      </c>
      <c r="K868" s="307">
        <f t="shared" ca="1" si="392"/>
        <v>-12.270657451181792</v>
      </c>
      <c r="L868" s="304">
        <f t="shared" ca="1" si="377"/>
        <v>752.76659560916835</v>
      </c>
      <c r="M868" s="306">
        <f t="shared" ca="1" si="393"/>
        <v>-1.4706418770824792</v>
      </c>
      <c r="N868" s="304">
        <f t="shared" ca="1" si="394"/>
        <v>-84.261572732023239</v>
      </c>
      <c r="P868" s="310">
        <f t="shared" ca="1" si="395"/>
        <v>23</v>
      </c>
      <c r="Q868" s="304">
        <f t="shared" ca="1" si="396"/>
        <v>0</v>
      </c>
      <c r="R868" s="306">
        <f t="shared" ca="1" si="397"/>
        <v>0</v>
      </c>
      <c r="S868" s="307">
        <f t="shared" ca="1" si="398"/>
        <v>8.1359999999999992</v>
      </c>
      <c r="T868" s="304">
        <f t="shared" ca="1" si="378"/>
        <v>79.814160000000001</v>
      </c>
      <c r="U868" s="311">
        <f t="shared" ca="1" si="379"/>
        <v>0</v>
      </c>
      <c r="V868" s="306">
        <f t="shared" ca="1" si="380"/>
        <v>1.226504078339274</v>
      </c>
      <c r="W868" s="304">
        <f t="shared" ca="1" si="381"/>
        <v>59.566107209584636</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2.4395757022261648</v>
      </c>
      <c r="AH868" s="304">
        <f t="shared" ca="1" si="405"/>
        <v>-7.3212629864859355</v>
      </c>
    </row>
    <row r="869" spans="1:34" x14ac:dyDescent="0.2">
      <c r="A869" s="347">
        <f t="shared" ca="1" si="383"/>
        <v>1E-4</v>
      </c>
      <c r="B869" s="304">
        <f t="shared" ca="1" si="384"/>
        <v>33.43510000000137</v>
      </c>
      <c r="D869" s="306">
        <f t="shared" ca="1" si="385"/>
        <v>-0.73203563602846167</v>
      </c>
      <c r="E869" s="307">
        <f t="shared" ca="1" si="386"/>
        <v>-2.5253877075012694</v>
      </c>
      <c r="F869" s="304">
        <f t="shared" ca="1" si="387"/>
        <v>2.6293457828163476</v>
      </c>
      <c r="G869" s="306">
        <f t="shared" ca="1" si="388"/>
        <v>12.123823826905378</v>
      </c>
      <c r="H869" s="307">
        <f t="shared" ca="1" si="389"/>
        <v>-120.64723336103968</v>
      </c>
      <c r="I869" s="304">
        <f t="shared" ca="1" si="390"/>
        <v>121.2548639101088</v>
      </c>
      <c r="J869" s="306">
        <f t="shared" ca="1" si="391"/>
        <v>752.66657852646347</v>
      </c>
      <c r="K869" s="307">
        <f t="shared" ca="1" si="392"/>
        <v>-12.282722161890957</v>
      </c>
      <c r="L869" s="304">
        <f t="shared" ca="1" si="377"/>
        <v>752.76679236961502</v>
      </c>
      <c r="M869" s="306">
        <f t="shared" ca="1" si="393"/>
        <v>-1.4706426860177715</v>
      </c>
      <c r="N869" s="304">
        <f t="shared" ca="1" si="394"/>
        <v>-84.261619080601392</v>
      </c>
      <c r="P869" s="310">
        <f t="shared" ca="1" si="395"/>
        <v>23</v>
      </c>
      <c r="Q869" s="304">
        <f t="shared" ca="1" si="396"/>
        <v>0</v>
      </c>
      <c r="R869" s="306">
        <f t="shared" ca="1" si="397"/>
        <v>0</v>
      </c>
      <c r="S869" s="307">
        <f t="shared" ca="1" si="398"/>
        <v>8.1359999999999992</v>
      </c>
      <c r="T869" s="304">
        <f t="shared" ca="1" si="378"/>
        <v>79.814160000000001</v>
      </c>
      <c r="U869" s="311">
        <f t="shared" ca="1" si="379"/>
        <v>0</v>
      </c>
      <c r="V869" s="306">
        <f t="shared" ca="1" si="380"/>
        <v>1.2265055580824127</v>
      </c>
      <c r="W869" s="304">
        <f t="shared" ca="1" si="381"/>
        <v>59.566418758733157</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2.4395382027389072</v>
      </c>
      <c r="AH869" s="304">
        <f t="shared" ca="1" si="405"/>
        <v>-7.3213012794474732</v>
      </c>
    </row>
    <row r="870" spans="1:34" x14ac:dyDescent="0.2">
      <c r="A870" s="347">
        <f t="shared" ca="1" si="383"/>
        <v>1E-4</v>
      </c>
      <c r="B870" s="304">
        <f t="shared" ca="1" si="384"/>
        <v>33.435200000001373</v>
      </c>
      <c r="D870" s="306">
        <f t="shared" ca="1" si="385"/>
        <v>-0.7320335719900255</v>
      </c>
      <c r="E870" s="307">
        <f t="shared" ca="1" si="386"/>
        <v>-2.5253490145576292</v>
      </c>
      <c r="F870" s="304">
        <f t="shared" ca="1" si="387"/>
        <v>2.6293080450657857</v>
      </c>
      <c r="G870" s="306">
        <f t="shared" ca="1" si="388"/>
        <v>12.12375062354818</v>
      </c>
      <c r="H870" s="307">
        <f t="shared" ca="1" si="389"/>
        <v>-120.64748589594113</v>
      </c>
      <c r="I870" s="304">
        <f t="shared" ca="1" si="390"/>
        <v>121.25510786021881</v>
      </c>
      <c r="J870" s="306">
        <f t="shared" ca="1" si="391"/>
        <v>752.66657852646347</v>
      </c>
      <c r="K870" s="307">
        <f t="shared" ca="1" si="392"/>
        <v>-12.294786897853806</v>
      </c>
      <c r="L870" s="304">
        <f t="shared" ca="1" si="377"/>
        <v>752.76698932378577</v>
      </c>
      <c r="M870" s="306">
        <f t="shared" ca="1" si="393"/>
        <v>-1.4706434949449247</v>
      </c>
      <c r="N870" s="304">
        <f t="shared" ca="1" si="394"/>
        <v>-84.261665428713201</v>
      </c>
      <c r="P870" s="310">
        <f t="shared" ca="1" si="395"/>
        <v>23</v>
      </c>
      <c r="Q870" s="304">
        <f t="shared" ca="1" si="396"/>
        <v>0</v>
      </c>
      <c r="R870" s="306">
        <f t="shared" ca="1" si="397"/>
        <v>0</v>
      </c>
      <c r="S870" s="307">
        <f t="shared" ca="1" si="398"/>
        <v>8.1359999999999992</v>
      </c>
      <c r="T870" s="304">
        <f t="shared" ca="1" si="378"/>
        <v>79.814160000000001</v>
      </c>
      <c r="U870" s="311">
        <f t="shared" ca="1" si="379"/>
        <v>0</v>
      </c>
      <c r="V870" s="306">
        <f t="shared" ca="1" si="380"/>
        <v>1.2265070378304361</v>
      </c>
      <c r="W870" s="304">
        <f t="shared" ca="1" si="381"/>
        <v>59.566730305495142</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2.4395007035306078</v>
      </c>
      <c r="AH870" s="304">
        <f t="shared" ca="1" si="405"/>
        <v>-7.3213395721156784</v>
      </c>
    </row>
    <row r="871" spans="1:34" x14ac:dyDescent="0.2">
      <c r="A871" s="347">
        <f t="shared" ca="1" si="383"/>
        <v>1E-4</v>
      </c>
      <c r="B871" s="304">
        <f t="shared" ca="1" si="384"/>
        <v>33.435300000001376</v>
      </c>
      <c r="D871" s="306">
        <f t="shared" ca="1" si="385"/>
        <v>-0.73203150791942995</v>
      </c>
      <c r="E871" s="307">
        <f t="shared" ca="1" si="386"/>
        <v>-2.5253103219103794</v>
      </c>
      <c r="F871" s="304">
        <f t="shared" ca="1" si="387"/>
        <v>2.6292703076203288</v>
      </c>
      <c r="G871" s="306">
        <f t="shared" ca="1" si="388"/>
        <v>12.123677420397387</v>
      </c>
      <c r="H871" s="307">
        <f t="shared" ca="1" si="389"/>
        <v>-120.64773842697332</v>
      </c>
      <c r="I871" s="304">
        <f t="shared" ca="1" si="390"/>
        <v>121.25535180657894</v>
      </c>
      <c r="J871" s="306">
        <f t="shared" ca="1" si="391"/>
        <v>752.66657852646347</v>
      </c>
      <c r="K871" s="307">
        <f t="shared" ca="1" si="392"/>
        <v>-12.306851659069951</v>
      </c>
      <c r="L871" s="304">
        <f t="shared" ca="1" si="377"/>
        <v>752.7671864716815</v>
      </c>
      <c r="M871" s="306">
        <f t="shared" ca="1" si="393"/>
        <v>-1.4706443038639385</v>
      </c>
      <c r="N871" s="304">
        <f t="shared" ca="1" si="394"/>
        <v>-84.261711776358666</v>
      </c>
      <c r="P871" s="310">
        <f t="shared" ca="1" si="395"/>
        <v>23</v>
      </c>
      <c r="Q871" s="304">
        <f t="shared" ca="1" si="396"/>
        <v>0</v>
      </c>
      <c r="R871" s="306">
        <f t="shared" ca="1" si="397"/>
        <v>0</v>
      </c>
      <c r="S871" s="307">
        <f t="shared" ca="1" si="398"/>
        <v>8.1359999999999992</v>
      </c>
      <c r="T871" s="304">
        <f t="shared" ca="1" si="378"/>
        <v>79.814160000000001</v>
      </c>
      <c r="U871" s="311">
        <f t="shared" ca="1" si="379"/>
        <v>0</v>
      </c>
      <c r="V871" s="306">
        <f t="shared" ca="1" si="380"/>
        <v>1.2265085175833421</v>
      </c>
      <c r="W871" s="304">
        <f t="shared" ca="1" si="381"/>
        <v>59.567041849870549</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2.4394632046012692</v>
      </c>
      <c r="AH871" s="304">
        <f t="shared" ca="1" si="405"/>
        <v>-7.3213778644905538</v>
      </c>
    </row>
    <row r="872" spans="1:34" x14ac:dyDescent="0.2">
      <c r="A872" s="347">
        <f t="shared" ca="1" si="383"/>
        <v>1E-4</v>
      </c>
      <c r="B872" s="304">
        <f t="shared" ca="1" si="384"/>
        <v>33.43540000000138</v>
      </c>
      <c r="D872" s="306">
        <f t="shared" ca="1" si="385"/>
        <v>-0.73202944381667912</v>
      </c>
      <c r="E872" s="307">
        <f t="shared" ca="1" si="386"/>
        <v>-2.5252716295595254</v>
      </c>
      <c r="F872" s="304">
        <f t="shared" ca="1" si="387"/>
        <v>2.6292325704799828</v>
      </c>
      <c r="G872" s="306">
        <f t="shared" ca="1" si="388"/>
        <v>12.123604217453005</v>
      </c>
      <c r="H872" s="307">
        <f t="shared" ca="1" si="389"/>
        <v>-120.64799095413628</v>
      </c>
      <c r="I872" s="304">
        <f t="shared" ca="1" si="390"/>
        <v>121.25559574918921</v>
      </c>
      <c r="J872" s="306">
        <f t="shared" ca="1" si="391"/>
        <v>752.66657852646347</v>
      </c>
      <c r="K872" s="307">
        <f t="shared" ca="1" si="392"/>
        <v>-12.318916445539006</v>
      </c>
      <c r="L872" s="304">
        <f t="shared" ca="1" si="377"/>
        <v>752.76738381330335</v>
      </c>
      <c r="M872" s="306">
        <f t="shared" ca="1" si="393"/>
        <v>-1.4706451127748135</v>
      </c>
      <c r="N872" s="304">
        <f t="shared" ca="1" si="394"/>
        <v>-84.261758123537803</v>
      </c>
      <c r="P872" s="310">
        <f t="shared" ca="1" si="395"/>
        <v>23</v>
      </c>
      <c r="Q872" s="304">
        <f t="shared" ca="1" si="396"/>
        <v>0</v>
      </c>
      <c r="R872" s="306">
        <f t="shared" ca="1" si="397"/>
        <v>0</v>
      </c>
      <c r="S872" s="307">
        <f t="shared" ca="1" si="398"/>
        <v>8.1359999999999992</v>
      </c>
      <c r="T872" s="304">
        <f t="shared" ca="1" si="378"/>
        <v>79.814160000000001</v>
      </c>
      <c r="U872" s="311">
        <f t="shared" ca="1" si="379"/>
        <v>0</v>
      </c>
      <c r="V872" s="306">
        <f t="shared" ca="1" si="380"/>
        <v>1.2265099973411326</v>
      </c>
      <c r="W872" s="304">
        <f t="shared" ca="1" si="381"/>
        <v>59.56735339185942</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2.4394257059508968</v>
      </c>
      <c r="AH872" s="304">
        <f t="shared" ca="1" si="405"/>
        <v>-7.3214161565720941</v>
      </c>
    </row>
    <row r="873" spans="1:34" x14ac:dyDescent="0.2">
      <c r="A873" s="347">
        <f t="shared" ca="1" si="383"/>
        <v>1E-4</v>
      </c>
      <c r="B873" s="304">
        <f t="shared" ca="1" si="384"/>
        <v>33.435500000001383</v>
      </c>
      <c r="D873" s="306">
        <f t="shared" ca="1" si="385"/>
        <v>-0.73202737968177056</v>
      </c>
      <c r="E873" s="307">
        <f t="shared" ca="1" si="386"/>
        <v>-2.5252329375050637</v>
      </c>
      <c r="F873" s="304">
        <f t="shared" ca="1" si="387"/>
        <v>2.6291948336447435</v>
      </c>
      <c r="G873" s="306">
        <f t="shared" ca="1" si="388"/>
        <v>12.123531014715038</v>
      </c>
      <c r="H873" s="307">
        <f t="shared" ca="1" si="389"/>
        <v>-120.64824347743003</v>
      </c>
      <c r="I873" s="304">
        <f t="shared" ca="1" si="390"/>
        <v>121.25583968804963</v>
      </c>
      <c r="J873" s="306">
        <f t="shared" ca="1" si="391"/>
        <v>752.66657852646347</v>
      </c>
      <c r="K873" s="307">
        <f t="shared" ca="1" si="392"/>
        <v>-12.330981257260584</v>
      </c>
      <c r="L873" s="304">
        <f t="shared" ca="1" si="377"/>
        <v>752.76758134865236</v>
      </c>
      <c r="M873" s="306">
        <f t="shared" ca="1" si="393"/>
        <v>-1.4706459216775494</v>
      </c>
      <c r="N873" s="304">
        <f t="shared" ca="1" si="394"/>
        <v>-84.26180447025061</v>
      </c>
      <c r="P873" s="310">
        <f t="shared" ca="1" si="395"/>
        <v>23</v>
      </c>
      <c r="Q873" s="304">
        <f t="shared" ca="1" si="396"/>
        <v>0</v>
      </c>
      <c r="R873" s="306">
        <f t="shared" ca="1" si="397"/>
        <v>0</v>
      </c>
      <c r="S873" s="307">
        <f t="shared" ca="1" si="398"/>
        <v>8.1359999999999992</v>
      </c>
      <c r="T873" s="304">
        <f t="shared" ca="1" si="378"/>
        <v>79.814160000000001</v>
      </c>
      <c r="U873" s="311">
        <f t="shared" ca="1" si="379"/>
        <v>0</v>
      </c>
      <c r="V873" s="306">
        <f t="shared" ca="1" si="380"/>
        <v>1.2265114771038061</v>
      </c>
      <c r="W873" s="304">
        <f t="shared" ca="1" si="381"/>
        <v>59.567664931461671</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2.4393882075794835</v>
      </c>
      <c r="AH873" s="304">
        <f t="shared" ca="1" si="405"/>
        <v>-7.3214544483603028</v>
      </c>
    </row>
    <row r="874" spans="1:34" x14ac:dyDescent="0.2">
      <c r="A874" s="347">
        <f t="shared" ca="1" si="383"/>
        <v>1E-4</v>
      </c>
      <c r="B874" s="304">
        <f t="shared" ca="1" si="384"/>
        <v>33.435600000001386</v>
      </c>
      <c r="D874" s="306">
        <f t="shared" ca="1" si="385"/>
        <v>-0.73202531551470629</v>
      </c>
      <c r="E874" s="307">
        <f t="shared" ca="1" si="386"/>
        <v>-2.5251942457470031</v>
      </c>
      <c r="F874" s="304">
        <f t="shared" ca="1" si="387"/>
        <v>2.629157097114621</v>
      </c>
      <c r="G874" s="306">
        <f t="shared" ca="1" si="388"/>
        <v>12.123457812183487</v>
      </c>
      <c r="H874" s="307">
        <f t="shared" ca="1" si="389"/>
        <v>-120.64849599685461</v>
      </c>
      <c r="I874" s="304">
        <f t="shared" ca="1" si="390"/>
        <v>121.25608362316027</v>
      </c>
      <c r="J874" s="306">
        <f t="shared" ca="1" si="391"/>
        <v>752.66657852646347</v>
      </c>
      <c r="K874" s="307">
        <f t="shared" ca="1" si="392"/>
        <v>-12.343046094234298</v>
      </c>
      <c r="L874" s="304">
        <f t="shared" ca="1" si="377"/>
        <v>752.76777907772953</v>
      </c>
      <c r="M874" s="306">
        <f t="shared" ca="1" si="393"/>
        <v>-1.4706467305721467</v>
      </c>
      <c r="N874" s="304">
        <f t="shared" ca="1" si="394"/>
        <v>-84.261850816497102</v>
      </c>
      <c r="P874" s="310">
        <f t="shared" ca="1" si="395"/>
        <v>23</v>
      </c>
      <c r="Q874" s="304">
        <f t="shared" ca="1" si="396"/>
        <v>0</v>
      </c>
      <c r="R874" s="306">
        <f t="shared" ca="1" si="397"/>
        <v>0</v>
      </c>
      <c r="S874" s="307">
        <f t="shared" ca="1" si="398"/>
        <v>8.1359999999999992</v>
      </c>
      <c r="T874" s="304">
        <f t="shared" ca="1" si="378"/>
        <v>79.814160000000001</v>
      </c>
      <c r="U874" s="311">
        <f t="shared" ca="1" si="379"/>
        <v>0</v>
      </c>
      <c r="V874" s="306">
        <f t="shared" ca="1" si="380"/>
        <v>1.2265129568713637</v>
      </c>
      <c r="W874" s="304">
        <f t="shared" ca="1" si="381"/>
        <v>59.567976468677401</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2.439350709487039</v>
      </c>
      <c r="AH874" s="304">
        <f t="shared" ca="1" si="405"/>
        <v>-7.3214927398551719</v>
      </c>
    </row>
    <row r="875" spans="1:34" x14ac:dyDescent="0.2">
      <c r="A875" s="347">
        <f t="shared" ca="1" si="383"/>
        <v>1E-4</v>
      </c>
      <c r="B875" s="304">
        <f t="shared" ca="1" si="384"/>
        <v>33.43570000000139</v>
      </c>
      <c r="D875" s="306">
        <f t="shared" ca="1" si="385"/>
        <v>-0.73202325131548618</v>
      </c>
      <c r="E875" s="307">
        <f t="shared" ca="1" si="386"/>
        <v>-2.5251555542853312</v>
      </c>
      <c r="F875" s="304">
        <f t="shared" ca="1" si="387"/>
        <v>2.6291193608896029</v>
      </c>
      <c r="G875" s="306">
        <f t="shared" ca="1" si="388"/>
        <v>12.123384609858356</v>
      </c>
      <c r="H875" s="307">
        <f t="shared" ca="1" si="389"/>
        <v>-120.64874851241004</v>
      </c>
      <c r="I875" s="304">
        <f t="shared" ca="1" si="390"/>
        <v>121.25632755452111</v>
      </c>
      <c r="J875" s="306">
        <f t="shared" ca="1" si="391"/>
        <v>752.66657852646347</v>
      </c>
      <c r="K875" s="307">
        <f t="shared" ca="1" si="392"/>
        <v>-12.355110956459761</v>
      </c>
      <c r="L875" s="304">
        <f t="shared" ca="1" si="377"/>
        <v>752.76797700053589</v>
      </c>
      <c r="M875" s="306">
        <f t="shared" ca="1" si="393"/>
        <v>-1.4706475394586052</v>
      </c>
      <c r="N875" s="304">
        <f t="shared" ca="1" si="394"/>
        <v>-84.261897162277279</v>
      </c>
      <c r="P875" s="310">
        <f t="shared" ca="1" si="395"/>
        <v>23</v>
      </c>
      <c r="Q875" s="304">
        <f t="shared" ca="1" si="396"/>
        <v>0</v>
      </c>
      <c r="R875" s="306">
        <f t="shared" ca="1" si="397"/>
        <v>0</v>
      </c>
      <c r="S875" s="307">
        <f t="shared" ca="1" si="398"/>
        <v>8.1359999999999992</v>
      </c>
      <c r="T875" s="304">
        <f t="shared" ca="1" si="378"/>
        <v>79.814160000000001</v>
      </c>
      <c r="U875" s="311">
        <f t="shared" ca="1" si="379"/>
        <v>0</v>
      </c>
      <c r="V875" s="306">
        <f t="shared" ca="1" si="380"/>
        <v>1.226514436643805</v>
      </c>
      <c r="W875" s="304">
        <f t="shared" ca="1" si="381"/>
        <v>59.568288003506552</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2.4393132116735563</v>
      </c>
      <c r="AH875" s="304">
        <f t="shared" ca="1" si="405"/>
        <v>-7.3215310310567121</v>
      </c>
    </row>
    <row r="876" spans="1:34" x14ac:dyDescent="0.2">
      <c r="A876" s="347">
        <f t="shared" ca="1" si="383"/>
        <v>1E-4</v>
      </c>
      <c r="B876" s="304">
        <f t="shared" ca="1" si="384"/>
        <v>33.435800000001393</v>
      </c>
      <c r="D876" s="306">
        <f t="shared" ca="1" si="385"/>
        <v>-0.73202118708411268</v>
      </c>
      <c r="E876" s="307">
        <f t="shared" ca="1" si="386"/>
        <v>-2.5251168631200569</v>
      </c>
      <c r="F876" s="304">
        <f t="shared" ca="1" si="387"/>
        <v>2.6290816249696984</v>
      </c>
      <c r="G876" s="306">
        <f t="shared" ca="1" si="388"/>
        <v>12.123311407739648</v>
      </c>
      <c r="H876" s="307">
        <f t="shared" ca="1" si="389"/>
        <v>-120.64900102409635</v>
      </c>
      <c r="I876" s="304">
        <f t="shared" ca="1" si="390"/>
        <v>121.25657148213219</v>
      </c>
      <c r="J876" s="306">
        <f t="shared" ca="1" si="391"/>
        <v>752.66657852646347</v>
      </c>
      <c r="K876" s="307">
        <f t="shared" ca="1" si="392"/>
        <v>-12.367175843936586</v>
      </c>
      <c r="L876" s="304">
        <f t="shared" ca="1" si="377"/>
        <v>752.7681751170727</v>
      </c>
      <c r="M876" s="306">
        <f t="shared" ca="1" si="393"/>
        <v>-1.470648348336925</v>
      </c>
      <c r="N876" s="304">
        <f t="shared" ca="1" si="394"/>
        <v>-84.261943507591141</v>
      </c>
      <c r="P876" s="310">
        <f t="shared" ca="1" si="395"/>
        <v>23</v>
      </c>
      <c r="Q876" s="304">
        <f t="shared" ca="1" si="396"/>
        <v>0</v>
      </c>
      <c r="R876" s="306">
        <f t="shared" ca="1" si="397"/>
        <v>0</v>
      </c>
      <c r="S876" s="307">
        <f t="shared" ca="1" si="398"/>
        <v>8.1359999999999992</v>
      </c>
      <c r="T876" s="304">
        <f t="shared" ca="1" si="378"/>
        <v>79.814160000000001</v>
      </c>
      <c r="U876" s="311">
        <f t="shared" ca="1" si="379"/>
        <v>0</v>
      </c>
      <c r="V876" s="306">
        <f t="shared" ca="1" si="380"/>
        <v>1.2265159164211297</v>
      </c>
      <c r="W876" s="304">
        <f t="shared" ca="1" si="381"/>
        <v>59.568599535949097</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2.4392757141390389</v>
      </c>
      <c r="AH876" s="304">
        <f t="shared" ca="1" si="405"/>
        <v>-7.3215693219649163</v>
      </c>
    </row>
    <row r="877" spans="1:34" x14ac:dyDescent="0.2">
      <c r="A877" s="347">
        <f t="shared" ca="1" si="383"/>
        <v>1E-4</v>
      </c>
      <c r="B877" s="304">
        <f t="shared" ca="1" si="384"/>
        <v>33.435900000001396</v>
      </c>
      <c r="D877" s="306">
        <f t="shared" ca="1" si="385"/>
        <v>-0.73201912282058534</v>
      </c>
      <c r="E877" s="307">
        <f t="shared" ca="1" si="386"/>
        <v>-2.5250781722511819</v>
      </c>
      <c r="F877" s="304">
        <f t="shared" ca="1" si="387"/>
        <v>2.6290438893549095</v>
      </c>
      <c r="G877" s="306">
        <f t="shared" ca="1" si="388"/>
        <v>12.123238205827365</v>
      </c>
      <c r="H877" s="307">
        <f t="shared" ca="1" si="389"/>
        <v>-120.64925353191357</v>
      </c>
      <c r="I877" s="304">
        <f t="shared" ca="1" si="390"/>
        <v>121.25681540599354</v>
      </c>
      <c r="J877" s="306">
        <f t="shared" ca="1" si="391"/>
        <v>752.66657852646347</v>
      </c>
      <c r="K877" s="307">
        <f t="shared" ca="1" si="392"/>
        <v>-12.379240756664386</v>
      </c>
      <c r="L877" s="304">
        <f t="shared" ca="1" si="377"/>
        <v>752.76837342734075</v>
      </c>
      <c r="M877" s="306">
        <f t="shared" ca="1" si="393"/>
        <v>-1.4706491572071068</v>
      </c>
      <c r="N877" s="304">
        <f t="shared" ca="1" si="394"/>
        <v>-84.261989852438731</v>
      </c>
      <c r="P877" s="310">
        <f t="shared" ca="1" si="395"/>
        <v>23</v>
      </c>
      <c r="Q877" s="304">
        <f t="shared" ca="1" si="396"/>
        <v>0</v>
      </c>
      <c r="R877" s="306">
        <f t="shared" ca="1" si="397"/>
        <v>0</v>
      </c>
      <c r="S877" s="307">
        <f t="shared" ca="1" si="398"/>
        <v>8.1359999999999992</v>
      </c>
      <c r="T877" s="304">
        <f t="shared" ca="1" si="378"/>
        <v>79.814160000000001</v>
      </c>
      <c r="U877" s="311">
        <f t="shared" ca="1" si="379"/>
        <v>0</v>
      </c>
      <c r="V877" s="306">
        <f t="shared" ca="1" si="380"/>
        <v>1.2265173962033378</v>
      </c>
      <c r="W877" s="304">
        <f t="shared" ca="1" si="381"/>
        <v>59.568911066005043</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2.4392382168834912</v>
      </c>
      <c r="AH877" s="304">
        <f t="shared" ca="1" si="405"/>
        <v>-7.3216076125797818</v>
      </c>
    </row>
    <row r="878" spans="1:34" x14ac:dyDescent="0.2">
      <c r="A878" s="347">
        <f t="shared" ca="1" si="383"/>
        <v>1E-4</v>
      </c>
      <c r="B878" s="304">
        <f t="shared" ca="1" si="384"/>
        <v>33.4360000000014</v>
      </c>
      <c r="D878" s="306">
        <f t="shared" ca="1" si="385"/>
        <v>-0.73201705852490284</v>
      </c>
      <c r="E878" s="307">
        <f t="shared" ca="1" si="386"/>
        <v>-2.5250394816787063</v>
      </c>
      <c r="F878" s="304">
        <f t="shared" ca="1" si="387"/>
        <v>2.6290061540452356</v>
      </c>
      <c r="G878" s="306">
        <f t="shared" ca="1" si="388"/>
        <v>12.123165004121512</v>
      </c>
      <c r="H878" s="307">
        <f t="shared" ca="1" si="389"/>
        <v>-120.64950603586173</v>
      </c>
      <c r="I878" s="304">
        <f t="shared" ca="1" si="390"/>
        <v>121.25705932610519</v>
      </c>
      <c r="J878" s="306">
        <f t="shared" ca="1" si="391"/>
        <v>752.66657852646347</v>
      </c>
      <c r="K878" s="307">
        <f t="shared" ca="1" si="392"/>
        <v>-12.391305694642774</v>
      </c>
      <c r="L878" s="304">
        <f t="shared" ca="1" si="377"/>
        <v>752.7685719313414</v>
      </c>
      <c r="M878" s="306">
        <f t="shared" ca="1" si="393"/>
        <v>-1.4706499660691501</v>
      </c>
      <c r="N878" s="304">
        <f t="shared" ca="1" si="394"/>
        <v>-84.26203619682002</v>
      </c>
      <c r="P878" s="310">
        <f t="shared" ca="1" si="395"/>
        <v>23</v>
      </c>
      <c r="Q878" s="304">
        <f t="shared" ca="1" si="396"/>
        <v>0</v>
      </c>
      <c r="R878" s="306">
        <f t="shared" ca="1" si="397"/>
        <v>0</v>
      </c>
      <c r="S878" s="307">
        <f t="shared" ca="1" si="398"/>
        <v>8.1359999999999992</v>
      </c>
      <c r="T878" s="304">
        <f t="shared" ca="1" si="378"/>
        <v>79.814160000000001</v>
      </c>
      <c r="U878" s="311">
        <f t="shared" ca="1" si="379"/>
        <v>0</v>
      </c>
      <c r="V878" s="306">
        <f t="shared" ca="1" si="380"/>
        <v>1.2265188759904295</v>
      </c>
      <c r="W878" s="304">
        <f t="shared" ca="1" si="381"/>
        <v>59.569222593674411</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2.439200719906915</v>
      </c>
      <c r="AH878" s="304">
        <f t="shared" ca="1" si="405"/>
        <v>-7.3216459029013086</v>
      </c>
    </row>
    <row r="879" spans="1:34" x14ac:dyDescent="0.2">
      <c r="A879" s="347">
        <f t="shared" ca="1" si="383"/>
        <v>1E-4</v>
      </c>
      <c r="B879" s="304">
        <f t="shared" ca="1" si="384"/>
        <v>33.436100000001403</v>
      </c>
      <c r="D879" s="306">
        <f t="shared" ca="1" si="385"/>
        <v>-0.73201499419706861</v>
      </c>
      <c r="E879" s="307">
        <f t="shared" ca="1" si="386"/>
        <v>-2.5250007914026265</v>
      </c>
      <c r="F879" s="304">
        <f t="shared" ca="1" si="387"/>
        <v>2.6289684190406746</v>
      </c>
      <c r="G879" s="306">
        <f t="shared" ca="1" si="388"/>
        <v>12.123091802622092</v>
      </c>
      <c r="H879" s="307">
        <f t="shared" ca="1" si="389"/>
        <v>-120.64975853594088</v>
      </c>
      <c r="I879" s="304">
        <f t="shared" ca="1" si="390"/>
        <v>121.25730324246717</v>
      </c>
      <c r="J879" s="306">
        <f t="shared" ca="1" si="391"/>
        <v>752.66657852646347</v>
      </c>
      <c r="K879" s="307">
        <f t="shared" ca="1" si="392"/>
        <v>-12.403370657871365</v>
      </c>
      <c r="L879" s="304">
        <f t="shared" ca="1" si="377"/>
        <v>752.76877062907533</v>
      </c>
      <c r="M879" s="306">
        <f t="shared" ca="1" si="393"/>
        <v>-1.4706507749230551</v>
      </c>
      <c r="N879" s="304">
        <f t="shared" ca="1" si="394"/>
        <v>-84.262082540735022</v>
      </c>
      <c r="P879" s="310">
        <f t="shared" ca="1" si="395"/>
        <v>23</v>
      </c>
      <c r="Q879" s="304">
        <f t="shared" ca="1" si="396"/>
        <v>0</v>
      </c>
      <c r="R879" s="306">
        <f t="shared" ca="1" si="397"/>
        <v>0</v>
      </c>
      <c r="S879" s="307">
        <f t="shared" ca="1" si="398"/>
        <v>8.1359999999999992</v>
      </c>
      <c r="T879" s="304">
        <f t="shared" ca="1" si="378"/>
        <v>79.814160000000001</v>
      </c>
      <c r="U879" s="311">
        <f t="shared" ca="1" si="379"/>
        <v>0</v>
      </c>
      <c r="V879" s="306">
        <f t="shared" ca="1" si="380"/>
        <v>1.2265203557824043</v>
      </c>
      <c r="W879" s="304">
        <f t="shared" ca="1" si="381"/>
        <v>59.569534118957144</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2.4391632232093068</v>
      </c>
      <c r="AH879" s="304">
        <f t="shared" ca="1" si="405"/>
        <v>-7.3216841929295002</v>
      </c>
    </row>
    <row r="880" spans="1:34" x14ac:dyDescent="0.2">
      <c r="A880" s="347">
        <f t="shared" ca="1" si="383"/>
        <v>1E-4</v>
      </c>
      <c r="B880" s="304">
        <f t="shared" ca="1" si="384"/>
        <v>33.436200000001406</v>
      </c>
      <c r="D880" s="306">
        <f t="shared" ca="1" si="385"/>
        <v>-0.73201292983708366</v>
      </c>
      <c r="E880" s="307">
        <f t="shared" ca="1" si="386"/>
        <v>-2.5249621014229495</v>
      </c>
      <c r="F880" s="304">
        <f t="shared" ca="1" si="387"/>
        <v>2.6289306843412339</v>
      </c>
      <c r="G880" s="306">
        <f t="shared" ca="1" si="388"/>
        <v>12.123018601329107</v>
      </c>
      <c r="H880" s="307">
        <f t="shared" ca="1" si="389"/>
        <v>-120.65001103215101</v>
      </c>
      <c r="I880" s="304">
        <f t="shared" ca="1" si="390"/>
        <v>121.25754715507952</v>
      </c>
      <c r="J880" s="306">
        <f t="shared" ca="1" si="391"/>
        <v>752.66657852646347</v>
      </c>
      <c r="K880" s="307">
        <f t="shared" ca="1" si="392"/>
        <v>-12.415435646349771</v>
      </c>
      <c r="L880" s="304">
        <f t="shared" ca="1" si="377"/>
        <v>752.76896952054392</v>
      </c>
      <c r="M880" s="306">
        <f t="shared" ca="1" si="393"/>
        <v>-1.4706515837688221</v>
      </c>
      <c r="N880" s="304">
        <f t="shared" ca="1" si="394"/>
        <v>-84.262128884183753</v>
      </c>
      <c r="P880" s="310">
        <f t="shared" ca="1" si="395"/>
        <v>23</v>
      </c>
      <c r="Q880" s="304">
        <f t="shared" ca="1" si="396"/>
        <v>0</v>
      </c>
      <c r="R880" s="306">
        <f t="shared" ca="1" si="397"/>
        <v>0</v>
      </c>
      <c r="S880" s="307">
        <f t="shared" ca="1" si="398"/>
        <v>8.1359999999999992</v>
      </c>
      <c r="T880" s="304">
        <f t="shared" ca="1" si="378"/>
        <v>79.814160000000001</v>
      </c>
      <c r="U880" s="311">
        <f t="shared" ca="1" si="379"/>
        <v>0</v>
      </c>
      <c r="V880" s="306">
        <f t="shared" ca="1" si="380"/>
        <v>1.2265218355792631</v>
      </c>
      <c r="W880" s="304">
        <f t="shared" ca="1" si="381"/>
        <v>59.569845641853306</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2.4391257267906701</v>
      </c>
      <c r="AH880" s="304">
        <f t="shared" ca="1" si="405"/>
        <v>-7.3217224826643497</v>
      </c>
    </row>
    <row r="881" spans="1:34" x14ac:dyDescent="0.2">
      <c r="A881" s="347">
        <f t="shared" ca="1" si="383"/>
        <v>1E-4</v>
      </c>
      <c r="B881" s="304">
        <f t="shared" ca="1" si="384"/>
        <v>33.43630000000141</v>
      </c>
      <c r="D881" s="306">
        <f t="shared" ca="1" si="385"/>
        <v>-0.7320108654449472</v>
      </c>
      <c r="E881" s="307">
        <f t="shared" ca="1" si="386"/>
        <v>-2.5249234117396684</v>
      </c>
      <c r="F881" s="304">
        <f t="shared" ca="1" si="387"/>
        <v>2.6288929499469065</v>
      </c>
      <c r="G881" s="306">
        <f t="shared" ca="1" si="388"/>
        <v>12.122945400242562</v>
      </c>
      <c r="H881" s="307">
        <f t="shared" ca="1" si="389"/>
        <v>-120.65026352449219</v>
      </c>
      <c r="I881" s="304">
        <f t="shared" ca="1" si="390"/>
        <v>121.25779106394225</v>
      </c>
      <c r="J881" s="306">
        <f t="shared" ca="1" si="391"/>
        <v>752.66657852646347</v>
      </c>
      <c r="K881" s="307">
        <f t="shared" ca="1" si="392"/>
        <v>-12.427500660077603</v>
      </c>
      <c r="L881" s="304">
        <f t="shared" ca="1" si="377"/>
        <v>752.76916860574806</v>
      </c>
      <c r="M881" s="306">
        <f t="shared" ca="1" si="393"/>
        <v>-1.4706523926064514</v>
      </c>
      <c r="N881" s="304">
        <f t="shared" ca="1" si="394"/>
        <v>-84.262175227166225</v>
      </c>
      <c r="P881" s="310">
        <f t="shared" ca="1" si="395"/>
        <v>23</v>
      </c>
      <c r="Q881" s="304">
        <f t="shared" ca="1" si="396"/>
        <v>0</v>
      </c>
      <c r="R881" s="306">
        <f t="shared" ca="1" si="397"/>
        <v>0</v>
      </c>
      <c r="S881" s="307">
        <f t="shared" ca="1" si="398"/>
        <v>8.1359999999999992</v>
      </c>
      <c r="T881" s="304">
        <f t="shared" ca="1" si="378"/>
        <v>79.814160000000001</v>
      </c>
      <c r="U881" s="311">
        <f t="shared" ca="1" si="379"/>
        <v>0</v>
      </c>
      <c r="V881" s="306">
        <f t="shared" ca="1" si="380"/>
        <v>1.2265233153810047</v>
      </c>
      <c r="W881" s="304">
        <f t="shared" ca="1" si="381"/>
        <v>59.57015716236284</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2.4390882306510013</v>
      </c>
      <c r="AH881" s="304">
        <f t="shared" ca="1" si="405"/>
        <v>-7.321760772105864</v>
      </c>
    </row>
    <row r="882" spans="1:34" x14ac:dyDescent="0.2">
      <c r="A882" s="347">
        <f t="shared" ca="1" si="383"/>
        <v>1E-4</v>
      </c>
      <c r="B882" s="304">
        <f t="shared" ca="1" si="384"/>
        <v>33.436400000001413</v>
      </c>
      <c r="D882" s="306">
        <f t="shared" ca="1" si="385"/>
        <v>-0.73200880102065846</v>
      </c>
      <c r="E882" s="307">
        <f t="shared" ca="1" si="386"/>
        <v>-2.5248847223527902</v>
      </c>
      <c r="F882" s="304">
        <f t="shared" ca="1" si="387"/>
        <v>2.628855215857699</v>
      </c>
      <c r="G882" s="306">
        <f t="shared" ca="1" si="388"/>
        <v>12.12287219936246</v>
      </c>
      <c r="H882" s="307">
        <f t="shared" ca="1" si="389"/>
        <v>-120.65051601296443</v>
      </c>
      <c r="I882" s="304">
        <f t="shared" ca="1" si="390"/>
        <v>121.25803496905539</v>
      </c>
      <c r="J882" s="306">
        <f t="shared" ca="1" si="391"/>
        <v>752.66657852646347</v>
      </c>
      <c r="K882" s="307">
        <f t="shared" ca="1" si="392"/>
        <v>-12.439565699054477</v>
      </c>
      <c r="L882" s="304">
        <f t="shared" ca="1" si="377"/>
        <v>752.7693678846889</v>
      </c>
      <c r="M882" s="306">
        <f t="shared" ca="1" si="393"/>
        <v>-1.4706532014359428</v>
      </c>
      <c r="N882" s="304">
        <f t="shared" ca="1" si="394"/>
        <v>-84.262221569682424</v>
      </c>
      <c r="P882" s="310">
        <f t="shared" ca="1" si="395"/>
        <v>23</v>
      </c>
      <c r="Q882" s="304">
        <f t="shared" ca="1" si="396"/>
        <v>0</v>
      </c>
      <c r="R882" s="306">
        <f t="shared" ca="1" si="397"/>
        <v>0</v>
      </c>
      <c r="S882" s="307">
        <f t="shared" ca="1" si="398"/>
        <v>8.1359999999999992</v>
      </c>
      <c r="T882" s="304">
        <f t="shared" ca="1" si="378"/>
        <v>79.814160000000001</v>
      </c>
      <c r="U882" s="311">
        <f t="shared" ca="1" si="379"/>
        <v>0</v>
      </c>
      <c r="V882" s="306">
        <f t="shared" ca="1" si="380"/>
        <v>1.2265247951876297</v>
      </c>
      <c r="W882" s="304">
        <f t="shared" ca="1" si="381"/>
        <v>59.570468680485753</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2.4390507347903085</v>
      </c>
      <c r="AH882" s="304">
        <f t="shared" ca="1" si="405"/>
        <v>-7.3217990612540369</v>
      </c>
    </row>
    <row r="883" spans="1:34" x14ac:dyDescent="0.2">
      <c r="A883" s="347">
        <f t="shared" ca="1" si="383"/>
        <v>1E-4</v>
      </c>
      <c r="B883" s="304">
        <f t="shared" ca="1" si="384"/>
        <v>33.436500000001416</v>
      </c>
      <c r="D883" s="306">
        <f t="shared" ca="1" si="385"/>
        <v>-0.73200673656422099</v>
      </c>
      <c r="E883" s="307">
        <f t="shared" ca="1" si="386"/>
        <v>-2.5248460332623122</v>
      </c>
      <c r="F883" s="304">
        <f t="shared" ca="1" si="387"/>
        <v>2.6288174820736097</v>
      </c>
      <c r="G883" s="306">
        <f t="shared" ca="1" si="388"/>
        <v>12.122798998688804</v>
      </c>
      <c r="H883" s="307">
        <f t="shared" ca="1" si="389"/>
        <v>-120.65076849756775</v>
      </c>
      <c r="I883" s="304">
        <f t="shared" ca="1" si="390"/>
        <v>121.25827887041898</v>
      </c>
      <c r="J883" s="306">
        <f t="shared" ca="1" si="391"/>
        <v>752.66657852646347</v>
      </c>
      <c r="K883" s="307">
        <f t="shared" ca="1" si="392"/>
        <v>-12.451630763280003</v>
      </c>
      <c r="L883" s="304">
        <f t="shared" ca="1" si="377"/>
        <v>752.76956735736735</v>
      </c>
      <c r="M883" s="306">
        <f t="shared" ca="1" si="393"/>
        <v>-1.4706540102572963</v>
      </c>
      <c r="N883" s="304">
        <f t="shared" ca="1" si="394"/>
        <v>-84.262267911732351</v>
      </c>
      <c r="P883" s="310">
        <f t="shared" ca="1" si="395"/>
        <v>23</v>
      </c>
      <c r="Q883" s="304">
        <f t="shared" ca="1" si="396"/>
        <v>0</v>
      </c>
      <c r="R883" s="306">
        <f t="shared" ca="1" si="397"/>
        <v>0</v>
      </c>
      <c r="S883" s="307">
        <f t="shared" ca="1" si="398"/>
        <v>8.1359999999999992</v>
      </c>
      <c r="T883" s="304">
        <f t="shared" ca="1" si="378"/>
        <v>79.814160000000001</v>
      </c>
      <c r="U883" s="311">
        <f t="shared" ca="1" si="379"/>
        <v>0</v>
      </c>
      <c r="V883" s="306">
        <f t="shared" ca="1" si="380"/>
        <v>1.2265262749991386</v>
      </c>
      <c r="W883" s="304">
        <f t="shared" ca="1" si="381"/>
        <v>59.570780196222074</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2.439013239208589</v>
      </c>
      <c r="AH883" s="304">
        <f t="shared" ca="1" si="405"/>
        <v>-7.3218373501088694</v>
      </c>
    </row>
    <row r="884" spans="1:34" x14ac:dyDescent="0.2">
      <c r="A884" s="347">
        <f t="shared" ca="1" si="383"/>
        <v>1E-4</v>
      </c>
      <c r="B884" s="304">
        <f t="shared" ca="1" si="384"/>
        <v>33.43660000000142</v>
      </c>
      <c r="D884" s="306">
        <f t="shared" ca="1" si="385"/>
        <v>-0.73200467207563658</v>
      </c>
      <c r="E884" s="307">
        <f t="shared" ca="1" si="386"/>
        <v>-2.5248073444682344</v>
      </c>
      <c r="F884" s="304">
        <f t="shared" ca="1" si="387"/>
        <v>2.6287797485946398</v>
      </c>
      <c r="G884" s="306">
        <f t="shared" ca="1" si="388"/>
        <v>12.122725798221596</v>
      </c>
      <c r="H884" s="307">
        <f t="shared" ca="1" si="389"/>
        <v>-120.6510209783022</v>
      </c>
      <c r="I884" s="304">
        <f t="shared" ca="1" si="390"/>
        <v>121.25852276803303</v>
      </c>
      <c r="J884" s="306">
        <f t="shared" ca="1" si="391"/>
        <v>752.66657852646347</v>
      </c>
      <c r="K884" s="307">
        <f t="shared" ca="1" si="392"/>
        <v>-12.463695852753796</v>
      </c>
      <c r="L884" s="304">
        <f t="shared" ca="1" si="377"/>
        <v>752.76976702378465</v>
      </c>
      <c r="M884" s="306">
        <f t="shared" ca="1" si="393"/>
        <v>-1.4706548190705124</v>
      </c>
      <c r="N884" s="304">
        <f t="shared" ca="1" si="394"/>
        <v>-84.262314253316063</v>
      </c>
      <c r="P884" s="310">
        <f t="shared" ca="1" si="395"/>
        <v>23</v>
      </c>
      <c r="Q884" s="304">
        <f t="shared" ca="1" si="396"/>
        <v>0</v>
      </c>
      <c r="R884" s="306">
        <f t="shared" ca="1" si="397"/>
        <v>0</v>
      </c>
      <c r="S884" s="307">
        <f t="shared" ca="1" si="398"/>
        <v>8.1359999999999992</v>
      </c>
      <c r="T884" s="304">
        <f t="shared" ca="1" si="378"/>
        <v>79.814160000000001</v>
      </c>
      <c r="U884" s="311">
        <f t="shared" ca="1" si="379"/>
        <v>0</v>
      </c>
      <c r="V884" s="306">
        <f t="shared" ca="1" si="380"/>
        <v>1.2265277548155307</v>
      </c>
      <c r="W884" s="304">
        <f t="shared" ca="1" si="381"/>
        <v>59.57109170957176</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2.4389757439058384</v>
      </c>
      <c r="AH884" s="304">
        <f t="shared" ca="1" si="405"/>
        <v>-7.3218756386703641</v>
      </c>
    </row>
    <row r="885" spans="1:34" x14ac:dyDescent="0.2">
      <c r="A885" s="347">
        <f t="shared" ca="1" si="383"/>
        <v>1E-4</v>
      </c>
      <c r="B885" s="304">
        <f t="shared" ca="1" si="384"/>
        <v>33.436700000001423</v>
      </c>
      <c r="D885" s="306">
        <f t="shared" ca="1" si="385"/>
        <v>-0.73200260755490154</v>
      </c>
      <c r="E885" s="307">
        <f t="shared" ca="1" si="386"/>
        <v>-2.5247686559705587</v>
      </c>
      <c r="F885" s="304">
        <f t="shared" ca="1" si="387"/>
        <v>2.6287420154207899</v>
      </c>
      <c r="G885" s="306">
        <f t="shared" ca="1" si="388"/>
        <v>12.12265259796084</v>
      </c>
      <c r="H885" s="307">
        <f t="shared" ca="1" si="389"/>
        <v>-120.6512734551678</v>
      </c>
      <c r="I885" s="304">
        <f t="shared" ca="1" si="390"/>
        <v>121.25876666189758</v>
      </c>
      <c r="J885" s="306">
        <f t="shared" ca="1" si="391"/>
        <v>752.66657852646347</v>
      </c>
      <c r="K885" s="307">
        <f t="shared" ca="1" si="392"/>
        <v>-12.47576096747547</v>
      </c>
      <c r="L885" s="304">
        <f t="shared" ca="1" si="377"/>
        <v>752.76996688394161</v>
      </c>
      <c r="M885" s="306">
        <f t="shared" ca="1" si="393"/>
        <v>-1.4706556278755911</v>
      </c>
      <c r="N885" s="304">
        <f t="shared" ca="1" si="394"/>
        <v>-84.262360594433517</v>
      </c>
      <c r="P885" s="310">
        <f t="shared" ca="1" si="395"/>
        <v>23</v>
      </c>
      <c r="Q885" s="304">
        <f t="shared" ca="1" si="396"/>
        <v>0</v>
      </c>
      <c r="R885" s="306">
        <f t="shared" ca="1" si="397"/>
        <v>0</v>
      </c>
      <c r="S885" s="307">
        <f t="shared" ca="1" si="398"/>
        <v>8.1359999999999992</v>
      </c>
      <c r="T885" s="304">
        <f t="shared" ca="1" si="378"/>
        <v>79.814160000000001</v>
      </c>
      <c r="U885" s="311">
        <f t="shared" ca="1" si="379"/>
        <v>0</v>
      </c>
      <c r="V885" s="306">
        <f t="shared" ca="1" si="380"/>
        <v>1.2265292346368053</v>
      </c>
      <c r="W885" s="304">
        <f t="shared" ca="1" si="381"/>
        <v>59.571403220534791</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2.4389382488820655</v>
      </c>
      <c r="AH885" s="304">
        <f t="shared" ca="1" si="405"/>
        <v>-7.3219139269385156</v>
      </c>
    </row>
    <row r="886" spans="1:34" x14ac:dyDescent="0.2">
      <c r="A886" s="347">
        <f t="shared" ca="1" si="383"/>
        <v>1E-4</v>
      </c>
      <c r="B886" s="304">
        <f t="shared" ca="1" si="384"/>
        <v>33.436800000001426</v>
      </c>
      <c r="D886" s="306">
        <f t="shared" ca="1" si="385"/>
        <v>-0.73200054300201911</v>
      </c>
      <c r="E886" s="307">
        <f t="shared" ca="1" si="386"/>
        <v>-2.5247299677692894</v>
      </c>
      <c r="F886" s="304">
        <f t="shared" ca="1" si="387"/>
        <v>2.6287042825520652</v>
      </c>
      <c r="G886" s="306">
        <f t="shared" ca="1" si="388"/>
        <v>12.12257939790654</v>
      </c>
      <c r="H886" s="307">
        <f t="shared" ca="1" si="389"/>
        <v>-120.65152592816457</v>
      </c>
      <c r="I886" s="304">
        <f t="shared" ca="1" si="390"/>
        <v>121.25901055201265</v>
      </c>
      <c r="J886" s="306">
        <f t="shared" ca="1" si="391"/>
        <v>752.66657852646347</v>
      </c>
      <c r="K886" s="307">
        <f t="shared" ca="1" si="392"/>
        <v>-12.487826107444636</v>
      </c>
      <c r="L886" s="304">
        <f t="shared" ca="1" si="377"/>
        <v>752.77016693783946</v>
      </c>
      <c r="M886" s="306">
        <f t="shared" ca="1" si="393"/>
        <v>-1.4706564366725325</v>
      </c>
      <c r="N886" s="304">
        <f t="shared" ca="1" si="394"/>
        <v>-84.262406935084741</v>
      </c>
      <c r="P886" s="310">
        <f t="shared" ca="1" si="395"/>
        <v>23</v>
      </c>
      <c r="Q886" s="304">
        <f t="shared" ca="1" si="396"/>
        <v>0</v>
      </c>
      <c r="R886" s="306">
        <f t="shared" ca="1" si="397"/>
        <v>0</v>
      </c>
      <c r="S886" s="307">
        <f t="shared" ca="1" si="398"/>
        <v>8.1359999999999992</v>
      </c>
      <c r="T886" s="304">
        <f t="shared" ca="1" si="378"/>
        <v>79.814160000000001</v>
      </c>
      <c r="U886" s="311">
        <f t="shared" ca="1" si="379"/>
        <v>0</v>
      </c>
      <c r="V886" s="306">
        <f t="shared" ca="1" si="380"/>
        <v>1.2265307144629638</v>
      </c>
      <c r="W886" s="304">
        <f t="shared" ca="1" si="381"/>
        <v>59.571714729111207</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2.4389007541372694</v>
      </c>
      <c r="AH886" s="304">
        <f t="shared" ca="1" si="405"/>
        <v>-7.3219522149133232</v>
      </c>
    </row>
    <row r="887" spans="1:34" x14ac:dyDescent="0.2">
      <c r="A887" s="347">
        <f t="shared" ca="1" si="383"/>
        <v>1E-4</v>
      </c>
      <c r="B887" s="304">
        <f t="shared" ca="1" si="384"/>
        <v>33.43690000000143</v>
      </c>
      <c r="D887" s="306">
        <f t="shared" ca="1" si="385"/>
        <v>-0.7319984784169894</v>
      </c>
      <c r="E887" s="307">
        <f t="shared" ca="1" si="386"/>
        <v>-2.5246912798644203</v>
      </c>
      <c r="F887" s="304">
        <f t="shared" ca="1" si="387"/>
        <v>2.6286665499884601</v>
      </c>
      <c r="G887" s="306">
        <f t="shared" ca="1" si="388"/>
        <v>12.122506198058698</v>
      </c>
      <c r="H887" s="307">
        <f t="shared" ca="1" si="389"/>
        <v>-120.65177839729256</v>
      </c>
      <c r="I887" s="304">
        <f t="shared" ca="1" si="390"/>
        <v>121.25925443837828</v>
      </c>
      <c r="J887" s="306">
        <f t="shared" ca="1" si="391"/>
        <v>752.66657852646347</v>
      </c>
      <c r="K887" s="307">
        <f t="shared" ca="1" si="392"/>
        <v>-12.499891272660909</v>
      </c>
      <c r="L887" s="304">
        <f t="shared" ca="1" si="377"/>
        <v>752.77036718547924</v>
      </c>
      <c r="M887" s="306">
        <f t="shared" ca="1" si="393"/>
        <v>-1.4706572454613367</v>
      </c>
      <c r="N887" s="304">
        <f t="shared" ca="1" si="394"/>
        <v>-84.262453275269735</v>
      </c>
      <c r="P887" s="310">
        <f t="shared" ca="1" si="395"/>
        <v>23</v>
      </c>
      <c r="Q887" s="304">
        <f t="shared" ca="1" si="396"/>
        <v>0</v>
      </c>
      <c r="R887" s="306">
        <f t="shared" ca="1" si="397"/>
        <v>0</v>
      </c>
      <c r="S887" s="307">
        <f t="shared" ca="1" si="398"/>
        <v>8.1359999999999992</v>
      </c>
      <c r="T887" s="304">
        <f t="shared" ca="1" si="378"/>
        <v>79.814160000000001</v>
      </c>
      <c r="U887" s="311">
        <f t="shared" ca="1" si="379"/>
        <v>0</v>
      </c>
      <c r="V887" s="306">
        <f t="shared" ca="1" si="380"/>
        <v>1.2265321942940053</v>
      </c>
      <c r="W887" s="304">
        <f t="shared" ca="1" si="381"/>
        <v>59.572026235300953</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2.4388632596714501</v>
      </c>
      <c r="AH887" s="304">
        <f t="shared" ca="1" si="405"/>
        <v>-7.3219905025947902</v>
      </c>
    </row>
    <row r="888" spans="1:34" x14ac:dyDescent="0.2">
      <c r="A888" s="347">
        <f t="shared" ca="1" si="383"/>
        <v>1E-4</v>
      </c>
      <c r="B888" s="304">
        <f t="shared" ca="1" si="384"/>
        <v>33.437000000001433</v>
      </c>
      <c r="D888" s="306">
        <f t="shared" ca="1" si="385"/>
        <v>-0.73199641379981384</v>
      </c>
      <c r="E888" s="307">
        <f t="shared" ca="1" si="386"/>
        <v>-2.5246525922559595</v>
      </c>
      <c r="F888" s="304">
        <f t="shared" ca="1" si="387"/>
        <v>2.6286288177299824</v>
      </c>
      <c r="G888" s="306">
        <f t="shared" ca="1" si="388"/>
        <v>12.122432998417318</v>
      </c>
      <c r="H888" s="307">
        <f t="shared" ca="1" si="389"/>
        <v>-120.65203086255178</v>
      </c>
      <c r="I888" s="304">
        <f t="shared" ca="1" si="390"/>
        <v>121.2594983209945</v>
      </c>
      <c r="J888" s="306">
        <f t="shared" ca="1" si="391"/>
        <v>752.66657852646347</v>
      </c>
      <c r="K888" s="307">
        <f t="shared" ca="1" si="392"/>
        <v>-12.511956463123902</v>
      </c>
      <c r="L888" s="304">
        <f t="shared" ca="1" si="377"/>
        <v>752.77056762686209</v>
      </c>
      <c r="M888" s="306">
        <f t="shared" ca="1" si="393"/>
        <v>-1.4706580542420038</v>
      </c>
      <c r="N888" s="304">
        <f t="shared" ca="1" si="394"/>
        <v>-84.262499614988513</v>
      </c>
      <c r="P888" s="310">
        <f t="shared" ca="1" si="395"/>
        <v>23</v>
      </c>
      <c r="Q888" s="304">
        <f t="shared" ca="1" si="396"/>
        <v>0</v>
      </c>
      <c r="R888" s="306">
        <f t="shared" ca="1" si="397"/>
        <v>0</v>
      </c>
      <c r="S888" s="307">
        <f t="shared" ca="1" si="398"/>
        <v>8.1359999999999992</v>
      </c>
      <c r="T888" s="304">
        <f t="shared" ca="1" si="378"/>
        <v>79.814160000000001</v>
      </c>
      <c r="U888" s="311">
        <f t="shared" ca="1" si="379"/>
        <v>0</v>
      </c>
      <c r="V888" s="306">
        <f t="shared" ca="1" si="380"/>
        <v>1.22653367412993</v>
      </c>
      <c r="W888" s="304">
        <f t="shared" ca="1" si="381"/>
        <v>59.572337739104107</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2.4388257654846139</v>
      </c>
      <c r="AH888" s="304">
        <f t="shared" ca="1" si="405"/>
        <v>-7.3220287899829106</v>
      </c>
    </row>
    <row r="889" spans="1:34" x14ac:dyDescent="0.2">
      <c r="A889" s="347">
        <f t="shared" ca="1" si="383"/>
        <v>1E-4</v>
      </c>
      <c r="B889" s="304">
        <f t="shared" ca="1" si="384"/>
        <v>33.437100000001436</v>
      </c>
      <c r="D889" s="306">
        <f t="shared" ca="1" si="385"/>
        <v>-0.73199434915049322</v>
      </c>
      <c r="E889" s="307">
        <f t="shared" ca="1" si="386"/>
        <v>-2.5246139049438971</v>
      </c>
      <c r="F889" s="304">
        <f t="shared" ca="1" si="387"/>
        <v>2.6285910857766233</v>
      </c>
      <c r="G889" s="306">
        <f t="shared" ca="1" si="388"/>
        <v>12.122359798982403</v>
      </c>
      <c r="H889" s="307">
        <f t="shared" ca="1" si="389"/>
        <v>-120.65228332394227</v>
      </c>
      <c r="I889" s="304">
        <f t="shared" ca="1" si="390"/>
        <v>121.25974219986131</v>
      </c>
      <c r="J889" s="306">
        <f t="shared" ca="1" si="391"/>
        <v>752.66657852646347</v>
      </c>
      <c r="K889" s="307">
        <f t="shared" ca="1" si="392"/>
        <v>-12.524021678833225</v>
      </c>
      <c r="L889" s="304">
        <f t="shared" ca="1" si="377"/>
        <v>752.77076826198879</v>
      </c>
      <c r="M889" s="306">
        <f t="shared" ca="1" si="393"/>
        <v>-1.4706588630145339</v>
      </c>
      <c r="N889" s="304">
        <f t="shared" ca="1" si="394"/>
        <v>-84.262545954241077</v>
      </c>
      <c r="P889" s="310">
        <f t="shared" ca="1" si="395"/>
        <v>23</v>
      </c>
      <c r="Q889" s="304">
        <f t="shared" ca="1" si="396"/>
        <v>0</v>
      </c>
      <c r="R889" s="306">
        <f t="shared" ca="1" si="397"/>
        <v>0</v>
      </c>
      <c r="S889" s="307">
        <f t="shared" ca="1" si="398"/>
        <v>8.1359999999999992</v>
      </c>
      <c r="T889" s="304">
        <f t="shared" ca="1" si="378"/>
        <v>79.814160000000001</v>
      </c>
      <c r="U889" s="311">
        <f t="shared" ca="1" si="379"/>
        <v>0</v>
      </c>
      <c r="V889" s="306">
        <f t="shared" ca="1" si="380"/>
        <v>1.2265351539707376</v>
      </c>
      <c r="W889" s="304">
        <f t="shared" ca="1" si="381"/>
        <v>59.572649240520555</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2.4387882715767466</v>
      </c>
      <c r="AH889" s="304">
        <f t="shared" ca="1" si="405"/>
        <v>-7.3220670770776932</v>
      </c>
    </row>
    <row r="890" spans="1:34" x14ac:dyDescent="0.2">
      <c r="A890" s="347">
        <f t="shared" ca="1" si="383"/>
        <v>1E-4</v>
      </c>
      <c r="B890" s="304">
        <f t="shared" ca="1" si="384"/>
        <v>33.43720000000144</v>
      </c>
      <c r="D890" s="306">
        <f t="shared" ca="1" si="385"/>
        <v>-0.73199228446902753</v>
      </c>
      <c r="E890" s="307">
        <f t="shared" ca="1" si="386"/>
        <v>-2.5245752179282466</v>
      </c>
      <c r="F890" s="304">
        <f t="shared" ca="1" si="387"/>
        <v>2.6285533541283956</v>
      </c>
      <c r="G890" s="306">
        <f t="shared" ca="1" si="388"/>
        <v>12.122286599753956</v>
      </c>
      <c r="H890" s="307">
        <f t="shared" ca="1" si="389"/>
        <v>-120.65253578146407</v>
      </c>
      <c r="I890" s="304">
        <f t="shared" ca="1" si="390"/>
        <v>121.25998607497876</v>
      </c>
      <c r="J890" s="306">
        <f t="shared" ca="1" si="391"/>
        <v>752.66657852646347</v>
      </c>
      <c r="K890" s="307">
        <f t="shared" ca="1" si="392"/>
        <v>-12.536086919788495</v>
      </c>
      <c r="L890" s="304">
        <f t="shared" ca="1" si="377"/>
        <v>752.7709690908606</v>
      </c>
      <c r="M890" s="306">
        <f t="shared" ca="1" si="393"/>
        <v>-1.4706596717789273</v>
      </c>
      <c r="N890" s="304">
        <f t="shared" ca="1" si="394"/>
        <v>-84.262592293027438</v>
      </c>
      <c r="P890" s="310">
        <f t="shared" ca="1" si="395"/>
        <v>23</v>
      </c>
      <c r="Q890" s="304">
        <f t="shared" ca="1" si="396"/>
        <v>0</v>
      </c>
      <c r="R890" s="306">
        <f t="shared" ca="1" si="397"/>
        <v>0</v>
      </c>
      <c r="S890" s="307">
        <f t="shared" ca="1" si="398"/>
        <v>8.1359999999999992</v>
      </c>
      <c r="T890" s="304">
        <f t="shared" ca="1" si="378"/>
        <v>79.814160000000001</v>
      </c>
      <c r="U890" s="311">
        <f t="shared" ca="1" si="379"/>
        <v>0</v>
      </c>
      <c r="V890" s="306">
        <f t="shared" ca="1" si="380"/>
        <v>1.2265366338164287</v>
      </c>
      <c r="W890" s="304">
        <f t="shared" ca="1" si="381"/>
        <v>59.572960739550382</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2.4387507779478668</v>
      </c>
      <c r="AH890" s="304">
        <f t="shared" ca="1" si="405"/>
        <v>-7.3221053638791247</v>
      </c>
    </row>
    <row r="891" spans="1:34" x14ac:dyDescent="0.2">
      <c r="A891" s="347">
        <f t="shared" ca="1" si="383"/>
        <v>1E-4</v>
      </c>
      <c r="B891" s="304">
        <f t="shared" ca="1" si="384"/>
        <v>33.437300000001443</v>
      </c>
      <c r="D891" s="306">
        <f t="shared" ca="1" si="385"/>
        <v>-0.73199021975541667</v>
      </c>
      <c r="E891" s="307">
        <f t="shared" ca="1" si="386"/>
        <v>-2.5245365312089971</v>
      </c>
      <c r="F891" s="304">
        <f t="shared" ca="1" si="387"/>
        <v>2.6285156227852897</v>
      </c>
      <c r="G891" s="306">
        <f t="shared" ca="1" si="388"/>
        <v>12.12221340073198</v>
      </c>
      <c r="H891" s="307">
        <f t="shared" ca="1" si="389"/>
        <v>-120.65278823511719</v>
      </c>
      <c r="I891" s="304">
        <f t="shared" ca="1" si="390"/>
        <v>121.26022994634687</v>
      </c>
      <c r="J891" s="306">
        <f t="shared" ca="1" si="391"/>
        <v>752.66657852646347</v>
      </c>
      <c r="K891" s="307">
        <f t="shared" ca="1" si="392"/>
        <v>-12.548152185989323</v>
      </c>
      <c r="L891" s="304">
        <f t="shared" ca="1" si="377"/>
        <v>752.77117011347866</v>
      </c>
      <c r="M891" s="306">
        <f t="shared" ca="1" si="393"/>
        <v>-1.4706604805351839</v>
      </c>
      <c r="N891" s="304">
        <f t="shared" ca="1" si="394"/>
        <v>-84.262638631347599</v>
      </c>
      <c r="P891" s="310">
        <f t="shared" ca="1" si="395"/>
        <v>23</v>
      </c>
      <c r="Q891" s="304">
        <f t="shared" ca="1" si="396"/>
        <v>0</v>
      </c>
      <c r="R891" s="306">
        <f t="shared" ca="1" si="397"/>
        <v>0</v>
      </c>
      <c r="S891" s="307">
        <f t="shared" ca="1" si="398"/>
        <v>8.1359999999999992</v>
      </c>
      <c r="T891" s="304">
        <f t="shared" ca="1" si="378"/>
        <v>79.814160000000001</v>
      </c>
      <c r="U891" s="311">
        <f t="shared" ca="1" si="379"/>
        <v>0</v>
      </c>
      <c r="V891" s="306">
        <f t="shared" ca="1" si="380"/>
        <v>1.2265381136670026</v>
      </c>
      <c r="W891" s="304">
        <f t="shared" ca="1" si="381"/>
        <v>59.57327223619351</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2.4387132845979638</v>
      </c>
      <c r="AH891" s="304">
        <f t="shared" ca="1" si="405"/>
        <v>-7.3221436503872157</v>
      </c>
    </row>
    <row r="892" spans="1:34" x14ac:dyDescent="0.2">
      <c r="A892" s="347">
        <f t="shared" ca="1" si="383"/>
        <v>1E-4</v>
      </c>
      <c r="B892" s="304">
        <f t="shared" ca="1" si="384"/>
        <v>33.437400000001446</v>
      </c>
      <c r="D892" s="306">
        <f t="shared" ca="1" si="385"/>
        <v>-0.73198815500966274</v>
      </c>
      <c r="E892" s="307">
        <f t="shared" ca="1" si="386"/>
        <v>-2.5244978447861595</v>
      </c>
      <c r="F892" s="304">
        <f t="shared" ca="1" si="387"/>
        <v>2.6284778917473157</v>
      </c>
      <c r="G892" s="306">
        <f t="shared" ca="1" si="388"/>
        <v>12.122140201916478</v>
      </c>
      <c r="H892" s="307">
        <f t="shared" ca="1" si="389"/>
        <v>-120.65304068490167</v>
      </c>
      <c r="I892" s="304">
        <f t="shared" ca="1" si="390"/>
        <v>121.26047381396569</v>
      </c>
      <c r="J892" s="306">
        <f t="shared" ca="1" si="391"/>
        <v>752.66657852646347</v>
      </c>
      <c r="K892" s="307">
        <f t="shared" ca="1" si="392"/>
        <v>-12.560217477435325</v>
      </c>
      <c r="L892" s="304">
        <f t="shared" ca="1" si="377"/>
        <v>752.77137132984365</v>
      </c>
      <c r="M892" s="306">
        <f t="shared" ca="1" si="393"/>
        <v>-1.470661289283304</v>
      </c>
      <c r="N892" s="304">
        <f t="shared" ca="1" si="394"/>
        <v>-84.262684969201558</v>
      </c>
      <c r="P892" s="310">
        <f t="shared" ca="1" si="395"/>
        <v>23</v>
      </c>
      <c r="Q892" s="304">
        <f t="shared" ca="1" si="396"/>
        <v>0</v>
      </c>
      <c r="R892" s="306">
        <f t="shared" ca="1" si="397"/>
        <v>0</v>
      </c>
      <c r="S892" s="307">
        <f t="shared" ca="1" si="398"/>
        <v>8.1359999999999992</v>
      </c>
      <c r="T892" s="304">
        <f t="shared" ca="1" si="378"/>
        <v>79.814160000000001</v>
      </c>
      <c r="U892" s="311">
        <f t="shared" ca="1" si="379"/>
        <v>0</v>
      </c>
      <c r="V892" s="306">
        <f t="shared" ca="1" si="380"/>
        <v>1.2265395935224594</v>
      </c>
      <c r="W892" s="304">
        <f t="shared" ca="1" si="381"/>
        <v>59.573583730449997</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2.4386757915270456</v>
      </c>
      <c r="AH892" s="304">
        <f t="shared" ca="1" si="405"/>
        <v>-7.3221819366019565</v>
      </c>
    </row>
    <row r="893" spans="1:34" x14ac:dyDescent="0.2">
      <c r="A893" s="347">
        <f t="shared" ca="1" si="383"/>
        <v>1E-4</v>
      </c>
      <c r="B893" s="304">
        <f t="shared" ca="1" si="384"/>
        <v>33.43750000000145</v>
      </c>
      <c r="D893" s="306">
        <f t="shared" ca="1" si="385"/>
        <v>-0.73198609023176642</v>
      </c>
      <c r="E893" s="307">
        <f t="shared" ca="1" si="386"/>
        <v>-2.5244591586597265</v>
      </c>
      <c r="F893" s="304">
        <f t="shared" ca="1" si="387"/>
        <v>2.6284401610144679</v>
      </c>
      <c r="G893" s="306">
        <f t="shared" ca="1" si="388"/>
        <v>12.122067003307455</v>
      </c>
      <c r="H893" s="307">
        <f t="shared" ca="1" si="389"/>
        <v>-120.65329313081753</v>
      </c>
      <c r="I893" s="304">
        <f t="shared" ca="1" si="390"/>
        <v>121.26071767783522</v>
      </c>
      <c r="J893" s="306">
        <f t="shared" ca="1" si="391"/>
        <v>752.66657852646347</v>
      </c>
      <c r="K893" s="307">
        <f t="shared" ca="1" si="392"/>
        <v>-12.57228279412611</v>
      </c>
      <c r="L893" s="304">
        <f t="shared" ca="1" si="377"/>
        <v>752.77157273995704</v>
      </c>
      <c r="M893" s="306">
        <f t="shared" ca="1" si="393"/>
        <v>-1.4706620980232876</v>
      </c>
      <c r="N893" s="304">
        <f t="shared" ca="1" si="394"/>
        <v>-84.262731306589345</v>
      </c>
      <c r="P893" s="310">
        <f t="shared" ca="1" si="395"/>
        <v>23</v>
      </c>
      <c r="Q893" s="304">
        <f t="shared" ca="1" si="396"/>
        <v>0</v>
      </c>
      <c r="R893" s="306">
        <f t="shared" ca="1" si="397"/>
        <v>0</v>
      </c>
      <c r="S893" s="307">
        <f t="shared" ca="1" si="398"/>
        <v>8.1359999999999992</v>
      </c>
      <c r="T893" s="304">
        <f t="shared" ca="1" si="378"/>
        <v>79.814160000000001</v>
      </c>
      <c r="U893" s="311">
        <f t="shared" ca="1" si="379"/>
        <v>0</v>
      </c>
      <c r="V893" s="306">
        <f t="shared" ca="1" si="380"/>
        <v>1.2265410733827991</v>
      </c>
      <c r="W893" s="304">
        <f t="shared" ca="1" si="381"/>
        <v>59.573895222319784</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2.4386382987351096</v>
      </c>
      <c r="AH893" s="304">
        <f t="shared" ca="1" si="405"/>
        <v>-7.3222202225233533</v>
      </c>
    </row>
    <row r="894" spans="1:34" x14ac:dyDescent="0.2">
      <c r="A894" s="347">
        <f t="shared" ca="1" si="383"/>
        <v>1E-4</v>
      </c>
      <c r="B894" s="304">
        <f t="shared" ca="1" si="384"/>
        <v>33.437600000001453</v>
      </c>
      <c r="D894" s="306">
        <f t="shared" ca="1" si="385"/>
        <v>-0.73198402542172714</v>
      </c>
      <c r="E894" s="307">
        <f t="shared" ca="1" si="386"/>
        <v>-2.5244204728297035</v>
      </c>
      <c r="F894" s="304">
        <f t="shared" ca="1" si="387"/>
        <v>2.6284024305867506</v>
      </c>
      <c r="G894" s="306">
        <f t="shared" ca="1" si="388"/>
        <v>12.121993804904912</v>
      </c>
      <c r="H894" s="307">
        <f t="shared" ca="1" si="389"/>
        <v>-120.65354557286481</v>
      </c>
      <c r="I894" s="304">
        <f t="shared" ca="1" si="390"/>
        <v>121.26096153795548</v>
      </c>
      <c r="J894" s="306">
        <f t="shared" ca="1" si="391"/>
        <v>752.66657852646347</v>
      </c>
      <c r="K894" s="307">
        <f t="shared" ca="1" si="392"/>
        <v>-12.584348136061294</v>
      </c>
      <c r="L894" s="304">
        <f t="shared" ca="1" si="377"/>
        <v>752.77177434381963</v>
      </c>
      <c r="M894" s="306">
        <f t="shared" ca="1" si="393"/>
        <v>-1.4706629067551349</v>
      </c>
      <c r="N894" s="304">
        <f t="shared" ca="1" si="394"/>
        <v>-84.262777643510958</v>
      </c>
      <c r="P894" s="310">
        <f t="shared" ca="1" si="395"/>
        <v>23</v>
      </c>
      <c r="Q894" s="304">
        <f t="shared" ca="1" si="396"/>
        <v>0</v>
      </c>
      <c r="R894" s="306">
        <f t="shared" ca="1" si="397"/>
        <v>0</v>
      </c>
      <c r="S894" s="307">
        <f t="shared" ca="1" si="398"/>
        <v>8.1359999999999992</v>
      </c>
      <c r="T894" s="304">
        <f t="shared" ca="1" si="378"/>
        <v>79.814160000000001</v>
      </c>
      <c r="U894" s="311">
        <f t="shared" ca="1" si="379"/>
        <v>0</v>
      </c>
      <c r="V894" s="306">
        <f t="shared" ca="1" si="380"/>
        <v>1.2265425532480221</v>
      </c>
      <c r="W894" s="304">
        <f t="shared" ca="1" si="381"/>
        <v>59.574206711802901</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2.4386008062221585</v>
      </c>
      <c r="AH894" s="304">
        <f t="shared" ca="1" si="405"/>
        <v>-7.3222585081513998</v>
      </c>
    </row>
    <row r="895" spans="1:34" x14ac:dyDescent="0.2">
      <c r="A895" s="347">
        <f t="shared" ca="1" si="383"/>
        <v>1E-4</v>
      </c>
      <c r="B895" s="304">
        <f t="shared" ca="1" si="384"/>
        <v>33.437700000001456</v>
      </c>
      <c r="D895" s="306">
        <f t="shared" ca="1" si="385"/>
        <v>-0.73198196057954679</v>
      </c>
      <c r="E895" s="307">
        <f t="shared" ca="1" si="386"/>
        <v>-2.5243817872960888</v>
      </c>
      <c r="F895" s="304">
        <f t="shared" ca="1" si="387"/>
        <v>2.6283647004641639</v>
      </c>
      <c r="G895" s="306">
        <f t="shared" ca="1" si="388"/>
        <v>12.121920606708855</v>
      </c>
      <c r="H895" s="307">
        <f t="shared" ca="1" si="389"/>
        <v>-120.65379801104355</v>
      </c>
      <c r="I895" s="304">
        <f t="shared" ca="1" si="390"/>
        <v>121.26120539432655</v>
      </c>
      <c r="J895" s="306">
        <f t="shared" ca="1" si="391"/>
        <v>752.66657852646347</v>
      </c>
      <c r="K895" s="307">
        <f t="shared" ca="1" si="392"/>
        <v>-12.596413503240489</v>
      </c>
      <c r="L895" s="304">
        <f t="shared" ca="1" si="377"/>
        <v>752.77197614143256</v>
      </c>
      <c r="M895" s="306">
        <f t="shared" ca="1" si="393"/>
        <v>-1.470663715478846</v>
      </c>
      <c r="N895" s="304">
        <f t="shared" ca="1" si="394"/>
        <v>-84.262823979966399</v>
      </c>
      <c r="P895" s="310">
        <f t="shared" ca="1" si="395"/>
        <v>23</v>
      </c>
      <c r="Q895" s="304">
        <f t="shared" ca="1" si="396"/>
        <v>0</v>
      </c>
      <c r="R895" s="306">
        <f t="shared" ca="1" si="397"/>
        <v>0</v>
      </c>
      <c r="S895" s="307">
        <f t="shared" ca="1" si="398"/>
        <v>8.1359999999999992</v>
      </c>
      <c r="T895" s="304">
        <f t="shared" ca="1" si="378"/>
        <v>79.814160000000001</v>
      </c>
      <c r="U895" s="311">
        <f t="shared" ca="1" si="379"/>
        <v>0</v>
      </c>
      <c r="V895" s="306">
        <f t="shared" ca="1" si="380"/>
        <v>1.2265440331181281</v>
      </c>
      <c r="W895" s="304">
        <f t="shared" ca="1" si="381"/>
        <v>59.574518198899376</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2.4385633139881904</v>
      </c>
      <c r="AH895" s="304">
        <f t="shared" ca="1" si="405"/>
        <v>-7.3222967934860996</v>
      </c>
    </row>
    <row r="896" spans="1:34" x14ac:dyDescent="0.2">
      <c r="A896" s="347">
        <f t="shared" ca="1" si="383"/>
        <v>1E-4</v>
      </c>
      <c r="B896" s="304">
        <f t="shared" ca="1" si="384"/>
        <v>33.437800000001459</v>
      </c>
      <c r="D896" s="306">
        <f t="shared" ca="1" si="385"/>
        <v>-0.73197989570522604</v>
      </c>
      <c r="E896" s="307">
        <f t="shared" ca="1" si="386"/>
        <v>-2.5243431020588778</v>
      </c>
      <c r="F896" s="304">
        <f t="shared" ca="1" si="387"/>
        <v>2.6283269706467025</v>
      </c>
      <c r="G896" s="306">
        <f t="shared" ca="1" si="388"/>
        <v>12.121847408719285</v>
      </c>
      <c r="H896" s="307">
        <f t="shared" ca="1" si="389"/>
        <v>-120.65405044535376</v>
      </c>
      <c r="I896" s="304">
        <f t="shared" ca="1" si="390"/>
        <v>121.2614492469484</v>
      </c>
      <c r="J896" s="306">
        <f t="shared" ca="1" si="391"/>
        <v>752.66657852646347</v>
      </c>
      <c r="K896" s="307">
        <f t="shared" ca="1" si="392"/>
        <v>-12.608478895663309</v>
      </c>
      <c r="L896" s="304">
        <f t="shared" ca="1" si="377"/>
        <v>752.77217813279697</v>
      </c>
      <c r="M896" s="306">
        <f t="shared" ca="1" si="393"/>
        <v>-1.470664524194421</v>
      </c>
      <c r="N896" s="304">
        <f t="shared" ca="1" si="394"/>
        <v>-84.262870315955666</v>
      </c>
      <c r="P896" s="310">
        <f t="shared" ca="1" si="395"/>
        <v>23</v>
      </c>
      <c r="Q896" s="304">
        <f t="shared" ca="1" si="396"/>
        <v>0</v>
      </c>
      <c r="R896" s="306">
        <f t="shared" ca="1" si="397"/>
        <v>0</v>
      </c>
      <c r="S896" s="307">
        <f t="shared" ca="1" si="398"/>
        <v>8.1359999999999992</v>
      </c>
      <c r="T896" s="304">
        <f t="shared" ca="1" si="378"/>
        <v>79.814160000000001</v>
      </c>
      <c r="U896" s="311">
        <f t="shared" ca="1" si="379"/>
        <v>0</v>
      </c>
      <c r="V896" s="306">
        <f t="shared" ca="1" si="380"/>
        <v>1.2265455129931169</v>
      </c>
      <c r="W896" s="304">
        <f t="shared" ca="1" si="381"/>
        <v>59.574829683609124</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2.4385258220332053</v>
      </c>
      <c r="AH896" s="304">
        <f t="shared" ca="1" si="405"/>
        <v>-7.3223350785274564</v>
      </c>
    </row>
    <row r="897" spans="1:34" x14ac:dyDescent="0.2">
      <c r="A897" s="347">
        <f t="shared" ca="1" si="383"/>
        <v>1E-4</v>
      </c>
      <c r="B897" s="304">
        <f t="shared" ca="1" si="384"/>
        <v>33.437900000001463</v>
      </c>
      <c r="D897" s="306">
        <f t="shared" ca="1" si="385"/>
        <v>-0.73197783079876499</v>
      </c>
      <c r="E897" s="307">
        <f t="shared" ca="1" si="386"/>
        <v>-2.5243044171180831</v>
      </c>
      <c r="F897" s="304">
        <f t="shared" ca="1" si="387"/>
        <v>2.6282892411343792</v>
      </c>
      <c r="G897" s="306">
        <f t="shared" ca="1" si="388"/>
        <v>12.121774210936206</v>
      </c>
      <c r="H897" s="307">
        <f t="shared" ca="1" si="389"/>
        <v>-120.65430287579547</v>
      </c>
      <c r="I897" s="304">
        <f t="shared" ca="1" si="390"/>
        <v>121.26169309582109</v>
      </c>
      <c r="J897" s="306">
        <f t="shared" ca="1" si="391"/>
        <v>752.66657852646347</v>
      </c>
      <c r="K897" s="307">
        <f t="shared" ca="1" si="392"/>
        <v>-12.620544313329367</v>
      </c>
      <c r="L897" s="304">
        <f t="shared" ca="1" si="377"/>
        <v>752.77238031791364</v>
      </c>
      <c r="M897" s="306">
        <f t="shared" ca="1" si="393"/>
        <v>-1.4706653329018602</v>
      </c>
      <c r="N897" s="304">
        <f t="shared" ca="1" si="394"/>
        <v>-84.26291665147879</v>
      </c>
      <c r="P897" s="310">
        <f t="shared" ca="1" si="395"/>
        <v>23</v>
      </c>
      <c r="Q897" s="304">
        <f t="shared" ca="1" si="396"/>
        <v>0</v>
      </c>
      <c r="R897" s="306">
        <f t="shared" ca="1" si="397"/>
        <v>0</v>
      </c>
      <c r="S897" s="307">
        <f t="shared" ca="1" si="398"/>
        <v>8.1359999999999992</v>
      </c>
      <c r="T897" s="304">
        <f t="shared" ca="1" si="378"/>
        <v>79.814160000000001</v>
      </c>
      <c r="U897" s="311">
        <f t="shared" ca="1" si="379"/>
        <v>0</v>
      </c>
      <c r="V897" s="306">
        <f t="shared" ca="1" si="380"/>
        <v>1.2265469928729882</v>
      </c>
      <c r="W897" s="304">
        <f t="shared" ca="1" si="381"/>
        <v>59.57514116593218</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2.4384883303572078</v>
      </c>
      <c r="AH897" s="304">
        <f t="shared" ca="1" si="405"/>
        <v>-7.3223733632754584</v>
      </c>
    </row>
    <row r="898" spans="1:34" x14ac:dyDescent="0.2">
      <c r="A898" s="347">
        <f t="shared" ca="1" si="383"/>
        <v>1E-4</v>
      </c>
      <c r="B898" s="304">
        <f t="shared" ca="1" si="384"/>
        <v>33.438000000001466</v>
      </c>
      <c r="D898" s="306">
        <f t="shared" ca="1" si="385"/>
        <v>-0.73197576586016277</v>
      </c>
      <c r="E898" s="307">
        <f t="shared" ca="1" si="386"/>
        <v>-2.5242657324736983</v>
      </c>
      <c r="F898" s="304">
        <f t="shared" ca="1" si="387"/>
        <v>2.6282515119271879</v>
      </c>
      <c r="G898" s="306">
        <f t="shared" ca="1" si="388"/>
        <v>12.121701013359619</v>
      </c>
      <c r="H898" s="307">
        <f t="shared" ca="1" si="389"/>
        <v>-120.65455530236871</v>
      </c>
      <c r="I898" s="304">
        <f t="shared" ca="1" si="390"/>
        <v>121.26193694094462</v>
      </c>
      <c r="J898" s="306">
        <f t="shared" ca="1" si="391"/>
        <v>752.66657852646347</v>
      </c>
      <c r="K898" s="307">
        <f t="shared" ca="1" si="392"/>
        <v>-12.632609756238274</v>
      </c>
      <c r="L898" s="304">
        <f t="shared" ca="1" si="377"/>
        <v>752.77258269678396</v>
      </c>
      <c r="M898" s="306">
        <f t="shared" ca="1" si="393"/>
        <v>-1.4706661416011633</v>
      </c>
      <c r="N898" s="304">
        <f t="shared" ca="1" si="394"/>
        <v>-84.262962986535754</v>
      </c>
      <c r="P898" s="310">
        <f t="shared" ca="1" si="395"/>
        <v>23</v>
      </c>
      <c r="Q898" s="304">
        <f t="shared" ca="1" si="396"/>
        <v>0</v>
      </c>
      <c r="R898" s="306">
        <f t="shared" ca="1" si="397"/>
        <v>0</v>
      </c>
      <c r="S898" s="307">
        <f t="shared" ca="1" si="398"/>
        <v>8.1359999999999992</v>
      </c>
      <c r="T898" s="304">
        <f t="shared" ca="1" si="378"/>
        <v>79.814160000000001</v>
      </c>
      <c r="U898" s="311">
        <f t="shared" ca="1" si="379"/>
        <v>0</v>
      </c>
      <c r="V898" s="306">
        <f t="shared" ca="1" si="380"/>
        <v>1.2265484727577425</v>
      </c>
      <c r="W898" s="304">
        <f t="shared" ca="1" si="381"/>
        <v>59.575452645868523</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2.4384508389601995</v>
      </c>
      <c r="AH898" s="304">
        <f t="shared" ca="1" si="405"/>
        <v>-7.3224116477301111</v>
      </c>
    </row>
    <row r="899" spans="1:34" x14ac:dyDescent="0.2">
      <c r="A899" s="347">
        <f t="shared" ca="1" si="383"/>
        <v>1E-4</v>
      </c>
      <c r="B899" s="304">
        <f t="shared" ca="1" si="384"/>
        <v>33.438100000001469</v>
      </c>
      <c r="D899" s="306">
        <f t="shared" ca="1" si="385"/>
        <v>-0.73197370088942415</v>
      </c>
      <c r="E899" s="307">
        <f t="shared" ca="1" si="386"/>
        <v>-2.5242270481257263</v>
      </c>
      <c r="F899" s="304">
        <f t="shared" ca="1" si="387"/>
        <v>2.6282137830251324</v>
      </c>
      <c r="G899" s="306">
        <f t="shared" ca="1" si="388"/>
        <v>12.12162781598953</v>
      </c>
      <c r="H899" s="307">
        <f t="shared" ca="1" si="389"/>
        <v>-120.65480772507352</v>
      </c>
      <c r="I899" s="304">
        <f t="shared" ca="1" si="390"/>
        <v>121.26218078231908</v>
      </c>
      <c r="J899" s="306">
        <f t="shared" ca="1" si="391"/>
        <v>752.66657852646347</v>
      </c>
      <c r="K899" s="307">
        <f t="shared" ca="1" si="392"/>
        <v>-12.644675224389646</v>
      </c>
      <c r="L899" s="304">
        <f t="shared" ca="1" si="377"/>
        <v>752.7727852694087</v>
      </c>
      <c r="M899" s="306">
        <f t="shared" ca="1" si="393"/>
        <v>-1.4706669502923309</v>
      </c>
      <c r="N899" s="304">
        <f t="shared" ca="1" si="394"/>
        <v>-84.263009321126589</v>
      </c>
      <c r="P899" s="310">
        <f t="shared" ca="1" si="395"/>
        <v>23</v>
      </c>
      <c r="Q899" s="304">
        <f t="shared" ca="1" si="396"/>
        <v>0</v>
      </c>
      <c r="R899" s="306">
        <f t="shared" ca="1" si="397"/>
        <v>0</v>
      </c>
      <c r="S899" s="307">
        <f t="shared" ca="1" si="398"/>
        <v>8.1359999999999992</v>
      </c>
      <c r="T899" s="304">
        <f t="shared" ca="1" si="378"/>
        <v>79.814160000000001</v>
      </c>
      <c r="U899" s="311">
        <f t="shared" ca="1" si="379"/>
        <v>0</v>
      </c>
      <c r="V899" s="306">
        <f t="shared" ca="1" si="380"/>
        <v>1.22654995264738</v>
      </c>
      <c r="W899" s="304">
        <f t="shared" ca="1" si="381"/>
        <v>59.575764123418232</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2.4384133478421832</v>
      </c>
      <c r="AH899" s="304">
        <f t="shared" ca="1" si="405"/>
        <v>-7.3224499318914118</v>
      </c>
    </row>
    <row r="900" spans="1:34" x14ac:dyDescent="0.2">
      <c r="A900" s="347">
        <f t="shared" ca="1" si="383"/>
        <v>1E-4</v>
      </c>
      <c r="B900" s="304">
        <f t="shared" ca="1" si="384"/>
        <v>33.438200000001473</v>
      </c>
      <c r="D900" s="306">
        <f t="shared" ca="1" si="385"/>
        <v>-0.73197163588654679</v>
      </c>
      <c r="E900" s="307">
        <f t="shared" ca="1" si="386"/>
        <v>-2.5241883640741571</v>
      </c>
      <c r="F900" s="304">
        <f t="shared" ca="1" si="387"/>
        <v>2.6281760544282031</v>
      </c>
      <c r="G900" s="306">
        <f t="shared" ca="1" si="388"/>
        <v>12.121554618825941</v>
      </c>
      <c r="H900" s="307">
        <f t="shared" ca="1" si="389"/>
        <v>-120.65506014390994</v>
      </c>
      <c r="I900" s="304">
        <f t="shared" ca="1" si="390"/>
        <v>121.26242461994443</v>
      </c>
      <c r="J900" s="306">
        <f t="shared" ca="1" si="391"/>
        <v>752.66657852646347</v>
      </c>
      <c r="K900" s="307">
        <f t="shared" ca="1" si="392"/>
        <v>-12.656740717783094</v>
      </c>
      <c r="L900" s="304">
        <f t="shared" ref="L900:L963" ca="1" si="406">SQRT(pos_x^2+pos_z^2)</f>
        <v>752.77298803578901</v>
      </c>
      <c r="M900" s="306">
        <f t="shared" ca="1" si="393"/>
        <v>-1.4706677589753627</v>
      </c>
      <c r="N900" s="304">
        <f t="shared" ca="1" si="394"/>
        <v>-84.263055655251279</v>
      </c>
      <c r="P900" s="310">
        <f t="shared" ca="1" si="395"/>
        <v>23</v>
      </c>
      <c r="Q900" s="304">
        <f t="shared" ca="1" si="396"/>
        <v>0</v>
      </c>
      <c r="R900" s="306">
        <f t="shared" ca="1" si="397"/>
        <v>0</v>
      </c>
      <c r="S900" s="307">
        <f t="shared" ca="1" si="398"/>
        <v>8.1359999999999992</v>
      </c>
      <c r="T900" s="304">
        <f t="shared" ref="T900:T963" ca="1" si="407">m*g</f>
        <v>79.814160000000001</v>
      </c>
      <c r="U900" s="311">
        <f t="shared" ref="U900:U963" ca="1" si="408">IF(pos_xz&lt;L_rampe,Poids*COS(Beta),0)</f>
        <v>0</v>
      </c>
      <c r="V900" s="306">
        <f t="shared" ref="V900:V963" ca="1" si="409">Rho_moyen*(20000-Alt_rampe-pos_z)/(20000+Alt_rampe+pos_z)</f>
        <v>1.2265514325418998</v>
      </c>
      <c r="W900" s="304">
        <f t="shared" ref="W900:W963" ca="1" si="410">1/2*Rho*Sref*Cx*vit_xz^2</f>
        <v>59.576075598581163</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2.4383758570031437</v>
      </c>
      <c r="AH900" s="304">
        <f t="shared" ca="1" si="405"/>
        <v>-7.3224882157593703</v>
      </c>
    </row>
    <row r="901" spans="1:34" x14ac:dyDescent="0.2">
      <c r="A901" s="347">
        <f t="shared" ref="A901:A964" ca="1" si="412">IF(B900+0.01&lt;=T_ini+ROUNDUP(Temps_fin_propu,0), 0.01, IF(K900&gt;0, 0.1, 0.0001))</f>
        <v>1E-4</v>
      </c>
      <c r="B901" s="304">
        <f t="shared" ref="B901:B964" ca="1" si="413">B900+pas</f>
        <v>33.438300000001476</v>
      </c>
      <c r="D901" s="306">
        <f t="shared" ref="D901:D964" ca="1" si="414">IF(AND(L900&lt;L_rampe,Poussee&lt;Poids*SIN(M900)),0,(-W900+Poussee)/m*COS(M900)-U900/m*SIN(M900))</f>
        <v>-0.73196957085153203</v>
      </c>
      <c r="E901" s="307">
        <f t="shared" ref="E901:E964" ca="1" si="415">IF(AND(L900&lt;L_rampe,Poussee&lt;Poids*SIN(M900)),0,(-W900+Poussee)/m*SIN(M900)+U900/m*COS(M900)-Poids/m)</f>
        <v>-2.5241496803190095</v>
      </c>
      <c r="F901" s="304">
        <f t="shared" ref="F901:F964" ca="1" si="416">SQRT(acc_x^2+acc_z^2)</f>
        <v>2.6281383261364182</v>
      </c>
      <c r="G901" s="306">
        <f t="shared" ref="G901:G964" ca="1" si="417">G900+acc_x*pas</f>
        <v>12.121481421868856</v>
      </c>
      <c r="H901" s="307">
        <f t="shared" ref="H901:H964" ca="1" si="418">H900+acc_z*pas</f>
        <v>-120.65531255887797</v>
      </c>
      <c r="I901" s="304">
        <f t="shared" ref="I901:I964" ca="1" si="419">SQRT(vit_x^2+vit_z^2)</f>
        <v>121.26266845382072</v>
      </c>
      <c r="J901" s="306">
        <f t="shared" ref="J901:J964" ca="1" si="420">J900+0.5*(vit_x+G900)*pas*(K900&gt;=0)</f>
        <v>752.66657852646347</v>
      </c>
      <c r="K901" s="307">
        <f t="shared" ref="K901:K964" ca="1" si="421">K900+0.5*(vit_z+H900)*pas</f>
        <v>-12.668806236418234</v>
      </c>
      <c r="L901" s="304">
        <f t="shared" ca="1" si="406"/>
        <v>752.77319099592592</v>
      </c>
      <c r="M901" s="306">
        <f t="shared" ref="M901:M964" ca="1" si="422">IF(AND(L900&gt;L_rampe,G901&gt;0),ATAN2(G901,H901),$M$4)</f>
        <v>-1.4706685676502591</v>
      </c>
      <c r="N901" s="304">
        <f t="shared" ref="N901:N964" ca="1" si="423">DEGREES(Beta)</f>
        <v>-84.263101988909838</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8.1359999999999992</v>
      </c>
      <c r="T901" s="304">
        <f t="shared" ca="1" si="407"/>
        <v>79.814160000000001</v>
      </c>
      <c r="U901" s="311">
        <f t="shared" ca="1" si="408"/>
        <v>0</v>
      </c>
      <c r="V901" s="306">
        <f t="shared" ca="1" si="409"/>
        <v>1.2265529124413024</v>
      </c>
      <c r="W901" s="304">
        <f t="shared" ca="1" si="410"/>
        <v>59.576387071357409</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2.438338366443106</v>
      </c>
      <c r="AH901" s="304">
        <f t="shared" ref="AH901:AH964" ca="1" si="434">IF(AND(L900&lt;L_rampe,Poussee&lt;Poids*SIN(M900)), g*SIN(M900), (-W900+Poussee)/m)</f>
        <v>-7.3225264993339687</v>
      </c>
    </row>
    <row r="902" spans="1:34" x14ac:dyDescent="0.2">
      <c r="A902" s="347">
        <f t="shared" ca="1" si="412"/>
        <v>1E-4</v>
      </c>
      <c r="B902" s="304">
        <f t="shared" ca="1" si="413"/>
        <v>33.438400000001479</v>
      </c>
      <c r="D902" s="306">
        <f t="shared" ca="1" si="414"/>
        <v>-0.73196750578438119</v>
      </c>
      <c r="E902" s="307">
        <f t="shared" ca="1" si="415"/>
        <v>-2.5241109968602711</v>
      </c>
      <c r="F902" s="304">
        <f t="shared" ca="1" si="416"/>
        <v>2.6281005981497665</v>
      </c>
      <c r="G902" s="306">
        <f t="shared" ca="1" si="417"/>
        <v>12.121408225118277</v>
      </c>
      <c r="H902" s="307">
        <f t="shared" ca="1" si="418"/>
        <v>-120.65556496997765</v>
      </c>
      <c r="I902" s="304">
        <f t="shared" ca="1" si="419"/>
        <v>121.26291228394798</v>
      </c>
      <c r="J902" s="306">
        <f t="shared" ca="1" si="420"/>
        <v>752.66657852646347</v>
      </c>
      <c r="K902" s="307">
        <f t="shared" ca="1" si="421"/>
        <v>-12.680871780294677</v>
      </c>
      <c r="L902" s="304">
        <f t="shared" ca="1" si="406"/>
        <v>752.77339414982066</v>
      </c>
      <c r="M902" s="306">
        <f t="shared" ca="1" si="422"/>
        <v>-1.4706693763170202</v>
      </c>
      <c r="N902" s="304">
        <f t="shared" ca="1" si="423"/>
        <v>-84.263148322102282</v>
      </c>
      <c r="P902" s="310">
        <f t="shared" ca="1" si="424"/>
        <v>23</v>
      </c>
      <c r="Q902" s="304">
        <f t="shared" ca="1" si="425"/>
        <v>0</v>
      </c>
      <c r="R902" s="306">
        <f t="shared" ca="1" si="426"/>
        <v>0</v>
      </c>
      <c r="S902" s="307">
        <f t="shared" ca="1" si="427"/>
        <v>8.1359999999999992</v>
      </c>
      <c r="T902" s="304">
        <f t="shared" ca="1" si="407"/>
        <v>79.814160000000001</v>
      </c>
      <c r="U902" s="311">
        <f t="shared" ca="1" si="408"/>
        <v>0</v>
      </c>
      <c r="V902" s="306">
        <f t="shared" ca="1" si="409"/>
        <v>1.2265543923455879</v>
      </c>
      <c r="W902" s="304">
        <f t="shared" ca="1" si="410"/>
        <v>59.576698541746936</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2.4383008761620575</v>
      </c>
      <c r="AH902" s="304">
        <f t="shared" ca="1" si="434"/>
        <v>-7.3225647826152178</v>
      </c>
    </row>
    <row r="903" spans="1:34" x14ac:dyDescent="0.2">
      <c r="A903" s="347">
        <f t="shared" ca="1" si="412"/>
        <v>1E-4</v>
      </c>
      <c r="B903" s="304">
        <f t="shared" ca="1" si="413"/>
        <v>33.438500000001483</v>
      </c>
      <c r="D903" s="306">
        <f t="shared" ca="1" si="414"/>
        <v>-0.73196544068509395</v>
      </c>
      <c r="E903" s="307">
        <f t="shared" ca="1" si="415"/>
        <v>-2.5240723136979453</v>
      </c>
      <c r="F903" s="304">
        <f t="shared" ca="1" si="416"/>
        <v>2.6280628704682507</v>
      </c>
      <c r="G903" s="306">
        <f t="shared" ca="1" si="417"/>
        <v>12.121335028574208</v>
      </c>
      <c r="H903" s="307">
        <f t="shared" ca="1" si="418"/>
        <v>-120.65581737720902</v>
      </c>
      <c r="I903" s="304">
        <f t="shared" ca="1" si="419"/>
        <v>121.26315611032625</v>
      </c>
      <c r="J903" s="306">
        <f t="shared" ca="1" si="420"/>
        <v>752.66657852646347</v>
      </c>
      <c r="K903" s="307">
        <f t="shared" ca="1" si="421"/>
        <v>-12.692937349412036</v>
      </c>
      <c r="L903" s="304">
        <f t="shared" ca="1" si="406"/>
        <v>752.77359749747404</v>
      </c>
      <c r="M903" s="306">
        <f t="shared" ca="1" si="422"/>
        <v>-1.4706701849756461</v>
      </c>
      <c r="N903" s="304">
        <f t="shared" ca="1" si="423"/>
        <v>-84.263194654828609</v>
      </c>
      <c r="P903" s="310">
        <f t="shared" ca="1" si="424"/>
        <v>23</v>
      </c>
      <c r="Q903" s="304">
        <f t="shared" ca="1" si="425"/>
        <v>0</v>
      </c>
      <c r="R903" s="306">
        <f t="shared" ca="1" si="426"/>
        <v>0</v>
      </c>
      <c r="S903" s="307">
        <f t="shared" ca="1" si="427"/>
        <v>8.1359999999999992</v>
      </c>
      <c r="T903" s="304">
        <f t="shared" ca="1" si="407"/>
        <v>79.814160000000001</v>
      </c>
      <c r="U903" s="311">
        <f t="shared" ca="1" si="408"/>
        <v>0</v>
      </c>
      <c r="V903" s="306">
        <f t="shared" ca="1" si="409"/>
        <v>1.226555872254756</v>
      </c>
      <c r="W903" s="304">
        <f t="shared" ca="1" si="410"/>
        <v>59.577010009749735</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2.4382633861599974</v>
      </c>
      <c r="AH903" s="304">
        <f t="shared" ca="1" si="434"/>
        <v>-7.3226030656031149</v>
      </c>
    </row>
    <row r="904" spans="1:34" x14ac:dyDescent="0.2">
      <c r="A904" s="347">
        <f t="shared" ca="1" si="412"/>
        <v>1E-4</v>
      </c>
      <c r="B904" s="304">
        <f t="shared" ca="1" si="413"/>
        <v>33.438600000001486</v>
      </c>
      <c r="D904" s="306">
        <f t="shared" ca="1" si="414"/>
        <v>-0.73196337555367164</v>
      </c>
      <c r="E904" s="307">
        <f t="shared" ca="1" si="415"/>
        <v>-2.5240336308320366</v>
      </c>
      <c r="F904" s="304">
        <f t="shared" ca="1" si="416"/>
        <v>2.6280251430918766</v>
      </c>
      <c r="G904" s="306">
        <f t="shared" ca="1" si="417"/>
        <v>12.121261832236653</v>
      </c>
      <c r="H904" s="307">
        <f t="shared" ca="1" si="418"/>
        <v>-120.6560697805721</v>
      </c>
      <c r="I904" s="304">
        <f t="shared" ca="1" si="419"/>
        <v>121.26339993295554</v>
      </c>
      <c r="J904" s="306">
        <f t="shared" ca="1" si="420"/>
        <v>752.66657852646347</v>
      </c>
      <c r="K904" s="307">
        <f t="shared" ca="1" si="421"/>
        <v>-12.705002943769925</v>
      </c>
      <c r="L904" s="304">
        <f t="shared" ca="1" si="406"/>
        <v>752.7738010388872</v>
      </c>
      <c r="M904" s="306">
        <f t="shared" ca="1" si="422"/>
        <v>-1.4706709936261368</v>
      </c>
      <c r="N904" s="304">
        <f t="shared" ca="1" si="423"/>
        <v>-84.263240987088835</v>
      </c>
      <c r="P904" s="310">
        <f t="shared" ca="1" si="424"/>
        <v>23</v>
      </c>
      <c r="Q904" s="304">
        <f t="shared" ca="1" si="425"/>
        <v>0</v>
      </c>
      <c r="R904" s="306">
        <f t="shared" ca="1" si="426"/>
        <v>0</v>
      </c>
      <c r="S904" s="307">
        <f t="shared" ca="1" si="427"/>
        <v>8.1359999999999992</v>
      </c>
      <c r="T904" s="304">
        <f t="shared" ca="1" si="407"/>
        <v>79.814160000000001</v>
      </c>
      <c r="U904" s="311">
        <f t="shared" ca="1" si="408"/>
        <v>0</v>
      </c>
      <c r="V904" s="306">
        <f t="shared" ca="1" si="409"/>
        <v>1.2265573521688065</v>
      </c>
      <c r="W904" s="304">
        <f t="shared" ca="1" si="410"/>
        <v>59.577321475365771</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2.4382258964369319</v>
      </c>
      <c r="AH904" s="304">
        <f t="shared" ca="1" si="434"/>
        <v>-7.3226413482976573</v>
      </c>
    </row>
    <row r="905" spans="1:34" x14ac:dyDescent="0.2">
      <c r="A905" s="347">
        <f t="shared" ca="1" si="412"/>
        <v>1E-4</v>
      </c>
      <c r="B905" s="304">
        <f t="shared" ca="1" si="413"/>
        <v>33.438700000001489</v>
      </c>
      <c r="D905" s="306">
        <f t="shared" ca="1" si="414"/>
        <v>-0.73196131039011403</v>
      </c>
      <c r="E905" s="307">
        <f t="shared" ca="1" si="415"/>
        <v>-2.5239949482625459</v>
      </c>
      <c r="F905" s="304">
        <f t="shared" ca="1" si="416"/>
        <v>2.6279874160206447</v>
      </c>
      <c r="G905" s="306">
        <f t="shared" ca="1" si="417"/>
        <v>12.121188636105614</v>
      </c>
      <c r="H905" s="307">
        <f t="shared" ca="1" si="418"/>
        <v>-120.65632218006692</v>
      </c>
      <c r="I905" s="304">
        <f t="shared" ca="1" si="419"/>
        <v>121.26364375183589</v>
      </c>
      <c r="J905" s="306">
        <f t="shared" ca="1" si="420"/>
        <v>752.66657852646347</v>
      </c>
      <c r="K905" s="307">
        <f t="shared" ca="1" si="421"/>
        <v>-12.717068563367956</v>
      </c>
      <c r="L905" s="304">
        <f t="shared" ca="1" si="406"/>
        <v>752.77400477406127</v>
      </c>
      <c r="M905" s="306">
        <f t="shared" ca="1" si="422"/>
        <v>-1.4706718022684926</v>
      </c>
      <c r="N905" s="304">
        <f t="shared" ca="1" si="423"/>
        <v>-84.263287318882959</v>
      </c>
      <c r="P905" s="310">
        <f t="shared" ca="1" si="424"/>
        <v>23</v>
      </c>
      <c r="Q905" s="304">
        <f t="shared" ca="1" si="425"/>
        <v>0</v>
      </c>
      <c r="R905" s="306">
        <f t="shared" ca="1" si="426"/>
        <v>0</v>
      </c>
      <c r="S905" s="307">
        <f t="shared" ca="1" si="427"/>
        <v>8.1359999999999992</v>
      </c>
      <c r="T905" s="304">
        <f t="shared" ca="1" si="407"/>
        <v>79.814160000000001</v>
      </c>
      <c r="U905" s="311">
        <f t="shared" ca="1" si="408"/>
        <v>0</v>
      </c>
      <c r="V905" s="306">
        <f t="shared" ca="1" si="409"/>
        <v>1.2265588320877396</v>
      </c>
      <c r="W905" s="304">
        <f t="shared" ca="1" si="410"/>
        <v>59.577632938595116</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2.4381884069928645</v>
      </c>
      <c r="AH905" s="304">
        <f t="shared" ca="1" si="434"/>
        <v>-7.3226796306988415</v>
      </c>
    </row>
    <row r="906" spans="1:34" x14ac:dyDescent="0.2">
      <c r="A906" s="347">
        <f t="shared" ca="1" si="412"/>
        <v>1E-4</v>
      </c>
      <c r="B906" s="304">
        <f t="shared" ca="1" si="413"/>
        <v>33.438800000001493</v>
      </c>
      <c r="D906" s="306">
        <f t="shared" ca="1" si="414"/>
        <v>-0.73195924519442357</v>
      </c>
      <c r="E906" s="307">
        <f t="shared" ca="1" si="415"/>
        <v>-2.5239562659894661</v>
      </c>
      <c r="F906" s="304">
        <f t="shared" ca="1" si="416"/>
        <v>2.6279496892545486</v>
      </c>
      <c r="G906" s="306">
        <f t="shared" ca="1" si="417"/>
        <v>12.121115440181095</v>
      </c>
      <c r="H906" s="307">
        <f t="shared" ca="1" si="418"/>
        <v>-120.65657457569353</v>
      </c>
      <c r="I906" s="304">
        <f t="shared" ca="1" si="419"/>
        <v>121.26388756696731</v>
      </c>
      <c r="J906" s="306">
        <f t="shared" ca="1" si="420"/>
        <v>752.66657852646347</v>
      </c>
      <c r="K906" s="307">
        <f t="shared" ca="1" si="421"/>
        <v>-12.729134208205744</v>
      </c>
      <c r="L906" s="304">
        <f t="shared" ca="1" si="406"/>
        <v>752.77420870299716</v>
      </c>
      <c r="M906" s="306">
        <f t="shared" ca="1" si="422"/>
        <v>-1.4706726109027135</v>
      </c>
      <c r="N906" s="304">
        <f t="shared" ca="1" si="423"/>
        <v>-84.263333650210981</v>
      </c>
      <c r="P906" s="310">
        <f t="shared" ca="1" si="424"/>
        <v>23</v>
      </c>
      <c r="Q906" s="304">
        <f t="shared" ca="1" si="425"/>
        <v>0</v>
      </c>
      <c r="R906" s="306">
        <f t="shared" ca="1" si="426"/>
        <v>0</v>
      </c>
      <c r="S906" s="307">
        <f t="shared" ca="1" si="427"/>
        <v>8.1359999999999992</v>
      </c>
      <c r="T906" s="304">
        <f t="shared" ca="1" si="407"/>
        <v>79.814160000000001</v>
      </c>
      <c r="U906" s="311">
        <f t="shared" ca="1" si="408"/>
        <v>0</v>
      </c>
      <c r="V906" s="306">
        <f t="shared" ca="1" si="409"/>
        <v>1.2265603120115556</v>
      </c>
      <c r="W906" s="304">
        <f t="shared" ca="1" si="410"/>
        <v>59.577944399437698</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2.4381509178277883</v>
      </c>
      <c r="AH906" s="304">
        <f t="shared" ca="1" si="434"/>
        <v>-7.3227179128066764</v>
      </c>
    </row>
    <row r="907" spans="1:34" x14ac:dyDescent="0.2">
      <c r="A907" s="347">
        <f t="shared" ca="1" si="412"/>
        <v>1E-4</v>
      </c>
      <c r="B907" s="304">
        <f t="shared" ca="1" si="413"/>
        <v>33.438900000001496</v>
      </c>
      <c r="D907" s="306">
        <f t="shared" ca="1" si="414"/>
        <v>-0.73195717996659937</v>
      </c>
      <c r="E907" s="307">
        <f t="shared" ca="1" si="415"/>
        <v>-2.5239175840128043</v>
      </c>
      <c r="F907" s="304">
        <f t="shared" ca="1" si="416"/>
        <v>2.6279119627935956</v>
      </c>
      <c r="G907" s="306">
        <f t="shared" ca="1" si="417"/>
        <v>12.121042244463098</v>
      </c>
      <c r="H907" s="307">
        <f t="shared" ca="1" si="418"/>
        <v>-120.65682696745192</v>
      </c>
      <c r="I907" s="304">
        <f t="shared" ca="1" si="419"/>
        <v>121.26413137834984</v>
      </c>
      <c r="J907" s="306">
        <f t="shared" ca="1" si="420"/>
        <v>752.66657852646347</v>
      </c>
      <c r="K907" s="307">
        <f t="shared" ca="1" si="421"/>
        <v>-12.741199878282902</v>
      </c>
      <c r="L907" s="304">
        <f t="shared" ca="1" si="406"/>
        <v>752.77441282569589</v>
      </c>
      <c r="M907" s="306">
        <f t="shared" ca="1" si="422"/>
        <v>-1.4706734195287996</v>
      </c>
      <c r="N907" s="304">
        <f t="shared" ca="1" si="423"/>
        <v>-84.263379981072916</v>
      </c>
      <c r="P907" s="310">
        <f t="shared" ca="1" si="424"/>
        <v>23</v>
      </c>
      <c r="Q907" s="304">
        <f t="shared" ca="1" si="425"/>
        <v>0</v>
      </c>
      <c r="R907" s="306">
        <f t="shared" ca="1" si="426"/>
        <v>0</v>
      </c>
      <c r="S907" s="307">
        <f t="shared" ca="1" si="427"/>
        <v>8.1359999999999992</v>
      </c>
      <c r="T907" s="304">
        <f t="shared" ca="1" si="407"/>
        <v>79.814160000000001</v>
      </c>
      <c r="U907" s="311">
        <f t="shared" ca="1" si="408"/>
        <v>0</v>
      </c>
      <c r="V907" s="306">
        <f t="shared" ca="1" si="409"/>
        <v>1.2265617919402541</v>
      </c>
      <c r="W907" s="304">
        <f t="shared" ca="1" si="410"/>
        <v>59.578255857893545</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2.4381134289417101</v>
      </c>
      <c r="AH907" s="304">
        <f t="shared" ca="1" si="434"/>
        <v>-7.322756194621153</v>
      </c>
    </row>
    <row r="908" spans="1:34" x14ac:dyDescent="0.2">
      <c r="A908" s="347">
        <f t="shared" ca="1" si="412"/>
        <v>1E-4</v>
      </c>
      <c r="B908" s="304">
        <f t="shared" ca="1" si="413"/>
        <v>33.439000000001499</v>
      </c>
      <c r="D908" s="306">
        <f t="shared" ca="1" si="414"/>
        <v>-0.73195511470664365</v>
      </c>
      <c r="E908" s="307">
        <f t="shared" ca="1" si="415"/>
        <v>-2.5238789023325596</v>
      </c>
      <c r="F908" s="304">
        <f t="shared" ca="1" si="416"/>
        <v>2.6278742366377852</v>
      </c>
      <c r="G908" s="306">
        <f t="shared" ca="1" si="417"/>
        <v>12.120969048951627</v>
      </c>
      <c r="H908" s="307">
        <f t="shared" ca="1" si="418"/>
        <v>-120.65707935534215</v>
      </c>
      <c r="I908" s="304">
        <f t="shared" ca="1" si="419"/>
        <v>121.26437518598352</v>
      </c>
      <c r="J908" s="306">
        <f t="shared" ca="1" si="420"/>
        <v>752.66657852646347</v>
      </c>
      <c r="K908" s="307">
        <f t="shared" ca="1" si="421"/>
        <v>-12.753265573599043</v>
      </c>
      <c r="L908" s="304">
        <f t="shared" ca="1" si="406"/>
        <v>752.77461714215872</v>
      </c>
      <c r="M908" s="306">
        <f t="shared" ca="1" si="422"/>
        <v>-1.4706742281467511</v>
      </c>
      <c r="N908" s="304">
        <f t="shared" ca="1" si="423"/>
        <v>-84.263426311468777</v>
      </c>
      <c r="P908" s="310">
        <f t="shared" ca="1" si="424"/>
        <v>23</v>
      </c>
      <c r="Q908" s="304">
        <f t="shared" ca="1" si="425"/>
        <v>0</v>
      </c>
      <c r="R908" s="306">
        <f t="shared" ca="1" si="426"/>
        <v>0</v>
      </c>
      <c r="S908" s="307">
        <f t="shared" ca="1" si="427"/>
        <v>8.1359999999999992</v>
      </c>
      <c r="T908" s="304">
        <f t="shared" ca="1" si="407"/>
        <v>79.814160000000001</v>
      </c>
      <c r="U908" s="311">
        <f t="shared" ca="1" si="408"/>
        <v>0</v>
      </c>
      <c r="V908" s="306">
        <f t="shared" ca="1" si="409"/>
        <v>1.2265632718738346</v>
      </c>
      <c r="W908" s="304">
        <f t="shared" ca="1" si="410"/>
        <v>59.578567313962637</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2.4380759403346266</v>
      </c>
      <c r="AH908" s="304">
        <f t="shared" ca="1" si="434"/>
        <v>-7.322794476142275</v>
      </c>
    </row>
    <row r="909" spans="1:34" x14ac:dyDescent="0.2">
      <c r="A909" s="347">
        <f t="shared" ca="1" si="412"/>
        <v>1E-4</v>
      </c>
      <c r="B909" s="304">
        <f t="shared" ca="1" si="413"/>
        <v>33.439100000001503</v>
      </c>
      <c r="D909" s="306">
        <f t="shared" ca="1" si="414"/>
        <v>-0.73195304941455597</v>
      </c>
      <c r="E909" s="307">
        <f t="shared" ca="1" si="415"/>
        <v>-2.5238402209487321</v>
      </c>
      <c r="F909" s="304">
        <f t="shared" ca="1" si="416"/>
        <v>2.6278365107871178</v>
      </c>
      <c r="G909" s="306">
        <f t="shared" ca="1" si="417"/>
        <v>12.120895853646687</v>
      </c>
      <c r="H909" s="307">
        <f t="shared" ca="1" si="418"/>
        <v>-120.65733173936424</v>
      </c>
      <c r="I909" s="304">
        <f t="shared" ca="1" si="419"/>
        <v>121.26461898986837</v>
      </c>
      <c r="J909" s="306">
        <f t="shared" ca="1" si="420"/>
        <v>752.66657852646347</v>
      </c>
      <c r="K909" s="307">
        <f t="shared" ca="1" si="421"/>
        <v>-12.765331294153778</v>
      </c>
      <c r="L909" s="304">
        <f t="shared" ca="1" si="406"/>
        <v>752.77482165238666</v>
      </c>
      <c r="M909" s="306">
        <f t="shared" ca="1" si="422"/>
        <v>-1.4706750367565682</v>
      </c>
      <c r="N909" s="304">
        <f t="shared" ca="1" si="423"/>
        <v>-84.263472641398579</v>
      </c>
      <c r="P909" s="310">
        <f t="shared" ca="1" si="424"/>
        <v>23</v>
      </c>
      <c r="Q909" s="304">
        <f t="shared" ca="1" si="425"/>
        <v>0</v>
      </c>
      <c r="R909" s="306">
        <f t="shared" ca="1" si="426"/>
        <v>0</v>
      </c>
      <c r="S909" s="307">
        <f t="shared" ca="1" si="427"/>
        <v>8.1359999999999992</v>
      </c>
      <c r="T909" s="304">
        <f t="shared" ca="1" si="407"/>
        <v>79.814160000000001</v>
      </c>
      <c r="U909" s="311">
        <f t="shared" ca="1" si="408"/>
        <v>0</v>
      </c>
      <c r="V909" s="306">
        <f t="shared" ca="1" si="409"/>
        <v>1.226564751812298</v>
      </c>
      <c r="W909" s="304">
        <f t="shared" ca="1" si="410"/>
        <v>59.578878767644973</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2.4380384520065439</v>
      </c>
      <c r="AH909" s="304">
        <f t="shared" ca="1" si="434"/>
        <v>-7.3228327573700396</v>
      </c>
    </row>
    <row r="910" spans="1:34" x14ac:dyDescent="0.2">
      <c r="A910" s="347">
        <f t="shared" ca="1" si="412"/>
        <v>1E-4</v>
      </c>
      <c r="B910" s="304">
        <f t="shared" ca="1" si="413"/>
        <v>33.439200000001506</v>
      </c>
      <c r="D910" s="306">
        <f t="shared" ca="1" si="414"/>
        <v>-0.73195098409033632</v>
      </c>
      <c r="E910" s="307">
        <f t="shared" ca="1" si="415"/>
        <v>-2.5238015398613234</v>
      </c>
      <c r="F910" s="304">
        <f t="shared" ca="1" si="416"/>
        <v>2.6277987852415943</v>
      </c>
      <c r="G910" s="306">
        <f t="shared" ca="1" si="417"/>
        <v>12.120822658548278</v>
      </c>
      <c r="H910" s="307">
        <f t="shared" ca="1" si="418"/>
        <v>-120.65758411951822</v>
      </c>
      <c r="I910" s="304">
        <f t="shared" ca="1" si="419"/>
        <v>121.2648627900044</v>
      </c>
      <c r="J910" s="306">
        <f t="shared" ca="1" si="420"/>
        <v>752.66657852646347</v>
      </c>
      <c r="K910" s="307">
        <f t="shared" ca="1" si="421"/>
        <v>-12.777397039946722</v>
      </c>
      <c r="L910" s="304">
        <f t="shared" ca="1" si="406"/>
        <v>752.77502635638052</v>
      </c>
      <c r="M910" s="306">
        <f t="shared" ca="1" si="422"/>
        <v>-1.4706758453582509</v>
      </c>
      <c r="N910" s="304">
        <f t="shared" ca="1" si="423"/>
        <v>-84.263518970862293</v>
      </c>
      <c r="P910" s="310">
        <f t="shared" ca="1" si="424"/>
        <v>23</v>
      </c>
      <c r="Q910" s="304">
        <f t="shared" ca="1" si="425"/>
        <v>0</v>
      </c>
      <c r="R910" s="306">
        <f t="shared" ca="1" si="426"/>
        <v>0</v>
      </c>
      <c r="S910" s="307">
        <f t="shared" ca="1" si="427"/>
        <v>8.1359999999999992</v>
      </c>
      <c r="T910" s="304">
        <f t="shared" ca="1" si="407"/>
        <v>79.814160000000001</v>
      </c>
      <c r="U910" s="311">
        <f t="shared" ca="1" si="408"/>
        <v>0</v>
      </c>
      <c r="V910" s="306">
        <f t="shared" ca="1" si="409"/>
        <v>1.2265662317556434</v>
      </c>
      <c r="W910" s="304">
        <f t="shared" ca="1" si="410"/>
        <v>59.579190218940532</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2.4380009639574567</v>
      </c>
      <c r="AH910" s="304">
        <f t="shared" ca="1" si="434"/>
        <v>-7.3228710383044469</v>
      </c>
    </row>
    <row r="911" spans="1:34" x14ac:dyDescent="0.2">
      <c r="A911" s="347">
        <f t="shared" ca="1" si="412"/>
        <v>1E-4</v>
      </c>
      <c r="B911" s="304">
        <f t="shared" ca="1" si="413"/>
        <v>33.439300000001509</v>
      </c>
      <c r="D911" s="306">
        <f t="shared" ca="1" si="414"/>
        <v>-0.73194891873398638</v>
      </c>
      <c r="E911" s="307">
        <f t="shared" ca="1" si="415"/>
        <v>-2.5237628590703345</v>
      </c>
      <c r="F911" s="304">
        <f t="shared" ca="1" si="416"/>
        <v>2.6277610600012173</v>
      </c>
      <c r="G911" s="306">
        <f t="shared" ca="1" si="417"/>
        <v>12.120749463656404</v>
      </c>
      <c r="H911" s="307">
        <f t="shared" ca="1" si="418"/>
        <v>-120.65783649580413</v>
      </c>
      <c r="I911" s="304">
        <f t="shared" ca="1" si="419"/>
        <v>121.26510658639167</v>
      </c>
      <c r="J911" s="306">
        <f t="shared" ca="1" si="420"/>
        <v>752.66657852646347</v>
      </c>
      <c r="K911" s="307">
        <f t="shared" ca="1" si="421"/>
        <v>-12.789462810977488</v>
      </c>
      <c r="L911" s="304">
        <f t="shared" ca="1" si="406"/>
        <v>752.77523125414154</v>
      </c>
      <c r="M911" s="306">
        <f t="shared" ca="1" si="422"/>
        <v>-1.4706766539517995</v>
      </c>
      <c r="N911" s="304">
        <f t="shared" ca="1" si="423"/>
        <v>-84.263565299859977</v>
      </c>
      <c r="P911" s="310">
        <f t="shared" ca="1" si="424"/>
        <v>23</v>
      </c>
      <c r="Q911" s="304">
        <f t="shared" ca="1" si="425"/>
        <v>0</v>
      </c>
      <c r="R911" s="306">
        <f t="shared" ca="1" si="426"/>
        <v>0</v>
      </c>
      <c r="S911" s="307">
        <f t="shared" ca="1" si="427"/>
        <v>8.1359999999999992</v>
      </c>
      <c r="T911" s="304">
        <f t="shared" ca="1" si="407"/>
        <v>79.814160000000001</v>
      </c>
      <c r="U911" s="311">
        <f t="shared" ca="1" si="408"/>
        <v>0</v>
      </c>
      <c r="V911" s="306">
        <f t="shared" ca="1" si="409"/>
        <v>1.2265677117038718</v>
      </c>
      <c r="W911" s="304">
        <f t="shared" ca="1" si="410"/>
        <v>59.579501667849371</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2.437963476187373</v>
      </c>
      <c r="AH911" s="304">
        <f t="shared" ca="1" si="434"/>
        <v>-7.3229093189454941</v>
      </c>
    </row>
    <row r="912" spans="1:34" x14ac:dyDescent="0.2">
      <c r="A912" s="347">
        <f t="shared" ca="1" si="412"/>
        <v>1E-4</v>
      </c>
      <c r="B912" s="304">
        <f t="shared" ca="1" si="413"/>
        <v>33.439400000001513</v>
      </c>
      <c r="D912" s="306">
        <f t="shared" ca="1" si="414"/>
        <v>-0.73194685334550635</v>
      </c>
      <c r="E912" s="307">
        <f t="shared" ca="1" si="415"/>
        <v>-2.5237241785757618</v>
      </c>
      <c r="F912" s="304">
        <f t="shared" ca="1" si="416"/>
        <v>2.627723335065983</v>
      </c>
      <c r="G912" s="306">
        <f t="shared" ca="1" si="417"/>
        <v>12.120676268971069</v>
      </c>
      <c r="H912" s="307">
        <f t="shared" ca="1" si="418"/>
        <v>-120.65808886822199</v>
      </c>
      <c r="I912" s="304">
        <f t="shared" ca="1" si="419"/>
        <v>121.26535037903018</v>
      </c>
      <c r="J912" s="306">
        <f t="shared" ca="1" si="420"/>
        <v>752.66657852646347</v>
      </c>
      <c r="K912" s="307">
        <f t="shared" ca="1" si="421"/>
        <v>-12.80152860724569</v>
      </c>
      <c r="L912" s="304">
        <f t="shared" ca="1" si="406"/>
        <v>752.77543634567087</v>
      </c>
      <c r="M912" s="306">
        <f t="shared" ca="1" si="422"/>
        <v>-1.4706774625372139</v>
      </c>
      <c r="N912" s="304">
        <f t="shared" ca="1" si="423"/>
        <v>-84.263611628391601</v>
      </c>
      <c r="P912" s="310">
        <f t="shared" ca="1" si="424"/>
        <v>23</v>
      </c>
      <c r="Q912" s="304">
        <f t="shared" ca="1" si="425"/>
        <v>0</v>
      </c>
      <c r="R912" s="306">
        <f t="shared" ca="1" si="426"/>
        <v>0</v>
      </c>
      <c r="S912" s="307">
        <f t="shared" ca="1" si="427"/>
        <v>8.1359999999999992</v>
      </c>
      <c r="T912" s="304">
        <f t="shared" ca="1" si="407"/>
        <v>79.814160000000001</v>
      </c>
      <c r="U912" s="311">
        <f t="shared" ca="1" si="408"/>
        <v>0</v>
      </c>
      <c r="V912" s="306">
        <f t="shared" ca="1" si="409"/>
        <v>1.2265691916569819</v>
      </c>
      <c r="W912" s="304">
        <f t="shared" ca="1" si="410"/>
        <v>59.579813114371404</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2.4379259886962865</v>
      </c>
      <c r="AH912" s="304">
        <f t="shared" ca="1" si="434"/>
        <v>-7.3229475992931876</v>
      </c>
    </row>
    <row r="913" spans="1:34" x14ac:dyDescent="0.2">
      <c r="A913" s="347">
        <f t="shared" ca="1" si="412"/>
        <v>1E-4</v>
      </c>
      <c r="B913" s="304">
        <f t="shared" ca="1" si="413"/>
        <v>33.439500000001516</v>
      </c>
      <c r="D913" s="306">
        <f t="shared" ca="1" si="414"/>
        <v>-0.73194478792489748</v>
      </c>
      <c r="E913" s="307">
        <f t="shared" ca="1" si="415"/>
        <v>-2.5236854983776107</v>
      </c>
      <c r="F913" s="304">
        <f t="shared" ca="1" si="416"/>
        <v>2.627685610435897</v>
      </c>
      <c r="G913" s="306">
        <f t="shared" ca="1" si="417"/>
        <v>12.120603074492276</v>
      </c>
      <c r="H913" s="307">
        <f t="shared" ca="1" si="418"/>
        <v>-120.65834123677183</v>
      </c>
      <c r="I913" s="304">
        <f t="shared" ca="1" si="419"/>
        <v>121.26559416791997</v>
      </c>
      <c r="J913" s="306">
        <f t="shared" ca="1" si="420"/>
        <v>752.66657852646347</v>
      </c>
      <c r="K913" s="307">
        <f t="shared" ca="1" si="421"/>
        <v>-12.813594428750939</v>
      </c>
      <c r="L913" s="304">
        <f t="shared" ca="1" si="406"/>
        <v>752.77564163096929</v>
      </c>
      <c r="M913" s="306">
        <f t="shared" ca="1" si="422"/>
        <v>-1.4706782711144941</v>
      </c>
      <c r="N913" s="304">
        <f t="shared" ca="1" si="423"/>
        <v>-84.263657956457166</v>
      </c>
      <c r="P913" s="310">
        <f t="shared" ca="1" si="424"/>
        <v>23</v>
      </c>
      <c r="Q913" s="304">
        <f t="shared" ca="1" si="425"/>
        <v>0</v>
      </c>
      <c r="R913" s="306">
        <f t="shared" ca="1" si="426"/>
        <v>0</v>
      </c>
      <c r="S913" s="307">
        <f t="shared" ca="1" si="427"/>
        <v>8.1359999999999992</v>
      </c>
      <c r="T913" s="304">
        <f t="shared" ca="1" si="407"/>
        <v>79.814160000000001</v>
      </c>
      <c r="U913" s="311">
        <f t="shared" ca="1" si="408"/>
        <v>0</v>
      </c>
      <c r="V913" s="306">
        <f t="shared" ca="1" si="409"/>
        <v>1.2265706716149747</v>
      </c>
      <c r="W913" s="304">
        <f t="shared" ca="1" si="410"/>
        <v>59.580124558506668</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2.4378885014842027</v>
      </c>
      <c r="AH913" s="304">
        <f t="shared" ca="1" si="434"/>
        <v>-7.3229858793475184</v>
      </c>
    </row>
    <row r="914" spans="1:34" x14ac:dyDescent="0.2">
      <c r="A914" s="347">
        <f t="shared" ca="1" si="412"/>
        <v>1E-4</v>
      </c>
      <c r="B914" s="304">
        <f t="shared" ca="1" si="413"/>
        <v>33.439600000001519</v>
      </c>
      <c r="D914" s="306">
        <f t="shared" ca="1" si="414"/>
        <v>-0.7319427224721613</v>
      </c>
      <c r="E914" s="307">
        <f t="shared" ca="1" si="415"/>
        <v>-2.5236468184758811</v>
      </c>
      <c r="F914" s="304">
        <f t="shared" ca="1" si="416"/>
        <v>2.6276478861109602</v>
      </c>
      <c r="G914" s="306">
        <f t="shared" ca="1" si="417"/>
        <v>12.12052988022003</v>
      </c>
      <c r="H914" s="307">
        <f t="shared" ca="1" si="418"/>
        <v>-120.65859360145367</v>
      </c>
      <c r="I914" s="304">
        <f t="shared" ca="1" si="419"/>
        <v>121.26583795306107</v>
      </c>
      <c r="J914" s="306">
        <f t="shared" ca="1" si="420"/>
        <v>752.66657852646347</v>
      </c>
      <c r="K914" s="307">
        <f t="shared" ca="1" si="421"/>
        <v>-12.825660275492851</v>
      </c>
      <c r="L914" s="304">
        <f t="shared" ca="1" si="406"/>
        <v>752.77584711003806</v>
      </c>
      <c r="M914" s="306">
        <f t="shared" ca="1" si="422"/>
        <v>-1.4706790796836406</v>
      </c>
      <c r="N914" s="304">
        <f t="shared" ca="1" si="423"/>
        <v>-84.263704284056701</v>
      </c>
      <c r="P914" s="310">
        <f t="shared" ca="1" si="424"/>
        <v>23</v>
      </c>
      <c r="Q914" s="304">
        <f t="shared" ca="1" si="425"/>
        <v>0</v>
      </c>
      <c r="R914" s="306">
        <f t="shared" ca="1" si="426"/>
        <v>0</v>
      </c>
      <c r="S914" s="307">
        <f t="shared" ca="1" si="427"/>
        <v>8.1359999999999992</v>
      </c>
      <c r="T914" s="304">
        <f t="shared" ca="1" si="407"/>
        <v>79.814160000000001</v>
      </c>
      <c r="U914" s="311">
        <f t="shared" ca="1" si="408"/>
        <v>0</v>
      </c>
      <c r="V914" s="306">
        <f t="shared" ca="1" si="409"/>
        <v>1.2265721515778498</v>
      </c>
      <c r="W914" s="304">
        <f t="shared" ca="1" si="410"/>
        <v>59.580436000255169</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2.4378510145511214</v>
      </c>
      <c r="AH914" s="304">
        <f t="shared" ca="1" si="434"/>
        <v>-7.3230241591084901</v>
      </c>
    </row>
    <row r="915" spans="1:34" x14ac:dyDescent="0.2">
      <c r="A915" s="347">
        <f t="shared" ca="1" si="412"/>
        <v>1E-4</v>
      </c>
      <c r="B915" s="304">
        <f t="shared" ca="1" si="413"/>
        <v>33.439700000001523</v>
      </c>
      <c r="D915" s="306">
        <f t="shared" ca="1" si="414"/>
        <v>-0.7319406569872966</v>
      </c>
      <c r="E915" s="307">
        <f t="shared" ca="1" si="415"/>
        <v>-2.5236081388705713</v>
      </c>
      <c r="F915" s="304">
        <f t="shared" ca="1" si="416"/>
        <v>2.62761016209117</v>
      </c>
      <c r="G915" s="306">
        <f t="shared" ca="1" si="417"/>
        <v>12.120456686154331</v>
      </c>
      <c r="H915" s="307">
        <f t="shared" ca="1" si="418"/>
        <v>-120.65884596226756</v>
      </c>
      <c r="I915" s="304">
        <f t="shared" ca="1" si="419"/>
        <v>121.26608173445349</v>
      </c>
      <c r="J915" s="306">
        <f t="shared" ca="1" si="420"/>
        <v>752.66657852646347</v>
      </c>
      <c r="K915" s="307">
        <f t="shared" ca="1" si="421"/>
        <v>-12.837726147471036</v>
      </c>
      <c r="L915" s="304">
        <f t="shared" ca="1" si="406"/>
        <v>752.77605278287808</v>
      </c>
      <c r="M915" s="306">
        <f t="shared" ca="1" si="422"/>
        <v>-1.4706798882446532</v>
      </c>
      <c r="N915" s="304">
        <f t="shared" ca="1" si="423"/>
        <v>-84.263750611190204</v>
      </c>
      <c r="P915" s="310">
        <f t="shared" ca="1" si="424"/>
        <v>23</v>
      </c>
      <c r="Q915" s="304">
        <f t="shared" ca="1" si="425"/>
        <v>0</v>
      </c>
      <c r="R915" s="306">
        <f t="shared" ca="1" si="426"/>
        <v>0</v>
      </c>
      <c r="S915" s="307">
        <f t="shared" ca="1" si="427"/>
        <v>8.1359999999999992</v>
      </c>
      <c r="T915" s="304">
        <f t="shared" ca="1" si="407"/>
        <v>79.814160000000001</v>
      </c>
      <c r="U915" s="311">
        <f t="shared" ca="1" si="408"/>
        <v>0</v>
      </c>
      <c r="V915" s="306">
        <f t="shared" ca="1" si="409"/>
        <v>1.2265736315456071</v>
      </c>
      <c r="W915" s="304">
        <f t="shared" ca="1" si="410"/>
        <v>59.580747439616857</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2.4378135278970428</v>
      </c>
      <c r="AH915" s="304">
        <f t="shared" ca="1" si="434"/>
        <v>-7.3230624385761027</v>
      </c>
    </row>
    <row r="916" spans="1:34" x14ac:dyDescent="0.2">
      <c r="A916" s="347">
        <f t="shared" ca="1" si="412"/>
        <v>1E-4</v>
      </c>
      <c r="B916" s="304">
        <f t="shared" ca="1" si="413"/>
        <v>33.439800000001526</v>
      </c>
      <c r="D916" s="306">
        <f t="shared" ca="1" si="414"/>
        <v>-0.73193859147030604</v>
      </c>
      <c r="E916" s="307">
        <f t="shared" ca="1" si="415"/>
        <v>-2.5235694595616858</v>
      </c>
      <c r="F916" s="304">
        <f t="shared" ca="1" si="416"/>
        <v>2.6275724383765322</v>
      </c>
      <c r="G916" s="306">
        <f t="shared" ca="1" si="417"/>
        <v>12.120383492295183</v>
      </c>
      <c r="H916" s="307">
        <f t="shared" ca="1" si="418"/>
        <v>-120.65909831921351</v>
      </c>
      <c r="I916" s="304">
        <f t="shared" ca="1" si="419"/>
        <v>121.26632551209727</v>
      </c>
      <c r="J916" s="306">
        <f t="shared" ca="1" si="420"/>
        <v>752.66657852646347</v>
      </c>
      <c r="K916" s="307">
        <f t="shared" ca="1" si="421"/>
        <v>-12.84979204468511</v>
      </c>
      <c r="L916" s="304">
        <f t="shared" ca="1" si="406"/>
        <v>752.7762586494905</v>
      </c>
      <c r="M916" s="306">
        <f t="shared" ca="1" si="422"/>
        <v>-1.4706806967975323</v>
      </c>
      <c r="N916" s="304">
        <f t="shared" ca="1" si="423"/>
        <v>-84.263796937857691</v>
      </c>
      <c r="P916" s="310">
        <f t="shared" ca="1" si="424"/>
        <v>23</v>
      </c>
      <c r="Q916" s="304">
        <f t="shared" ca="1" si="425"/>
        <v>0</v>
      </c>
      <c r="R916" s="306">
        <f t="shared" ca="1" si="426"/>
        <v>0</v>
      </c>
      <c r="S916" s="307">
        <f t="shared" ca="1" si="427"/>
        <v>8.1359999999999992</v>
      </c>
      <c r="T916" s="304">
        <f t="shared" ca="1" si="407"/>
        <v>79.814160000000001</v>
      </c>
      <c r="U916" s="311">
        <f t="shared" ca="1" si="408"/>
        <v>0</v>
      </c>
      <c r="V916" s="306">
        <f t="shared" ca="1" si="409"/>
        <v>1.2265751115182471</v>
      </c>
      <c r="W916" s="304">
        <f t="shared" ca="1" si="410"/>
        <v>59.581058876591769</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2.4377760415219711</v>
      </c>
      <c r="AH916" s="304">
        <f t="shared" ca="1" si="434"/>
        <v>-7.3231007177503518</v>
      </c>
    </row>
    <row r="917" spans="1:34" x14ac:dyDescent="0.2">
      <c r="A917" s="347">
        <f t="shared" ca="1" si="412"/>
        <v>1E-4</v>
      </c>
      <c r="B917" s="304">
        <f t="shared" ca="1" si="413"/>
        <v>33.439900000001529</v>
      </c>
      <c r="D917" s="306">
        <f t="shared" ca="1" si="414"/>
        <v>-0.73193652592118841</v>
      </c>
      <c r="E917" s="307">
        <f t="shared" ca="1" si="415"/>
        <v>-2.5235307805492226</v>
      </c>
      <c r="F917" s="304">
        <f t="shared" ca="1" si="416"/>
        <v>2.6275347149670445</v>
      </c>
      <c r="G917" s="306">
        <f t="shared" ca="1" si="417"/>
        <v>12.120310298642591</v>
      </c>
      <c r="H917" s="307">
        <f t="shared" ca="1" si="418"/>
        <v>-120.65935067229157</v>
      </c>
      <c r="I917" s="304">
        <f t="shared" ca="1" si="419"/>
        <v>121.26656928599246</v>
      </c>
      <c r="J917" s="306">
        <f t="shared" ca="1" si="420"/>
        <v>752.66657852646347</v>
      </c>
      <c r="K917" s="307">
        <f t="shared" ca="1" si="421"/>
        <v>-12.861857967134686</v>
      </c>
      <c r="L917" s="304">
        <f t="shared" ca="1" si="406"/>
        <v>752.77646470987634</v>
      </c>
      <c r="M917" s="306">
        <f t="shared" ca="1" si="422"/>
        <v>-1.4706815053422779</v>
      </c>
      <c r="N917" s="304">
        <f t="shared" ca="1" si="423"/>
        <v>-84.263843264059162</v>
      </c>
      <c r="P917" s="310">
        <f t="shared" ca="1" si="424"/>
        <v>23</v>
      </c>
      <c r="Q917" s="304">
        <f t="shared" ca="1" si="425"/>
        <v>0</v>
      </c>
      <c r="R917" s="306">
        <f t="shared" ca="1" si="426"/>
        <v>0</v>
      </c>
      <c r="S917" s="307">
        <f t="shared" ca="1" si="427"/>
        <v>8.1359999999999992</v>
      </c>
      <c r="T917" s="304">
        <f t="shared" ca="1" si="407"/>
        <v>79.814160000000001</v>
      </c>
      <c r="U917" s="311">
        <f t="shared" ca="1" si="408"/>
        <v>0</v>
      </c>
      <c r="V917" s="306">
        <f t="shared" ca="1" si="409"/>
        <v>1.2265765914957685</v>
      </c>
      <c r="W917" s="304">
        <f t="shared" ca="1" si="410"/>
        <v>59.581370311179867</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2.4377385554259012</v>
      </c>
      <c r="AH917" s="304">
        <f t="shared" ca="1" si="434"/>
        <v>-7.3231389966312408</v>
      </c>
    </row>
    <row r="918" spans="1:34" x14ac:dyDescent="0.2">
      <c r="A918" s="347">
        <f t="shared" ca="1" si="412"/>
        <v>1E-4</v>
      </c>
      <c r="B918" s="304">
        <f t="shared" ca="1" si="413"/>
        <v>33.440000000001532</v>
      </c>
      <c r="D918" s="306">
        <f t="shared" ca="1" si="414"/>
        <v>-0.73193446033994491</v>
      </c>
      <c r="E918" s="307">
        <f t="shared" ca="1" si="415"/>
        <v>-2.5234921018331828</v>
      </c>
      <c r="F918" s="304">
        <f t="shared" ca="1" si="416"/>
        <v>2.6274969918627082</v>
      </c>
      <c r="G918" s="306">
        <f t="shared" ca="1" si="417"/>
        <v>12.120237105196557</v>
      </c>
      <c r="H918" s="307">
        <f t="shared" ca="1" si="418"/>
        <v>-120.65960302150175</v>
      </c>
      <c r="I918" s="304">
        <f t="shared" ca="1" si="419"/>
        <v>121.26681305613906</v>
      </c>
      <c r="J918" s="306">
        <f t="shared" ca="1" si="420"/>
        <v>752.66657852646347</v>
      </c>
      <c r="K918" s="307">
        <f t="shared" ca="1" si="421"/>
        <v>-12.873923914819375</v>
      </c>
      <c r="L918" s="304">
        <f t="shared" ca="1" si="406"/>
        <v>752.77667096403673</v>
      </c>
      <c r="M918" s="306">
        <f t="shared" ca="1" si="422"/>
        <v>-1.4706823138788903</v>
      </c>
      <c r="N918" s="304">
        <f t="shared" ca="1" si="423"/>
        <v>-84.26388958979463</v>
      </c>
      <c r="P918" s="310">
        <f t="shared" ca="1" si="424"/>
        <v>23</v>
      </c>
      <c r="Q918" s="304">
        <f t="shared" ca="1" si="425"/>
        <v>0</v>
      </c>
      <c r="R918" s="306">
        <f t="shared" ca="1" si="426"/>
        <v>0</v>
      </c>
      <c r="S918" s="307">
        <f t="shared" ca="1" si="427"/>
        <v>8.1359999999999992</v>
      </c>
      <c r="T918" s="304">
        <f t="shared" ca="1" si="407"/>
        <v>79.814160000000001</v>
      </c>
      <c r="U918" s="311">
        <f t="shared" ca="1" si="408"/>
        <v>0</v>
      </c>
      <c r="V918" s="306">
        <f t="shared" ca="1" si="409"/>
        <v>1.2265780714781727</v>
      </c>
      <c r="W918" s="304">
        <f t="shared" ca="1" si="410"/>
        <v>59.581681743381203</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2.4377010696088428</v>
      </c>
      <c r="AH918" s="304">
        <f t="shared" ca="1" si="434"/>
        <v>-7.3231772752187654</v>
      </c>
    </row>
    <row r="919" spans="1:34" x14ac:dyDescent="0.2">
      <c r="A919" s="347">
        <f t="shared" ca="1" si="412"/>
        <v>1E-4</v>
      </c>
      <c r="B919" s="304">
        <f t="shared" ca="1" si="413"/>
        <v>33.440100000001536</v>
      </c>
      <c r="D919" s="306">
        <f t="shared" ca="1" si="414"/>
        <v>-0.73193239472657612</v>
      </c>
      <c r="E919" s="307">
        <f t="shared" ca="1" si="415"/>
        <v>-2.5234534234135637</v>
      </c>
      <c r="F919" s="304">
        <f t="shared" ca="1" si="416"/>
        <v>2.6274592690635217</v>
      </c>
      <c r="G919" s="306">
        <f t="shared" ca="1" si="417"/>
        <v>12.120163911957084</v>
      </c>
      <c r="H919" s="307">
        <f t="shared" ca="1" si="418"/>
        <v>-120.6598553668441</v>
      </c>
      <c r="I919" s="304">
        <f t="shared" ca="1" si="419"/>
        <v>121.26705682253711</v>
      </c>
      <c r="J919" s="306">
        <f t="shared" ca="1" si="420"/>
        <v>752.66657852646347</v>
      </c>
      <c r="K919" s="307">
        <f t="shared" ca="1" si="421"/>
        <v>-12.885989887738793</v>
      </c>
      <c r="L919" s="304">
        <f t="shared" ca="1" si="406"/>
        <v>752.77687741197246</v>
      </c>
      <c r="M919" s="306">
        <f t="shared" ca="1" si="422"/>
        <v>-1.4706831224073691</v>
      </c>
      <c r="N919" s="304">
        <f t="shared" ca="1" si="423"/>
        <v>-84.263935915064081</v>
      </c>
      <c r="P919" s="310">
        <f t="shared" ca="1" si="424"/>
        <v>23</v>
      </c>
      <c r="Q919" s="304">
        <f t="shared" ca="1" si="425"/>
        <v>0</v>
      </c>
      <c r="R919" s="306">
        <f t="shared" ca="1" si="426"/>
        <v>0</v>
      </c>
      <c r="S919" s="307">
        <f t="shared" ca="1" si="427"/>
        <v>8.1359999999999992</v>
      </c>
      <c r="T919" s="304">
        <f t="shared" ca="1" si="407"/>
        <v>79.814160000000001</v>
      </c>
      <c r="U919" s="311">
        <f t="shared" ca="1" si="408"/>
        <v>0</v>
      </c>
      <c r="V919" s="306">
        <f t="shared" ca="1" si="409"/>
        <v>1.2265795514654585</v>
      </c>
      <c r="W919" s="304">
        <f t="shared" ca="1" si="410"/>
        <v>59.581993173195713</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2.4376635840707852</v>
      </c>
      <c r="AH919" s="304">
        <f t="shared" ca="1" si="434"/>
        <v>-7.3232155535129309</v>
      </c>
    </row>
    <row r="920" spans="1:34" x14ac:dyDescent="0.2">
      <c r="A920" s="347">
        <f t="shared" ca="1" si="412"/>
        <v>1E-4</v>
      </c>
      <c r="B920" s="304">
        <f t="shared" ca="1" si="413"/>
        <v>33.440200000001539</v>
      </c>
      <c r="D920" s="306">
        <f t="shared" ca="1" si="414"/>
        <v>-0.73193032908108457</v>
      </c>
      <c r="E920" s="307">
        <f t="shared" ca="1" si="415"/>
        <v>-2.5234147452903715</v>
      </c>
      <c r="F920" s="304">
        <f t="shared" ca="1" si="416"/>
        <v>2.6274215465694906</v>
      </c>
      <c r="G920" s="306">
        <f t="shared" ca="1" si="417"/>
        <v>12.120090718924176</v>
      </c>
      <c r="H920" s="307">
        <f t="shared" ca="1" si="418"/>
        <v>-120.66010770831863</v>
      </c>
      <c r="I920" s="304">
        <f t="shared" ca="1" si="419"/>
        <v>121.26730058518663</v>
      </c>
      <c r="J920" s="306">
        <f t="shared" ca="1" si="420"/>
        <v>752.66657852646347</v>
      </c>
      <c r="K920" s="307">
        <f t="shared" ca="1" si="421"/>
        <v>-12.898055885892552</v>
      </c>
      <c r="L920" s="304">
        <f t="shared" ca="1" si="406"/>
        <v>752.77708405368492</v>
      </c>
      <c r="M920" s="306">
        <f t="shared" ca="1" si="422"/>
        <v>-1.4706839309277149</v>
      </c>
      <c r="N920" s="304">
        <f t="shared" ca="1" si="423"/>
        <v>-84.263982239867545</v>
      </c>
      <c r="P920" s="310">
        <f t="shared" ca="1" si="424"/>
        <v>23</v>
      </c>
      <c r="Q920" s="304">
        <f t="shared" ca="1" si="425"/>
        <v>0</v>
      </c>
      <c r="R920" s="306">
        <f t="shared" ca="1" si="426"/>
        <v>0</v>
      </c>
      <c r="S920" s="307">
        <f t="shared" ca="1" si="427"/>
        <v>8.1359999999999992</v>
      </c>
      <c r="T920" s="304">
        <f t="shared" ca="1" si="407"/>
        <v>79.814160000000001</v>
      </c>
      <c r="U920" s="311">
        <f t="shared" ca="1" si="408"/>
        <v>0</v>
      </c>
      <c r="V920" s="306">
        <f t="shared" ca="1" si="409"/>
        <v>1.2265810314576269</v>
      </c>
      <c r="W920" s="304">
        <f t="shared" ca="1" si="410"/>
        <v>59.582304600623409</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2.4376260988117382</v>
      </c>
      <c r="AH920" s="304">
        <f t="shared" ca="1" si="434"/>
        <v>-7.323253831513731</v>
      </c>
    </row>
    <row r="921" spans="1:34" x14ac:dyDescent="0.2">
      <c r="A921" s="347">
        <f t="shared" ca="1" si="412"/>
        <v>1E-4</v>
      </c>
      <c r="B921" s="304">
        <f t="shared" ca="1" si="413"/>
        <v>33.440300000001542</v>
      </c>
      <c r="D921" s="306">
        <f t="shared" ca="1" si="414"/>
        <v>-0.73192826340346895</v>
      </c>
      <c r="E921" s="307">
        <f t="shared" ca="1" si="415"/>
        <v>-2.5233760674636034</v>
      </c>
      <c r="F921" s="304">
        <f t="shared" ca="1" si="416"/>
        <v>2.6273838243806136</v>
      </c>
      <c r="G921" s="306">
        <f t="shared" ca="1" si="417"/>
        <v>12.120017526097836</v>
      </c>
      <c r="H921" s="307">
        <f t="shared" ca="1" si="418"/>
        <v>-120.66036004592539</v>
      </c>
      <c r="I921" s="304">
        <f t="shared" ca="1" si="419"/>
        <v>121.26754434408765</v>
      </c>
      <c r="J921" s="306">
        <f t="shared" ca="1" si="420"/>
        <v>752.66657852646347</v>
      </c>
      <c r="K921" s="307">
        <f t="shared" ca="1" si="421"/>
        <v>-12.910121909280264</v>
      </c>
      <c r="L921" s="304">
        <f t="shared" ca="1" si="406"/>
        <v>752.77729088917488</v>
      </c>
      <c r="M921" s="306">
        <f t="shared" ca="1" si="422"/>
        <v>-1.4706847394399276</v>
      </c>
      <c r="N921" s="304">
        <f t="shared" ca="1" si="423"/>
        <v>-84.26402856420502</v>
      </c>
      <c r="P921" s="310">
        <f t="shared" ca="1" si="424"/>
        <v>23</v>
      </c>
      <c r="Q921" s="304">
        <f t="shared" ca="1" si="425"/>
        <v>0</v>
      </c>
      <c r="R921" s="306">
        <f t="shared" ca="1" si="426"/>
        <v>0</v>
      </c>
      <c r="S921" s="307">
        <f t="shared" ca="1" si="427"/>
        <v>8.1359999999999992</v>
      </c>
      <c r="T921" s="304">
        <f t="shared" ca="1" si="407"/>
        <v>79.814160000000001</v>
      </c>
      <c r="U921" s="311">
        <f t="shared" ca="1" si="408"/>
        <v>0</v>
      </c>
      <c r="V921" s="306">
        <f t="shared" ca="1" si="409"/>
        <v>1.2265825114546771</v>
      </c>
      <c r="W921" s="304">
        <f t="shared" ca="1" si="410"/>
        <v>59.582616025664301</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2.4375886138317009</v>
      </c>
      <c r="AH921" s="304">
        <f t="shared" ca="1" si="434"/>
        <v>-7.3232921092211667</v>
      </c>
    </row>
    <row r="922" spans="1:34" x14ac:dyDescent="0.2">
      <c r="A922" s="347">
        <f t="shared" ca="1" si="412"/>
        <v>1E-4</v>
      </c>
      <c r="B922" s="304">
        <f t="shared" ca="1" si="413"/>
        <v>33.440400000001546</v>
      </c>
      <c r="D922" s="306">
        <f t="shared" ca="1" si="414"/>
        <v>-0.73192619769373091</v>
      </c>
      <c r="E922" s="307">
        <f t="shared" ca="1" si="415"/>
        <v>-2.5233373899332605</v>
      </c>
      <c r="F922" s="304">
        <f t="shared" ca="1" si="416"/>
        <v>2.6273461024968907</v>
      </c>
      <c r="G922" s="306">
        <f t="shared" ca="1" si="417"/>
        <v>12.119944333478067</v>
      </c>
      <c r="H922" s="307">
        <f t="shared" ca="1" si="418"/>
        <v>-120.66061237966439</v>
      </c>
      <c r="I922" s="304">
        <f t="shared" ca="1" si="419"/>
        <v>121.26778809924021</v>
      </c>
      <c r="J922" s="306">
        <f t="shared" ca="1" si="420"/>
        <v>752.66657852646347</v>
      </c>
      <c r="K922" s="307">
        <f t="shared" ca="1" si="421"/>
        <v>-12.922187957901544</v>
      </c>
      <c r="L922" s="304">
        <f t="shared" ca="1" si="406"/>
        <v>752.7774979184436</v>
      </c>
      <c r="M922" s="306">
        <f t="shared" ca="1" si="422"/>
        <v>-1.4706855479440075</v>
      </c>
      <c r="N922" s="304">
        <f t="shared" ca="1" si="423"/>
        <v>-84.264074888076522</v>
      </c>
      <c r="P922" s="310">
        <f t="shared" ca="1" si="424"/>
        <v>23</v>
      </c>
      <c r="Q922" s="304">
        <f t="shared" ca="1" si="425"/>
        <v>0</v>
      </c>
      <c r="R922" s="306">
        <f t="shared" ca="1" si="426"/>
        <v>0</v>
      </c>
      <c r="S922" s="307">
        <f t="shared" ca="1" si="427"/>
        <v>8.1359999999999992</v>
      </c>
      <c r="T922" s="304">
        <f t="shared" ca="1" si="407"/>
        <v>79.814160000000001</v>
      </c>
      <c r="U922" s="311">
        <f t="shared" ca="1" si="408"/>
        <v>0</v>
      </c>
      <c r="V922" s="306">
        <f t="shared" ca="1" si="409"/>
        <v>1.2265839914566095</v>
      </c>
      <c r="W922" s="304">
        <f t="shared" ca="1" si="410"/>
        <v>59.582927448318365</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2.4375511291306724</v>
      </c>
      <c r="AH922" s="304">
        <f t="shared" ca="1" si="434"/>
        <v>-7.3233303866352388</v>
      </c>
    </row>
    <row r="923" spans="1:34" x14ac:dyDescent="0.2">
      <c r="A923" s="347">
        <f t="shared" ca="1" si="412"/>
        <v>1E-4</v>
      </c>
      <c r="B923" s="304">
        <f t="shared" ca="1" si="413"/>
        <v>33.440500000001549</v>
      </c>
      <c r="D923" s="306">
        <f t="shared" ca="1" si="414"/>
        <v>-0.73192413195187034</v>
      </c>
      <c r="E923" s="307">
        <f t="shared" ca="1" si="415"/>
        <v>-2.5232987126993436</v>
      </c>
      <c r="F923" s="304">
        <f t="shared" ca="1" si="416"/>
        <v>2.6273083809183237</v>
      </c>
      <c r="G923" s="306">
        <f t="shared" ca="1" si="417"/>
        <v>12.119871141064872</v>
      </c>
      <c r="H923" s="307">
        <f t="shared" ca="1" si="418"/>
        <v>-120.66086470953566</v>
      </c>
      <c r="I923" s="304">
        <f t="shared" ca="1" si="419"/>
        <v>121.26803185064432</v>
      </c>
      <c r="J923" s="306">
        <f t="shared" ca="1" si="420"/>
        <v>752.66657852646347</v>
      </c>
      <c r="K923" s="307">
        <f t="shared" ca="1" si="421"/>
        <v>-12.934254031756003</v>
      </c>
      <c r="L923" s="304">
        <f t="shared" ca="1" si="406"/>
        <v>752.77770514149199</v>
      </c>
      <c r="M923" s="306">
        <f t="shared" ca="1" si="422"/>
        <v>-1.4706863564399546</v>
      </c>
      <c r="N923" s="304">
        <f t="shared" ca="1" si="423"/>
        <v>-84.264121211482035</v>
      </c>
      <c r="P923" s="310">
        <f t="shared" ca="1" si="424"/>
        <v>23</v>
      </c>
      <c r="Q923" s="304">
        <f t="shared" ca="1" si="425"/>
        <v>0</v>
      </c>
      <c r="R923" s="306">
        <f t="shared" ca="1" si="426"/>
        <v>0</v>
      </c>
      <c r="S923" s="307">
        <f t="shared" ca="1" si="427"/>
        <v>8.1359999999999992</v>
      </c>
      <c r="T923" s="304">
        <f t="shared" ca="1" si="407"/>
        <v>79.814160000000001</v>
      </c>
      <c r="U923" s="311">
        <f t="shared" ca="1" si="408"/>
        <v>0</v>
      </c>
      <c r="V923" s="306">
        <f t="shared" ca="1" si="409"/>
        <v>1.2265854714634237</v>
      </c>
      <c r="W923" s="304">
        <f t="shared" ca="1" si="410"/>
        <v>59.583238868585589</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2.4375136447086563</v>
      </c>
      <c r="AH923" s="304">
        <f t="shared" ca="1" si="434"/>
        <v>-7.3233686637559456</v>
      </c>
    </row>
    <row r="924" spans="1:34" x14ac:dyDescent="0.2">
      <c r="A924" s="347">
        <f t="shared" ca="1" si="412"/>
        <v>1E-4</v>
      </c>
      <c r="B924" s="304">
        <f t="shared" ca="1" si="413"/>
        <v>33.440600000001552</v>
      </c>
      <c r="D924" s="306">
        <f t="shared" ca="1" si="414"/>
        <v>-0.73192206617788835</v>
      </c>
      <c r="E924" s="307">
        <f t="shared" ca="1" si="415"/>
        <v>-2.5232600357618571</v>
      </c>
      <c r="F924" s="304">
        <f t="shared" ca="1" si="416"/>
        <v>2.6272706596449171</v>
      </c>
      <c r="G924" s="306">
        <f t="shared" ca="1" si="417"/>
        <v>12.119797948858254</v>
      </c>
      <c r="H924" s="307">
        <f t="shared" ca="1" si="418"/>
        <v>-120.66111703553923</v>
      </c>
      <c r="I924" s="304">
        <f t="shared" ca="1" si="419"/>
        <v>121.26827559830001</v>
      </c>
      <c r="J924" s="306">
        <f t="shared" ca="1" si="420"/>
        <v>752.66657852646347</v>
      </c>
      <c r="K924" s="307">
        <f t="shared" ca="1" si="421"/>
        <v>-12.946320130843256</v>
      </c>
      <c r="L924" s="304">
        <f t="shared" ca="1" si="406"/>
        <v>752.77791255832108</v>
      </c>
      <c r="M924" s="306">
        <f t="shared" ca="1" si="422"/>
        <v>-1.4706871649277691</v>
      </c>
      <c r="N924" s="304">
        <f t="shared" ca="1" si="423"/>
        <v>-84.264167534421588</v>
      </c>
      <c r="P924" s="310">
        <f t="shared" ca="1" si="424"/>
        <v>23</v>
      </c>
      <c r="Q924" s="304">
        <f t="shared" ca="1" si="425"/>
        <v>0</v>
      </c>
      <c r="R924" s="306">
        <f t="shared" ca="1" si="426"/>
        <v>0</v>
      </c>
      <c r="S924" s="307">
        <f t="shared" ca="1" si="427"/>
        <v>8.1359999999999992</v>
      </c>
      <c r="T924" s="304">
        <f t="shared" ca="1" si="407"/>
        <v>79.814160000000001</v>
      </c>
      <c r="U924" s="311">
        <f t="shared" ca="1" si="408"/>
        <v>0</v>
      </c>
      <c r="V924" s="306">
        <f t="shared" ca="1" si="409"/>
        <v>1.2265869514751198</v>
      </c>
      <c r="W924" s="304">
        <f t="shared" ca="1" si="410"/>
        <v>59.583550286465993</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2.4374761605656508</v>
      </c>
      <c r="AH924" s="304">
        <f t="shared" ca="1" si="434"/>
        <v>-7.3234069405832836</v>
      </c>
    </row>
    <row r="925" spans="1:34" x14ac:dyDescent="0.2">
      <c r="A925" s="347">
        <f t="shared" ca="1" si="412"/>
        <v>1E-4</v>
      </c>
      <c r="B925" s="304">
        <f t="shared" ca="1" si="413"/>
        <v>33.440700000001556</v>
      </c>
      <c r="D925" s="306">
        <f t="shared" ca="1" si="414"/>
        <v>-0.73192000037178562</v>
      </c>
      <c r="E925" s="307">
        <f t="shared" ca="1" si="415"/>
        <v>-2.5232213591207966</v>
      </c>
      <c r="F925" s="304">
        <f t="shared" ca="1" si="416"/>
        <v>2.6272329386766669</v>
      </c>
      <c r="G925" s="306">
        <f t="shared" ca="1" si="417"/>
        <v>12.119724756858217</v>
      </c>
      <c r="H925" s="307">
        <f t="shared" ca="1" si="418"/>
        <v>-120.66136935767514</v>
      </c>
      <c r="I925" s="304">
        <f t="shared" ca="1" si="419"/>
        <v>121.2685193422073</v>
      </c>
      <c r="J925" s="306">
        <f t="shared" ca="1" si="420"/>
        <v>752.66657852646347</v>
      </c>
      <c r="K925" s="307">
        <f t="shared" ca="1" si="421"/>
        <v>-12.958386255162917</v>
      </c>
      <c r="L925" s="304">
        <f t="shared" ca="1" si="406"/>
        <v>752.77812016893199</v>
      </c>
      <c r="M925" s="306">
        <f t="shared" ca="1" si="422"/>
        <v>-1.4706879734074509</v>
      </c>
      <c r="N925" s="304">
        <f t="shared" ca="1" si="423"/>
        <v>-84.264213856895182</v>
      </c>
      <c r="P925" s="310">
        <f t="shared" ca="1" si="424"/>
        <v>23</v>
      </c>
      <c r="Q925" s="304">
        <f t="shared" ca="1" si="425"/>
        <v>0</v>
      </c>
      <c r="R925" s="306">
        <f t="shared" ca="1" si="426"/>
        <v>0</v>
      </c>
      <c r="S925" s="307">
        <f t="shared" ca="1" si="427"/>
        <v>8.1359999999999992</v>
      </c>
      <c r="T925" s="304">
        <f t="shared" ca="1" si="407"/>
        <v>79.814160000000001</v>
      </c>
      <c r="U925" s="311">
        <f t="shared" ca="1" si="408"/>
        <v>0</v>
      </c>
      <c r="V925" s="306">
        <f t="shared" ca="1" si="409"/>
        <v>1.2265884314916979</v>
      </c>
      <c r="W925" s="304">
        <f t="shared" ca="1" si="410"/>
        <v>59.583861701959535</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2.4374386767016594</v>
      </c>
      <c r="AH925" s="304">
        <f t="shared" ca="1" si="434"/>
        <v>-7.3234452171172562</v>
      </c>
    </row>
    <row r="926" spans="1:34" x14ac:dyDescent="0.2">
      <c r="A926" s="347">
        <f t="shared" ca="1" si="412"/>
        <v>1E-4</v>
      </c>
      <c r="B926" s="304">
        <f t="shared" ca="1" si="413"/>
        <v>33.440800000001559</v>
      </c>
      <c r="D926" s="306">
        <f t="shared" ca="1" si="414"/>
        <v>-0.73191793453356313</v>
      </c>
      <c r="E926" s="307">
        <f t="shared" ca="1" si="415"/>
        <v>-2.5231826827761665</v>
      </c>
      <c r="F926" s="304">
        <f t="shared" ca="1" si="416"/>
        <v>2.6271952180135778</v>
      </c>
      <c r="G926" s="306">
        <f t="shared" ca="1" si="417"/>
        <v>12.119651565064764</v>
      </c>
      <c r="H926" s="307">
        <f t="shared" ca="1" si="418"/>
        <v>-120.66162167594342</v>
      </c>
      <c r="I926" s="304">
        <f t="shared" ca="1" si="419"/>
        <v>121.26876308236625</v>
      </c>
      <c r="J926" s="306">
        <f t="shared" ca="1" si="420"/>
        <v>752.66657852646347</v>
      </c>
      <c r="K926" s="307">
        <f t="shared" ca="1" si="421"/>
        <v>-12.970452404714598</v>
      </c>
      <c r="L926" s="304">
        <f t="shared" ca="1" si="406"/>
        <v>752.77832797332564</v>
      </c>
      <c r="M926" s="306">
        <f t="shared" ca="1" si="422"/>
        <v>-1.4706887818790007</v>
      </c>
      <c r="N926" s="304">
        <f t="shared" ca="1" si="423"/>
        <v>-84.264260178902845</v>
      </c>
      <c r="P926" s="310">
        <f t="shared" ca="1" si="424"/>
        <v>23</v>
      </c>
      <c r="Q926" s="304">
        <f t="shared" ca="1" si="425"/>
        <v>0</v>
      </c>
      <c r="R926" s="306">
        <f t="shared" ca="1" si="426"/>
        <v>0</v>
      </c>
      <c r="S926" s="307">
        <f t="shared" ca="1" si="427"/>
        <v>8.1359999999999992</v>
      </c>
      <c r="T926" s="304">
        <f t="shared" ca="1" si="407"/>
        <v>79.814160000000001</v>
      </c>
      <c r="U926" s="311">
        <f t="shared" ca="1" si="408"/>
        <v>0</v>
      </c>
      <c r="V926" s="306">
        <f t="shared" ca="1" si="409"/>
        <v>1.2265899115131582</v>
      </c>
      <c r="W926" s="304">
        <f t="shared" ca="1" si="410"/>
        <v>59.584173115066271</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2.4374011931166848</v>
      </c>
      <c r="AH926" s="304">
        <f t="shared" ca="1" si="434"/>
        <v>-7.323483493357859</v>
      </c>
    </row>
    <row r="927" spans="1:34" x14ac:dyDescent="0.2">
      <c r="A927" s="347">
        <f t="shared" ca="1" si="412"/>
        <v>1E-4</v>
      </c>
      <c r="B927" s="304">
        <f t="shared" ca="1" si="413"/>
        <v>33.440900000001562</v>
      </c>
      <c r="D927" s="306">
        <f t="shared" ca="1" si="414"/>
        <v>-0.73191586866321989</v>
      </c>
      <c r="E927" s="307">
        <f t="shared" ca="1" si="415"/>
        <v>-2.5231440067279616</v>
      </c>
      <c r="F927" s="304">
        <f t="shared" ca="1" si="416"/>
        <v>2.6271574976556447</v>
      </c>
      <c r="G927" s="306">
        <f t="shared" ca="1" si="417"/>
        <v>12.119578373477898</v>
      </c>
      <c r="H927" s="307">
        <f t="shared" ca="1" si="418"/>
        <v>-120.66187399034409</v>
      </c>
      <c r="I927" s="304">
        <f t="shared" ca="1" si="419"/>
        <v>121.26900681877686</v>
      </c>
      <c r="J927" s="306">
        <f t="shared" ca="1" si="420"/>
        <v>752.66657852646347</v>
      </c>
      <c r="K927" s="307">
        <f t="shared" ca="1" si="421"/>
        <v>-12.982518579497912</v>
      </c>
      <c r="L927" s="304">
        <f t="shared" ca="1" si="406"/>
        <v>752.7785359715034</v>
      </c>
      <c r="M927" s="306">
        <f t="shared" ca="1" si="422"/>
        <v>-1.4706895903424178</v>
      </c>
      <c r="N927" s="304">
        <f t="shared" ca="1" si="423"/>
        <v>-84.264306500444533</v>
      </c>
      <c r="P927" s="310">
        <f t="shared" ca="1" si="424"/>
        <v>23</v>
      </c>
      <c r="Q927" s="304">
        <f t="shared" ca="1" si="425"/>
        <v>0</v>
      </c>
      <c r="R927" s="306">
        <f t="shared" ca="1" si="426"/>
        <v>0</v>
      </c>
      <c r="S927" s="307">
        <f t="shared" ca="1" si="427"/>
        <v>8.1359999999999992</v>
      </c>
      <c r="T927" s="304">
        <f t="shared" ca="1" si="407"/>
        <v>79.814160000000001</v>
      </c>
      <c r="U927" s="311">
        <f t="shared" ca="1" si="408"/>
        <v>0</v>
      </c>
      <c r="V927" s="306">
        <f t="shared" ca="1" si="409"/>
        <v>1.2265913915394999</v>
      </c>
      <c r="W927" s="304">
        <f t="shared" ca="1" si="410"/>
        <v>59.584484525786131</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2.437363709810719</v>
      </c>
      <c r="AH927" s="304">
        <f t="shared" ca="1" si="434"/>
        <v>-7.3235217693050982</v>
      </c>
    </row>
    <row r="928" spans="1:34" x14ac:dyDescent="0.2">
      <c r="A928" s="347">
        <f t="shared" ca="1" si="412"/>
        <v>1E-4</v>
      </c>
      <c r="B928" s="304">
        <f t="shared" ca="1" si="413"/>
        <v>33.441000000001566</v>
      </c>
      <c r="D928" s="306">
        <f t="shared" ca="1" si="414"/>
        <v>-0.73191380276076012</v>
      </c>
      <c r="E928" s="307">
        <f t="shared" ca="1" si="415"/>
        <v>-2.5231053309761897</v>
      </c>
      <c r="F928" s="304">
        <f t="shared" ca="1" si="416"/>
        <v>2.6271197776028758</v>
      </c>
      <c r="G928" s="306">
        <f t="shared" ca="1" si="417"/>
        <v>12.119505182097623</v>
      </c>
      <c r="H928" s="307">
        <f t="shared" ca="1" si="418"/>
        <v>-120.66212630087719</v>
      </c>
      <c r="I928" s="304">
        <f t="shared" ca="1" si="419"/>
        <v>121.26925055143917</v>
      </c>
      <c r="J928" s="306">
        <f t="shared" ca="1" si="420"/>
        <v>752.66657852646347</v>
      </c>
      <c r="K928" s="307">
        <f t="shared" ca="1" si="421"/>
        <v>-12.994584779512472</v>
      </c>
      <c r="L928" s="304">
        <f t="shared" ca="1" si="406"/>
        <v>752.77874416346594</v>
      </c>
      <c r="M928" s="306">
        <f t="shared" ca="1" si="422"/>
        <v>-1.4706903987977029</v>
      </c>
      <c r="N928" s="304">
        <f t="shared" ca="1" si="423"/>
        <v>-84.264352821520305</v>
      </c>
      <c r="P928" s="310">
        <f t="shared" ca="1" si="424"/>
        <v>23</v>
      </c>
      <c r="Q928" s="304">
        <f t="shared" ca="1" si="425"/>
        <v>0</v>
      </c>
      <c r="R928" s="306">
        <f t="shared" ca="1" si="426"/>
        <v>0</v>
      </c>
      <c r="S928" s="307">
        <f t="shared" ca="1" si="427"/>
        <v>8.1359999999999992</v>
      </c>
      <c r="T928" s="304">
        <f t="shared" ca="1" si="407"/>
        <v>79.814160000000001</v>
      </c>
      <c r="U928" s="311">
        <f t="shared" ca="1" si="408"/>
        <v>0</v>
      </c>
      <c r="V928" s="306">
        <f t="shared" ca="1" si="409"/>
        <v>1.2265928715707239</v>
      </c>
      <c r="W928" s="304">
        <f t="shared" ca="1" si="410"/>
        <v>59.584795934119164</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2.4373262267837728</v>
      </c>
      <c r="AH928" s="304">
        <f t="shared" ca="1" si="434"/>
        <v>-7.3235600449589651</v>
      </c>
    </row>
    <row r="929" spans="1:34" x14ac:dyDescent="0.2">
      <c r="A929" s="347">
        <f t="shared" ca="1" si="412"/>
        <v>1E-4</v>
      </c>
      <c r="B929" s="304">
        <f t="shared" ca="1" si="413"/>
        <v>33.441100000001569</v>
      </c>
      <c r="D929" s="306">
        <f t="shared" ca="1" si="414"/>
        <v>-0.73191173682618105</v>
      </c>
      <c r="E929" s="307">
        <f t="shared" ca="1" si="415"/>
        <v>-2.5230666555208447</v>
      </c>
      <c r="F929" s="304">
        <f t="shared" ca="1" si="416"/>
        <v>2.6270820578552656</v>
      </c>
      <c r="G929" s="306">
        <f t="shared" ca="1" si="417"/>
        <v>12.119431990923941</v>
      </c>
      <c r="H929" s="307">
        <f t="shared" ca="1" si="418"/>
        <v>-120.66237860754275</v>
      </c>
      <c r="I929" s="304">
        <f t="shared" ca="1" si="419"/>
        <v>121.26949428035321</v>
      </c>
      <c r="J929" s="306">
        <f t="shared" ca="1" si="420"/>
        <v>752.66657852646347</v>
      </c>
      <c r="K929" s="307">
        <f t="shared" ca="1" si="421"/>
        <v>-13.006651004757893</v>
      </c>
      <c r="L929" s="304">
        <f t="shared" ca="1" si="406"/>
        <v>752.77895254921452</v>
      </c>
      <c r="M929" s="306">
        <f t="shared" ca="1" si="422"/>
        <v>-1.4706912072448559</v>
      </c>
      <c r="N929" s="304">
        <f t="shared" ca="1" si="423"/>
        <v>-84.264399142130131</v>
      </c>
      <c r="P929" s="310">
        <f t="shared" ca="1" si="424"/>
        <v>23</v>
      </c>
      <c r="Q929" s="304">
        <f t="shared" ca="1" si="425"/>
        <v>0</v>
      </c>
      <c r="R929" s="306">
        <f t="shared" ca="1" si="426"/>
        <v>0</v>
      </c>
      <c r="S929" s="307">
        <f t="shared" ca="1" si="427"/>
        <v>8.1359999999999992</v>
      </c>
      <c r="T929" s="304">
        <f t="shared" ca="1" si="407"/>
        <v>79.814160000000001</v>
      </c>
      <c r="U929" s="311">
        <f t="shared" ca="1" si="408"/>
        <v>0</v>
      </c>
      <c r="V929" s="306">
        <f t="shared" ca="1" si="409"/>
        <v>1.2265943516068294</v>
      </c>
      <c r="W929" s="304">
        <f t="shared" ca="1" si="410"/>
        <v>59.585107340065328</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2.4372887440358415</v>
      </c>
      <c r="AH929" s="304">
        <f t="shared" ca="1" si="434"/>
        <v>-7.3235983203194657</v>
      </c>
    </row>
    <row r="930" spans="1:34" x14ac:dyDescent="0.2">
      <c r="A930" s="347">
        <f t="shared" ca="1" si="412"/>
        <v>1E-4</v>
      </c>
      <c r="B930" s="304">
        <f t="shared" ca="1" si="413"/>
        <v>33.441200000001572</v>
      </c>
      <c r="D930" s="306">
        <f t="shared" ca="1" si="414"/>
        <v>-0.73190967085948555</v>
      </c>
      <c r="E930" s="307">
        <f t="shared" ca="1" si="415"/>
        <v>-2.5230279803619311</v>
      </c>
      <c r="F930" s="304">
        <f t="shared" ca="1" si="416"/>
        <v>2.6270443384128188</v>
      </c>
      <c r="G930" s="306">
        <f t="shared" ca="1" si="417"/>
        <v>12.119358799956855</v>
      </c>
      <c r="H930" s="307">
        <f t="shared" ca="1" si="418"/>
        <v>-120.66263091034078</v>
      </c>
      <c r="I930" s="304">
        <f t="shared" ca="1" si="419"/>
        <v>121.26973800551899</v>
      </c>
      <c r="J930" s="306">
        <f t="shared" ca="1" si="420"/>
        <v>752.66657852646347</v>
      </c>
      <c r="K930" s="307">
        <f t="shared" ca="1" si="421"/>
        <v>-13.018717255233788</v>
      </c>
      <c r="L930" s="304">
        <f t="shared" ca="1" si="406"/>
        <v>752.77916112875005</v>
      </c>
      <c r="M930" s="306">
        <f t="shared" ca="1" si="422"/>
        <v>-1.470692015683877</v>
      </c>
      <c r="N930" s="304">
        <f t="shared" ca="1" si="423"/>
        <v>-84.264445462274026</v>
      </c>
      <c r="P930" s="310">
        <f t="shared" ca="1" si="424"/>
        <v>23</v>
      </c>
      <c r="Q930" s="304">
        <f t="shared" ca="1" si="425"/>
        <v>0</v>
      </c>
      <c r="R930" s="306">
        <f t="shared" ca="1" si="426"/>
        <v>0</v>
      </c>
      <c r="S930" s="307">
        <f t="shared" ca="1" si="427"/>
        <v>8.1359999999999992</v>
      </c>
      <c r="T930" s="304">
        <f t="shared" ca="1" si="407"/>
        <v>79.814160000000001</v>
      </c>
      <c r="U930" s="311">
        <f t="shared" ca="1" si="408"/>
        <v>0</v>
      </c>
      <c r="V930" s="306">
        <f t="shared" ca="1" si="409"/>
        <v>1.2265958316478167</v>
      </c>
      <c r="W930" s="304">
        <f t="shared" ca="1" si="410"/>
        <v>59.585418743624622</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2.4372512615669306</v>
      </c>
      <c r="AH930" s="304">
        <f t="shared" ca="1" si="434"/>
        <v>-7.3236365953865947</v>
      </c>
    </row>
    <row r="931" spans="1:34" x14ac:dyDescent="0.2">
      <c r="A931" s="347">
        <f t="shared" ca="1" si="412"/>
        <v>1E-4</v>
      </c>
      <c r="B931" s="304">
        <f t="shared" ca="1" si="413"/>
        <v>33.441300000001576</v>
      </c>
      <c r="D931" s="306">
        <f t="shared" ca="1" si="414"/>
        <v>-0.73190760486067352</v>
      </c>
      <c r="E931" s="307">
        <f t="shared" ca="1" si="415"/>
        <v>-2.5229893054994523</v>
      </c>
      <c r="F931" s="304">
        <f t="shared" ca="1" si="416"/>
        <v>2.627006619275539</v>
      </c>
      <c r="G931" s="306">
        <f t="shared" ca="1" si="417"/>
        <v>12.119285609196368</v>
      </c>
      <c r="H931" s="307">
        <f t="shared" ca="1" si="418"/>
        <v>-120.66288320927133</v>
      </c>
      <c r="I931" s="304">
        <f t="shared" ca="1" si="419"/>
        <v>121.26998172693656</v>
      </c>
      <c r="J931" s="306">
        <f t="shared" ca="1" si="420"/>
        <v>752.66657852646347</v>
      </c>
      <c r="K931" s="307">
        <f t="shared" ca="1" si="421"/>
        <v>-13.030783530939768</v>
      </c>
      <c r="L931" s="304">
        <f t="shared" ca="1" si="406"/>
        <v>752.77936990207377</v>
      </c>
      <c r="M931" s="306">
        <f t="shared" ca="1" si="422"/>
        <v>-1.4706928241147663</v>
      </c>
      <c r="N931" s="304">
        <f t="shared" ca="1" si="423"/>
        <v>-84.264491781952017</v>
      </c>
      <c r="P931" s="310">
        <f t="shared" ca="1" si="424"/>
        <v>23</v>
      </c>
      <c r="Q931" s="304">
        <f t="shared" ca="1" si="425"/>
        <v>0</v>
      </c>
      <c r="R931" s="306">
        <f t="shared" ca="1" si="426"/>
        <v>0</v>
      </c>
      <c r="S931" s="307">
        <f t="shared" ca="1" si="427"/>
        <v>8.1359999999999992</v>
      </c>
      <c r="T931" s="304">
        <f t="shared" ca="1" si="407"/>
        <v>79.814160000000001</v>
      </c>
      <c r="U931" s="311">
        <f t="shared" ca="1" si="408"/>
        <v>0</v>
      </c>
      <c r="V931" s="306">
        <f t="shared" ca="1" si="409"/>
        <v>1.2265973116936857</v>
      </c>
      <c r="W931" s="304">
        <f t="shared" ca="1" si="410"/>
        <v>59.58573014479704</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2.4372137793770365</v>
      </c>
      <c r="AH931" s="304">
        <f t="shared" ca="1" si="434"/>
        <v>-7.3236748701603522</v>
      </c>
    </row>
    <row r="932" spans="1:34" x14ac:dyDescent="0.2">
      <c r="A932" s="347">
        <f t="shared" ca="1" si="412"/>
        <v>1E-4</v>
      </c>
      <c r="B932" s="304">
        <f t="shared" ca="1" si="413"/>
        <v>33.441400000001579</v>
      </c>
      <c r="D932" s="306">
        <f t="shared" ca="1" si="414"/>
        <v>-0.73190553882974496</v>
      </c>
      <c r="E932" s="307">
        <f t="shared" ca="1" si="415"/>
        <v>-2.5229506309334049</v>
      </c>
      <c r="F932" s="304">
        <f t="shared" ca="1" si="416"/>
        <v>2.6269689004434227</v>
      </c>
      <c r="G932" s="306">
        <f t="shared" ca="1" si="417"/>
        <v>12.119212418642485</v>
      </c>
      <c r="H932" s="307">
        <f t="shared" ca="1" si="418"/>
        <v>-120.66313550433442</v>
      </c>
      <c r="I932" s="304">
        <f t="shared" ca="1" si="419"/>
        <v>121.27022544460593</v>
      </c>
      <c r="J932" s="306">
        <f t="shared" ca="1" si="420"/>
        <v>752.66657852646347</v>
      </c>
      <c r="K932" s="307">
        <f t="shared" ca="1" si="421"/>
        <v>-13.042849831875449</v>
      </c>
      <c r="L932" s="304">
        <f t="shared" ca="1" si="406"/>
        <v>752.77957886918659</v>
      </c>
      <c r="M932" s="306">
        <f t="shared" ca="1" si="422"/>
        <v>-1.4706936325375239</v>
      </c>
      <c r="N932" s="304">
        <f t="shared" ca="1" si="423"/>
        <v>-84.264538101164092</v>
      </c>
      <c r="P932" s="310">
        <f t="shared" ca="1" si="424"/>
        <v>23</v>
      </c>
      <c r="Q932" s="304">
        <f t="shared" ca="1" si="425"/>
        <v>0</v>
      </c>
      <c r="R932" s="306">
        <f t="shared" ca="1" si="426"/>
        <v>0</v>
      </c>
      <c r="S932" s="307">
        <f t="shared" ca="1" si="427"/>
        <v>8.1359999999999992</v>
      </c>
      <c r="T932" s="304">
        <f t="shared" ca="1" si="407"/>
        <v>79.814160000000001</v>
      </c>
      <c r="U932" s="311">
        <f t="shared" ca="1" si="408"/>
        <v>0</v>
      </c>
      <c r="V932" s="306">
        <f t="shared" ca="1" si="409"/>
        <v>1.2265987917444368</v>
      </c>
      <c r="W932" s="304">
        <f t="shared" ca="1" si="410"/>
        <v>59.586041543582617</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2.4371762974661628</v>
      </c>
      <c r="AH932" s="304">
        <f t="shared" ca="1" si="434"/>
        <v>-7.3237131446407382</v>
      </c>
    </row>
    <row r="933" spans="1:34" x14ac:dyDescent="0.2">
      <c r="A933" s="347">
        <f t="shared" ca="1" si="412"/>
        <v>1E-4</v>
      </c>
      <c r="B933" s="304">
        <f t="shared" ca="1" si="413"/>
        <v>33.441500000001582</v>
      </c>
      <c r="D933" s="306">
        <f t="shared" ca="1" si="414"/>
        <v>-0.73190347276670209</v>
      </c>
      <c r="E933" s="307">
        <f t="shared" ca="1" si="415"/>
        <v>-2.522911956663787</v>
      </c>
      <c r="F933" s="304">
        <f t="shared" ca="1" si="416"/>
        <v>2.6269311819164689</v>
      </c>
      <c r="G933" s="306">
        <f t="shared" ca="1" si="417"/>
        <v>12.119139228295209</v>
      </c>
      <c r="H933" s="307">
        <f t="shared" ca="1" si="418"/>
        <v>-120.66338779553008</v>
      </c>
      <c r="I933" s="304">
        <f t="shared" ca="1" si="419"/>
        <v>121.27046915852715</v>
      </c>
      <c r="J933" s="306">
        <f t="shared" ca="1" si="420"/>
        <v>752.66657852646347</v>
      </c>
      <c r="K933" s="307">
        <f t="shared" ca="1" si="421"/>
        <v>-13.054916158040442</v>
      </c>
      <c r="L933" s="304">
        <f t="shared" ca="1" si="406"/>
        <v>752.77978803008943</v>
      </c>
      <c r="M933" s="306">
        <f t="shared" ca="1" si="422"/>
        <v>-1.4706944409521501</v>
      </c>
      <c r="N933" s="304">
        <f t="shared" ca="1" si="423"/>
        <v>-84.264584419910264</v>
      </c>
      <c r="P933" s="310">
        <f t="shared" ca="1" si="424"/>
        <v>23</v>
      </c>
      <c r="Q933" s="304">
        <f t="shared" ca="1" si="425"/>
        <v>0</v>
      </c>
      <c r="R933" s="306">
        <f t="shared" ca="1" si="426"/>
        <v>0</v>
      </c>
      <c r="S933" s="307">
        <f t="shared" ca="1" si="427"/>
        <v>8.1359999999999992</v>
      </c>
      <c r="T933" s="304">
        <f t="shared" ca="1" si="407"/>
        <v>79.814160000000001</v>
      </c>
      <c r="U933" s="311">
        <f t="shared" ca="1" si="408"/>
        <v>0</v>
      </c>
      <c r="V933" s="306">
        <f t="shared" ca="1" si="409"/>
        <v>1.2266002718000693</v>
      </c>
      <c r="W933" s="304">
        <f t="shared" ca="1" si="410"/>
        <v>59.586352939981296</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2.4371388158343059</v>
      </c>
      <c r="AH933" s="304">
        <f t="shared" ca="1" si="434"/>
        <v>-7.3237514188277562</v>
      </c>
    </row>
    <row r="934" spans="1:34" x14ac:dyDescent="0.2">
      <c r="A934" s="347">
        <f t="shared" ca="1" si="412"/>
        <v>1E-4</v>
      </c>
      <c r="B934" s="304">
        <f t="shared" ca="1" si="413"/>
        <v>33.441600000001586</v>
      </c>
      <c r="D934" s="306">
        <f t="shared" ca="1" si="414"/>
        <v>-0.73190140667154402</v>
      </c>
      <c r="E934" s="307">
        <f t="shared" ca="1" si="415"/>
        <v>-2.522873282690604</v>
      </c>
      <c r="F934" s="304">
        <f t="shared" ca="1" si="416"/>
        <v>2.626893463694683</v>
      </c>
      <c r="G934" s="306">
        <f t="shared" ca="1" si="417"/>
        <v>12.119066038154543</v>
      </c>
      <c r="H934" s="307">
        <f t="shared" ca="1" si="418"/>
        <v>-120.66364008285835</v>
      </c>
      <c r="I934" s="304">
        <f t="shared" ca="1" si="419"/>
        <v>121.27071286870022</v>
      </c>
      <c r="J934" s="306">
        <f t="shared" ca="1" si="420"/>
        <v>752.66657852646347</v>
      </c>
      <c r="K934" s="307">
        <f t="shared" ca="1" si="421"/>
        <v>-13.066982509434361</v>
      </c>
      <c r="L934" s="304">
        <f t="shared" ca="1" si="406"/>
        <v>752.77999738478366</v>
      </c>
      <c r="M934" s="306">
        <f t="shared" ca="1" si="422"/>
        <v>-1.4706952493586449</v>
      </c>
      <c r="N934" s="304">
        <f t="shared" ca="1" si="423"/>
        <v>-84.264630738190547</v>
      </c>
      <c r="P934" s="310">
        <f t="shared" ca="1" si="424"/>
        <v>23</v>
      </c>
      <c r="Q934" s="304">
        <f t="shared" ca="1" si="425"/>
        <v>0</v>
      </c>
      <c r="R934" s="306">
        <f t="shared" ca="1" si="426"/>
        <v>0</v>
      </c>
      <c r="S934" s="307">
        <f t="shared" ca="1" si="427"/>
        <v>8.1359999999999992</v>
      </c>
      <c r="T934" s="304">
        <f t="shared" ca="1" si="407"/>
        <v>79.814160000000001</v>
      </c>
      <c r="U934" s="311">
        <f t="shared" ca="1" si="408"/>
        <v>0</v>
      </c>
      <c r="V934" s="306">
        <f t="shared" ca="1" si="409"/>
        <v>1.2266017518605832</v>
      </c>
      <c r="W934" s="304">
        <f t="shared" ca="1" si="410"/>
        <v>59.586664333993077</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2.4371013344814729</v>
      </c>
      <c r="AH934" s="304">
        <f t="shared" ca="1" si="434"/>
        <v>-7.323789692721399</v>
      </c>
    </row>
    <row r="935" spans="1:34" x14ac:dyDescent="0.2">
      <c r="A935" s="347">
        <f t="shared" ca="1" si="412"/>
        <v>1E-4</v>
      </c>
      <c r="B935" s="304">
        <f t="shared" ca="1" si="413"/>
        <v>33.441700000001589</v>
      </c>
      <c r="D935" s="306">
        <f t="shared" ca="1" si="414"/>
        <v>-0.73189934054427086</v>
      </c>
      <c r="E935" s="307">
        <f t="shared" ca="1" si="415"/>
        <v>-2.5228346090138576</v>
      </c>
      <c r="F935" s="304">
        <f t="shared" ca="1" si="416"/>
        <v>2.6268557457780664</v>
      </c>
      <c r="G935" s="306">
        <f t="shared" ca="1" si="417"/>
        <v>12.118992848220488</v>
      </c>
      <c r="H935" s="307">
        <f t="shared" ca="1" si="418"/>
        <v>-120.66389236631925</v>
      </c>
      <c r="I935" s="304">
        <f t="shared" ca="1" si="419"/>
        <v>121.27095657512517</v>
      </c>
      <c r="J935" s="306">
        <f t="shared" ca="1" si="420"/>
        <v>752.66657852646347</v>
      </c>
      <c r="K935" s="307">
        <f t="shared" ca="1" si="421"/>
        <v>-13.079048886056819</v>
      </c>
      <c r="L935" s="304">
        <f t="shared" ca="1" si="406"/>
        <v>752.78020693327005</v>
      </c>
      <c r="M935" s="306">
        <f t="shared" ca="1" si="422"/>
        <v>-1.4706960577570083</v>
      </c>
      <c r="N935" s="304">
        <f t="shared" ca="1" si="423"/>
        <v>-84.264677056004928</v>
      </c>
      <c r="P935" s="310">
        <f t="shared" ca="1" si="424"/>
        <v>23</v>
      </c>
      <c r="Q935" s="304">
        <f t="shared" ca="1" si="425"/>
        <v>0</v>
      </c>
      <c r="R935" s="306">
        <f t="shared" ca="1" si="426"/>
        <v>0</v>
      </c>
      <c r="S935" s="307">
        <f t="shared" ca="1" si="427"/>
        <v>8.1359999999999992</v>
      </c>
      <c r="T935" s="304">
        <f t="shared" ca="1" si="407"/>
        <v>79.814160000000001</v>
      </c>
      <c r="U935" s="311">
        <f t="shared" ca="1" si="408"/>
        <v>0</v>
      </c>
      <c r="V935" s="306">
        <f t="shared" ca="1" si="409"/>
        <v>1.2266032319259792</v>
      </c>
      <c r="W935" s="304">
        <f t="shared" ca="1" si="410"/>
        <v>59.586975725617989</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2.4370638534076656</v>
      </c>
      <c r="AH935" s="304">
        <f t="shared" ca="1" si="434"/>
        <v>-7.3238279663216668</v>
      </c>
    </row>
    <row r="936" spans="1:34" x14ac:dyDescent="0.2">
      <c r="A936" s="347">
        <f t="shared" ca="1" si="412"/>
        <v>1E-4</v>
      </c>
      <c r="B936" s="304">
        <f t="shared" ca="1" si="413"/>
        <v>33.441800000001592</v>
      </c>
      <c r="D936" s="306">
        <f t="shared" ca="1" si="414"/>
        <v>-0.73189727438488617</v>
      </c>
      <c r="E936" s="307">
        <f t="shared" ca="1" si="415"/>
        <v>-2.5227959356335434</v>
      </c>
      <c r="F936" s="304">
        <f t="shared" ca="1" si="416"/>
        <v>2.6268180281666167</v>
      </c>
      <c r="G936" s="306">
        <f t="shared" ca="1" si="417"/>
        <v>12.11891965849305</v>
      </c>
      <c r="H936" s="307">
        <f t="shared" ca="1" si="418"/>
        <v>-120.66414464591281</v>
      </c>
      <c r="I936" s="304">
        <f t="shared" ca="1" si="419"/>
        <v>121.27120027780207</v>
      </c>
      <c r="J936" s="306">
        <f t="shared" ca="1" si="420"/>
        <v>752.66657852646347</v>
      </c>
      <c r="K936" s="307">
        <f t="shared" ca="1" si="421"/>
        <v>-13.091115287907432</v>
      </c>
      <c r="L936" s="304">
        <f t="shared" ca="1" si="406"/>
        <v>752.78041667554976</v>
      </c>
      <c r="M936" s="306">
        <f t="shared" ca="1" si="422"/>
        <v>-1.4706968661472404</v>
      </c>
      <c r="N936" s="304">
        <f t="shared" ca="1" si="423"/>
        <v>-84.264723373353434</v>
      </c>
      <c r="P936" s="310">
        <f t="shared" ca="1" si="424"/>
        <v>23</v>
      </c>
      <c r="Q936" s="304">
        <f t="shared" ca="1" si="425"/>
        <v>0</v>
      </c>
      <c r="R936" s="306">
        <f t="shared" ca="1" si="426"/>
        <v>0</v>
      </c>
      <c r="S936" s="307">
        <f t="shared" ca="1" si="427"/>
        <v>8.1359999999999992</v>
      </c>
      <c r="T936" s="304">
        <f t="shared" ca="1" si="407"/>
        <v>79.814160000000001</v>
      </c>
      <c r="U936" s="311">
        <f t="shared" ca="1" si="408"/>
        <v>0</v>
      </c>
      <c r="V936" s="306">
        <f t="shared" ca="1" si="409"/>
        <v>1.2266047119962564</v>
      </c>
      <c r="W936" s="304">
        <f t="shared" ca="1" si="410"/>
        <v>59.587287114856011</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2.4370263726128778</v>
      </c>
      <c r="AH936" s="304">
        <f t="shared" ca="1" si="434"/>
        <v>-7.3238662396285639</v>
      </c>
    </row>
    <row r="937" spans="1:34" x14ac:dyDescent="0.2">
      <c r="A937" s="347">
        <f t="shared" ca="1" si="412"/>
        <v>1E-4</v>
      </c>
      <c r="B937" s="304">
        <f t="shared" ca="1" si="413"/>
        <v>33.441900000001596</v>
      </c>
      <c r="D937" s="306">
        <f t="shared" ca="1" si="414"/>
        <v>-0.73189520819338993</v>
      </c>
      <c r="E937" s="307">
        <f t="shared" ca="1" si="415"/>
        <v>-2.5227572625496641</v>
      </c>
      <c r="F937" s="304">
        <f t="shared" ca="1" si="416"/>
        <v>2.6267803108603354</v>
      </c>
      <c r="G937" s="306">
        <f t="shared" ca="1" si="417"/>
        <v>12.118846468972231</v>
      </c>
      <c r="H937" s="307">
        <f t="shared" ca="1" si="418"/>
        <v>-120.66439692163907</v>
      </c>
      <c r="I937" s="304">
        <f t="shared" ca="1" si="419"/>
        <v>121.27144397673089</v>
      </c>
      <c r="J937" s="306">
        <f t="shared" ca="1" si="420"/>
        <v>752.66657852646347</v>
      </c>
      <c r="K937" s="307">
        <f t="shared" ca="1" si="421"/>
        <v>-13.103181714985809</v>
      </c>
      <c r="L937" s="304">
        <f t="shared" ca="1" si="406"/>
        <v>752.78062661162369</v>
      </c>
      <c r="M937" s="306">
        <f t="shared" ca="1" si="422"/>
        <v>-1.4706976745293416</v>
      </c>
      <c r="N937" s="304">
        <f t="shared" ca="1" si="423"/>
        <v>-84.264769690236065</v>
      </c>
      <c r="P937" s="310">
        <f t="shared" ca="1" si="424"/>
        <v>23</v>
      </c>
      <c r="Q937" s="304">
        <f t="shared" ca="1" si="425"/>
        <v>0</v>
      </c>
      <c r="R937" s="306">
        <f t="shared" ca="1" si="426"/>
        <v>0</v>
      </c>
      <c r="S937" s="307">
        <f t="shared" ca="1" si="427"/>
        <v>8.1359999999999992</v>
      </c>
      <c r="T937" s="304">
        <f t="shared" ca="1" si="407"/>
        <v>79.814160000000001</v>
      </c>
      <c r="U937" s="311">
        <f t="shared" ca="1" si="408"/>
        <v>0</v>
      </c>
      <c r="V937" s="306">
        <f t="shared" ca="1" si="409"/>
        <v>1.2266061920714149</v>
      </c>
      <c r="W937" s="304">
        <f t="shared" ca="1" si="410"/>
        <v>59.587598501707099</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2.436988892097113</v>
      </c>
      <c r="AH937" s="304">
        <f t="shared" ca="1" si="434"/>
        <v>-7.3239045126420868</v>
      </c>
    </row>
    <row r="938" spans="1:34" x14ac:dyDescent="0.2">
      <c r="A938" s="347">
        <f t="shared" ca="1" si="412"/>
        <v>1E-4</v>
      </c>
      <c r="B938" s="304">
        <f t="shared" ca="1" si="413"/>
        <v>33.442000000001599</v>
      </c>
      <c r="D938" s="306">
        <f t="shared" ca="1" si="414"/>
        <v>-0.73189314196977984</v>
      </c>
      <c r="E938" s="307">
        <f t="shared" ca="1" si="415"/>
        <v>-2.5227185897622251</v>
      </c>
      <c r="F938" s="304">
        <f t="shared" ca="1" si="416"/>
        <v>2.6267425938592281</v>
      </c>
      <c r="G938" s="306">
        <f t="shared" ca="1" si="417"/>
        <v>12.118773279658035</v>
      </c>
      <c r="H938" s="307">
        <f t="shared" ca="1" si="418"/>
        <v>-120.66464919349805</v>
      </c>
      <c r="I938" s="304">
        <f t="shared" ca="1" si="419"/>
        <v>121.27168767191171</v>
      </c>
      <c r="J938" s="306">
        <f t="shared" ca="1" si="420"/>
        <v>752.66657852646347</v>
      </c>
      <c r="K938" s="307">
        <f t="shared" ca="1" si="421"/>
        <v>-13.115248167291565</v>
      </c>
      <c r="L938" s="304">
        <f t="shared" ca="1" si="406"/>
        <v>752.7808367414932</v>
      </c>
      <c r="M938" s="306">
        <f t="shared" ca="1" si="422"/>
        <v>-1.4706984829033118</v>
      </c>
      <c r="N938" s="304">
        <f t="shared" ca="1" si="423"/>
        <v>-84.264816006652822</v>
      </c>
      <c r="P938" s="310">
        <f t="shared" ca="1" si="424"/>
        <v>23</v>
      </c>
      <c r="Q938" s="304">
        <f t="shared" ca="1" si="425"/>
        <v>0</v>
      </c>
      <c r="R938" s="306">
        <f t="shared" ca="1" si="426"/>
        <v>0</v>
      </c>
      <c r="S938" s="307">
        <f t="shared" ca="1" si="427"/>
        <v>8.1359999999999992</v>
      </c>
      <c r="T938" s="304">
        <f t="shared" ca="1" si="407"/>
        <v>79.814160000000001</v>
      </c>
      <c r="U938" s="311">
        <f t="shared" ca="1" si="408"/>
        <v>0</v>
      </c>
      <c r="V938" s="306">
        <f t="shared" ca="1" si="409"/>
        <v>1.2266076721514552</v>
      </c>
      <c r="W938" s="304">
        <f t="shared" ca="1" si="410"/>
        <v>59.58790988617131</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2.4369514118603801</v>
      </c>
      <c r="AH938" s="304">
        <f t="shared" ca="1" si="434"/>
        <v>-7.3239427853622301</v>
      </c>
    </row>
    <row r="939" spans="1:34" x14ac:dyDescent="0.2">
      <c r="A939" s="347">
        <f t="shared" ca="1" si="412"/>
        <v>1E-4</v>
      </c>
      <c r="B939" s="304">
        <f t="shared" ca="1" si="413"/>
        <v>33.442100000001602</v>
      </c>
      <c r="D939" s="306">
        <f t="shared" ca="1" si="414"/>
        <v>-0.73189107571405998</v>
      </c>
      <c r="E939" s="307">
        <f t="shared" ca="1" si="415"/>
        <v>-2.5226799172712191</v>
      </c>
      <c r="F939" s="304">
        <f t="shared" ca="1" si="416"/>
        <v>2.6267048771632893</v>
      </c>
      <c r="G939" s="306">
        <f t="shared" ca="1" si="417"/>
        <v>12.118700090550464</v>
      </c>
      <c r="H939" s="307">
        <f t="shared" ca="1" si="418"/>
        <v>-120.66490146148978</v>
      </c>
      <c r="I939" s="304">
        <f t="shared" ca="1" si="419"/>
        <v>121.27193136334452</v>
      </c>
      <c r="J939" s="306">
        <f t="shared" ca="1" si="420"/>
        <v>752.66657852646347</v>
      </c>
      <c r="K939" s="307">
        <f t="shared" ca="1" si="421"/>
        <v>-13.127314644824315</v>
      </c>
      <c r="L939" s="304">
        <f t="shared" ca="1" si="406"/>
        <v>752.78104706515899</v>
      </c>
      <c r="M939" s="306">
        <f t="shared" ca="1" si="422"/>
        <v>-1.4706992912691512</v>
      </c>
      <c r="N939" s="304">
        <f t="shared" ca="1" si="423"/>
        <v>-84.264862322603733</v>
      </c>
      <c r="P939" s="310">
        <f t="shared" ca="1" si="424"/>
        <v>23</v>
      </c>
      <c r="Q939" s="304">
        <f t="shared" ca="1" si="425"/>
        <v>0</v>
      </c>
      <c r="R939" s="306">
        <f t="shared" ca="1" si="426"/>
        <v>0</v>
      </c>
      <c r="S939" s="307">
        <f t="shared" ca="1" si="427"/>
        <v>8.1359999999999992</v>
      </c>
      <c r="T939" s="304">
        <f t="shared" ca="1" si="407"/>
        <v>79.814160000000001</v>
      </c>
      <c r="U939" s="311">
        <f t="shared" ca="1" si="408"/>
        <v>0</v>
      </c>
      <c r="V939" s="306">
        <f t="shared" ca="1" si="409"/>
        <v>1.2266091522363771</v>
      </c>
      <c r="W939" s="304">
        <f t="shared" ca="1" si="410"/>
        <v>59.588221268248631</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2.4369139319026658</v>
      </c>
      <c r="AH939" s="304">
        <f t="shared" ca="1" si="434"/>
        <v>-7.3239810577890019</v>
      </c>
    </row>
    <row r="940" spans="1:34" x14ac:dyDescent="0.2">
      <c r="A940" s="347">
        <f t="shared" ca="1" si="412"/>
        <v>1E-4</v>
      </c>
      <c r="B940" s="304">
        <f t="shared" ca="1" si="413"/>
        <v>33.442200000001606</v>
      </c>
      <c r="D940" s="306">
        <f t="shared" ca="1" si="414"/>
        <v>-0.73188900942622992</v>
      </c>
      <c r="E940" s="307">
        <f t="shared" ca="1" si="415"/>
        <v>-2.5226412450766489</v>
      </c>
      <c r="F940" s="304">
        <f t="shared" ca="1" si="416"/>
        <v>2.6266671607725205</v>
      </c>
      <c r="G940" s="306">
        <f t="shared" ca="1" si="417"/>
        <v>12.11862690164952</v>
      </c>
      <c r="H940" s="307">
        <f t="shared" ca="1" si="418"/>
        <v>-120.66515372561429</v>
      </c>
      <c r="I940" s="304">
        <f t="shared" ca="1" si="419"/>
        <v>121.27217505102936</v>
      </c>
      <c r="J940" s="306">
        <f t="shared" ca="1" si="420"/>
        <v>752.66657852646347</v>
      </c>
      <c r="K940" s="307">
        <f t="shared" ca="1" si="421"/>
        <v>-13.13938114758367</v>
      </c>
      <c r="L940" s="304">
        <f t="shared" ca="1" si="406"/>
        <v>752.7812575826224</v>
      </c>
      <c r="M940" s="306">
        <f t="shared" ca="1" si="422"/>
        <v>-1.47070009962686</v>
      </c>
      <c r="N940" s="304">
        <f t="shared" ca="1" si="423"/>
        <v>-84.26490863808877</v>
      </c>
      <c r="P940" s="310">
        <f t="shared" ca="1" si="424"/>
        <v>23</v>
      </c>
      <c r="Q940" s="304">
        <f t="shared" ca="1" si="425"/>
        <v>0</v>
      </c>
      <c r="R940" s="306">
        <f t="shared" ca="1" si="426"/>
        <v>0</v>
      </c>
      <c r="S940" s="307">
        <f t="shared" ca="1" si="427"/>
        <v>8.1359999999999992</v>
      </c>
      <c r="T940" s="304">
        <f t="shared" ca="1" si="407"/>
        <v>79.814160000000001</v>
      </c>
      <c r="U940" s="311">
        <f t="shared" ca="1" si="408"/>
        <v>0</v>
      </c>
      <c r="V940" s="306">
        <f t="shared" ca="1" si="409"/>
        <v>1.2266106323261801</v>
      </c>
      <c r="W940" s="304">
        <f t="shared" ca="1" si="410"/>
        <v>59.588532647938997</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2.4368764522239807</v>
      </c>
      <c r="AH940" s="304">
        <f t="shared" ca="1" si="434"/>
        <v>-7.3240193299223986</v>
      </c>
    </row>
    <row r="941" spans="1:34" x14ac:dyDescent="0.2">
      <c r="A941" s="347">
        <f t="shared" ca="1" si="412"/>
        <v>1E-4</v>
      </c>
      <c r="B941" s="304">
        <f t="shared" ca="1" si="413"/>
        <v>33.442300000001609</v>
      </c>
      <c r="D941" s="306">
        <f t="shared" ca="1" si="414"/>
        <v>-0.73188694310628921</v>
      </c>
      <c r="E941" s="307">
        <f t="shared" ca="1" si="415"/>
        <v>-2.5226025731785198</v>
      </c>
      <c r="F941" s="304">
        <f t="shared" ca="1" si="416"/>
        <v>2.6266294446869276</v>
      </c>
      <c r="G941" s="306">
        <f t="shared" ca="1" si="417"/>
        <v>12.11855371295521</v>
      </c>
      <c r="H941" s="307">
        <f t="shared" ca="1" si="418"/>
        <v>-120.6654059858716</v>
      </c>
      <c r="I941" s="304">
        <f t="shared" ca="1" si="419"/>
        <v>121.27241873496627</v>
      </c>
      <c r="J941" s="306">
        <f t="shared" ca="1" si="420"/>
        <v>752.66657852646347</v>
      </c>
      <c r="K941" s="307">
        <f t="shared" ca="1" si="421"/>
        <v>-13.151447675569244</v>
      </c>
      <c r="L941" s="304">
        <f t="shared" ca="1" si="406"/>
        <v>752.78146829388425</v>
      </c>
      <c r="M941" s="306">
        <f t="shared" ca="1" si="422"/>
        <v>-1.4707009079764382</v>
      </c>
      <c r="N941" s="304">
        <f t="shared" ca="1" si="423"/>
        <v>-84.264954953107974</v>
      </c>
      <c r="P941" s="310">
        <f t="shared" ca="1" si="424"/>
        <v>23</v>
      </c>
      <c r="Q941" s="304">
        <f t="shared" ca="1" si="425"/>
        <v>0</v>
      </c>
      <c r="R941" s="306">
        <f t="shared" ca="1" si="426"/>
        <v>0</v>
      </c>
      <c r="S941" s="307">
        <f t="shared" ca="1" si="427"/>
        <v>8.1359999999999992</v>
      </c>
      <c r="T941" s="304">
        <f t="shared" ca="1" si="407"/>
        <v>79.814160000000001</v>
      </c>
      <c r="U941" s="311">
        <f t="shared" ca="1" si="408"/>
        <v>0</v>
      </c>
      <c r="V941" s="306">
        <f t="shared" ca="1" si="409"/>
        <v>1.2266121124208649</v>
      </c>
      <c r="W941" s="304">
        <f t="shared" ca="1" si="410"/>
        <v>59.58884402524248</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2.4368389728243276</v>
      </c>
      <c r="AH941" s="304">
        <f t="shared" ca="1" si="434"/>
        <v>-7.3240576017624139</v>
      </c>
    </row>
    <row r="942" spans="1:34" x14ac:dyDescent="0.2">
      <c r="A942" s="347">
        <f t="shared" ca="1" si="412"/>
        <v>1E-4</v>
      </c>
      <c r="B942" s="304">
        <f t="shared" ca="1" si="413"/>
        <v>33.442400000001612</v>
      </c>
      <c r="D942" s="306">
        <f t="shared" ca="1" si="414"/>
        <v>-0.73188487675424041</v>
      </c>
      <c r="E942" s="307">
        <f t="shared" ca="1" si="415"/>
        <v>-2.5225639015768255</v>
      </c>
      <c r="F942" s="304">
        <f t="shared" ca="1" si="416"/>
        <v>2.6265917289065057</v>
      </c>
      <c r="G942" s="306">
        <f t="shared" ca="1" si="417"/>
        <v>12.118480524467534</v>
      </c>
      <c r="H942" s="307">
        <f t="shared" ca="1" si="418"/>
        <v>-120.66565824226176</v>
      </c>
      <c r="I942" s="304">
        <f t="shared" ca="1" si="419"/>
        <v>121.27266241515525</v>
      </c>
      <c r="J942" s="306">
        <f t="shared" ca="1" si="420"/>
        <v>752.66657852646347</v>
      </c>
      <c r="K942" s="307">
        <f t="shared" ca="1" si="421"/>
        <v>-13.163514228780651</v>
      </c>
      <c r="L942" s="304">
        <f t="shared" ca="1" si="406"/>
        <v>752.78167919894554</v>
      </c>
      <c r="M942" s="306">
        <f t="shared" ca="1" si="422"/>
        <v>-1.4707017163178859</v>
      </c>
      <c r="N942" s="304">
        <f t="shared" ca="1" si="423"/>
        <v>-84.265001267661333</v>
      </c>
      <c r="P942" s="310">
        <f t="shared" ca="1" si="424"/>
        <v>23</v>
      </c>
      <c r="Q942" s="304">
        <f t="shared" ca="1" si="425"/>
        <v>0</v>
      </c>
      <c r="R942" s="306">
        <f t="shared" ca="1" si="426"/>
        <v>0</v>
      </c>
      <c r="S942" s="307">
        <f t="shared" ca="1" si="427"/>
        <v>8.1359999999999992</v>
      </c>
      <c r="T942" s="304">
        <f t="shared" ca="1" si="407"/>
        <v>79.814160000000001</v>
      </c>
      <c r="U942" s="311">
        <f t="shared" ca="1" si="408"/>
        <v>0</v>
      </c>
      <c r="V942" s="306">
        <f t="shared" ca="1" si="409"/>
        <v>1.2266135925204309</v>
      </c>
      <c r="W942" s="304">
        <f t="shared" ca="1" si="410"/>
        <v>59.589155400159015</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2.4368014937036975</v>
      </c>
      <c r="AH942" s="304">
        <f t="shared" ca="1" si="434"/>
        <v>-7.3240958733090569</v>
      </c>
    </row>
    <row r="943" spans="1:34" x14ac:dyDescent="0.2">
      <c r="A943" s="347">
        <f t="shared" ca="1" si="412"/>
        <v>1E-4</v>
      </c>
      <c r="B943" s="304">
        <f t="shared" ca="1" si="413"/>
        <v>33.442500000001615</v>
      </c>
      <c r="D943" s="306">
        <f t="shared" ca="1" si="414"/>
        <v>-0.73188281037008263</v>
      </c>
      <c r="E943" s="307">
        <f t="shared" ca="1" si="415"/>
        <v>-2.5225252302715733</v>
      </c>
      <c r="F943" s="304">
        <f t="shared" ca="1" si="416"/>
        <v>2.626554013431261</v>
      </c>
      <c r="G943" s="306">
        <f t="shared" ca="1" si="417"/>
        <v>12.118407336186497</v>
      </c>
      <c r="H943" s="307">
        <f t="shared" ca="1" si="418"/>
        <v>-120.66591049478478</v>
      </c>
      <c r="I943" s="304">
        <f t="shared" ca="1" si="419"/>
        <v>121.27290609159637</v>
      </c>
      <c r="J943" s="306">
        <f t="shared" ca="1" si="420"/>
        <v>752.66657852646347</v>
      </c>
      <c r="K943" s="307">
        <f t="shared" ca="1" si="421"/>
        <v>-13.175580807217504</v>
      </c>
      <c r="L943" s="304">
        <f t="shared" ca="1" si="406"/>
        <v>752.78189029780765</v>
      </c>
      <c r="M943" s="306">
        <f t="shared" ca="1" si="422"/>
        <v>-1.4707025246512033</v>
      </c>
      <c r="N943" s="304">
        <f t="shared" ca="1" si="423"/>
        <v>-84.26504758174886</v>
      </c>
      <c r="P943" s="310">
        <f t="shared" ca="1" si="424"/>
        <v>23</v>
      </c>
      <c r="Q943" s="304">
        <f t="shared" ca="1" si="425"/>
        <v>0</v>
      </c>
      <c r="R943" s="306">
        <f t="shared" ca="1" si="426"/>
        <v>0</v>
      </c>
      <c r="S943" s="307">
        <f t="shared" ca="1" si="427"/>
        <v>8.1359999999999992</v>
      </c>
      <c r="T943" s="304">
        <f t="shared" ca="1" si="407"/>
        <v>79.814160000000001</v>
      </c>
      <c r="U943" s="311">
        <f t="shared" ca="1" si="408"/>
        <v>0</v>
      </c>
      <c r="V943" s="306">
        <f t="shared" ca="1" si="409"/>
        <v>1.2266150726248779</v>
      </c>
      <c r="W943" s="304">
        <f t="shared" ca="1" si="410"/>
        <v>59.589466772688624</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2.436764014862101</v>
      </c>
      <c r="AH943" s="304">
        <f t="shared" ca="1" si="434"/>
        <v>-7.3241341445623185</v>
      </c>
    </row>
    <row r="944" spans="1:34" x14ac:dyDescent="0.2">
      <c r="A944" s="347">
        <f t="shared" ca="1" si="412"/>
        <v>1E-4</v>
      </c>
      <c r="B944" s="304">
        <f t="shared" ca="1" si="413"/>
        <v>33.442600000001619</v>
      </c>
      <c r="D944" s="306">
        <f t="shared" ca="1" si="414"/>
        <v>-0.73188074395381775</v>
      </c>
      <c r="E944" s="307">
        <f t="shared" ca="1" si="415"/>
        <v>-2.5224865592627603</v>
      </c>
      <c r="F944" s="304">
        <f t="shared" ca="1" si="416"/>
        <v>2.6265162982611918</v>
      </c>
      <c r="G944" s="306">
        <f t="shared" ca="1" si="417"/>
        <v>12.118334148112101</v>
      </c>
      <c r="H944" s="307">
        <f t="shared" ca="1" si="418"/>
        <v>-120.66616274344071</v>
      </c>
      <c r="I944" s="304">
        <f t="shared" ca="1" si="419"/>
        <v>121.27314976428961</v>
      </c>
      <c r="J944" s="306">
        <f t="shared" ca="1" si="420"/>
        <v>752.66657852646347</v>
      </c>
      <c r="K944" s="307">
        <f t="shared" ca="1" si="421"/>
        <v>-13.187647410879414</v>
      </c>
      <c r="L944" s="304">
        <f t="shared" ca="1" si="406"/>
        <v>752.78210159047126</v>
      </c>
      <c r="M944" s="306">
        <f t="shared" ca="1" si="422"/>
        <v>-1.4707033329763906</v>
      </c>
      <c r="N944" s="304">
        <f t="shared" ca="1" si="423"/>
        <v>-84.265093895370569</v>
      </c>
      <c r="P944" s="310">
        <f t="shared" ca="1" si="424"/>
        <v>23</v>
      </c>
      <c r="Q944" s="304">
        <f t="shared" ca="1" si="425"/>
        <v>0</v>
      </c>
      <c r="R944" s="306">
        <f t="shared" ca="1" si="426"/>
        <v>0</v>
      </c>
      <c r="S944" s="307">
        <f t="shared" ca="1" si="427"/>
        <v>8.1359999999999992</v>
      </c>
      <c r="T944" s="304">
        <f t="shared" ca="1" si="407"/>
        <v>79.814160000000001</v>
      </c>
      <c r="U944" s="311">
        <f t="shared" ca="1" si="408"/>
        <v>0</v>
      </c>
      <c r="V944" s="306">
        <f t="shared" ca="1" si="409"/>
        <v>1.226616552734207</v>
      </c>
      <c r="W944" s="304">
        <f t="shared" ca="1" si="410"/>
        <v>59.589778142831328</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2.4367265362995338</v>
      </c>
      <c r="AH944" s="304">
        <f t="shared" ca="1" si="434"/>
        <v>-7.3241724155222014</v>
      </c>
    </row>
    <row r="945" spans="1:34" x14ac:dyDescent="0.2">
      <c r="A945" s="347">
        <f t="shared" ca="1" si="412"/>
        <v>1E-4</v>
      </c>
      <c r="B945" s="304">
        <f t="shared" ca="1" si="413"/>
        <v>33.442700000001622</v>
      </c>
      <c r="D945" s="306">
        <f t="shared" ca="1" si="414"/>
        <v>-0.73187867750544588</v>
      </c>
      <c r="E945" s="307">
        <f t="shared" ca="1" si="415"/>
        <v>-2.5224478885503849</v>
      </c>
      <c r="F945" s="304">
        <f t="shared" ca="1" si="416"/>
        <v>2.6264785833962963</v>
      </c>
      <c r="G945" s="306">
        <f t="shared" ca="1" si="417"/>
        <v>12.118260960244351</v>
      </c>
      <c r="H945" s="307">
        <f t="shared" ca="1" si="418"/>
        <v>-120.66641498822956</v>
      </c>
      <c r="I945" s="304">
        <f t="shared" ca="1" si="419"/>
        <v>121.27339343323504</v>
      </c>
      <c r="J945" s="306">
        <f t="shared" ca="1" si="420"/>
        <v>752.66657852646347</v>
      </c>
      <c r="K945" s="307">
        <f t="shared" ca="1" si="421"/>
        <v>-13.199714039765997</v>
      </c>
      <c r="L945" s="304">
        <f t="shared" ca="1" si="406"/>
        <v>752.78231307693761</v>
      </c>
      <c r="M945" s="306">
        <f t="shared" ca="1" si="422"/>
        <v>-1.4707041412934476</v>
      </c>
      <c r="N945" s="304">
        <f t="shared" ca="1" si="423"/>
        <v>-84.265140208526446</v>
      </c>
      <c r="P945" s="310">
        <f t="shared" ca="1" si="424"/>
        <v>23</v>
      </c>
      <c r="Q945" s="304">
        <f t="shared" ca="1" si="425"/>
        <v>0</v>
      </c>
      <c r="R945" s="306">
        <f t="shared" ca="1" si="426"/>
        <v>0</v>
      </c>
      <c r="S945" s="307">
        <f t="shared" ca="1" si="427"/>
        <v>8.1359999999999992</v>
      </c>
      <c r="T945" s="304">
        <f t="shared" ca="1" si="407"/>
        <v>79.814160000000001</v>
      </c>
      <c r="U945" s="311">
        <f t="shared" ca="1" si="408"/>
        <v>0</v>
      </c>
      <c r="V945" s="306">
        <f t="shared" ca="1" si="409"/>
        <v>1.2266180328484166</v>
      </c>
      <c r="W945" s="304">
        <f t="shared" ca="1" si="410"/>
        <v>59.590089510587056</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2.4366890580159968</v>
      </c>
      <c r="AH945" s="304">
        <f t="shared" ca="1" si="434"/>
        <v>-7.3242106861887084</v>
      </c>
    </row>
    <row r="946" spans="1:34" x14ac:dyDescent="0.2">
      <c r="A946" s="347">
        <f t="shared" ca="1" si="412"/>
        <v>1E-4</v>
      </c>
      <c r="B946" s="304">
        <f t="shared" ca="1" si="413"/>
        <v>33.442800000001625</v>
      </c>
      <c r="D946" s="306">
        <f t="shared" ca="1" si="414"/>
        <v>-0.73187661102496826</v>
      </c>
      <c r="E946" s="307">
        <f t="shared" ca="1" si="415"/>
        <v>-2.5224092181344542</v>
      </c>
      <c r="F946" s="304">
        <f t="shared" ca="1" si="416"/>
        <v>2.6264408688365823</v>
      </c>
      <c r="G946" s="306">
        <f t="shared" ca="1" si="417"/>
        <v>12.118187772583248</v>
      </c>
      <c r="H946" s="307">
        <f t="shared" ca="1" si="418"/>
        <v>-120.66666722915137</v>
      </c>
      <c r="I946" s="304">
        <f t="shared" ca="1" si="419"/>
        <v>121.27363709843264</v>
      </c>
      <c r="J946" s="306">
        <f t="shared" ca="1" si="420"/>
        <v>752.66657852646347</v>
      </c>
      <c r="K946" s="307">
        <f t="shared" ca="1" si="421"/>
        <v>-13.211780693876866</v>
      </c>
      <c r="L946" s="304">
        <f t="shared" ca="1" si="406"/>
        <v>752.78252475720774</v>
      </c>
      <c r="M946" s="306">
        <f t="shared" ca="1" si="422"/>
        <v>-1.4707049496023747</v>
      </c>
      <c r="N946" s="304">
        <f t="shared" ca="1" si="423"/>
        <v>-84.265186521216506</v>
      </c>
      <c r="P946" s="310">
        <f t="shared" ca="1" si="424"/>
        <v>23</v>
      </c>
      <c r="Q946" s="304">
        <f t="shared" ca="1" si="425"/>
        <v>0</v>
      </c>
      <c r="R946" s="306">
        <f t="shared" ca="1" si="426"/>
        <v>0</v>
      </c>
      <c r="S946" s="307">
        <f t="shared" ca="1" si="427"/>
        <v>8.1359999999999992</v>
      </c>
      <c r="T946" s="304">
        <f t="shared" ca="1" si="407"/>
        <v>79.814160000000001</v>
      </c>
      <c r="U946" s="311">
        <f t="shared" ca="1" si="408"/>
        <v>0</v>
      </c>
      <c r="V946" s="306">
        <f t="shared" ca="1" si="409"/>
        <v>1.2266195129675079</v>
      </c>
      <c r="W946" s="304">
        <f t="shared" ca="1" si="410"/>
        <v>59.590400875955851</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2.4366515800114961</v>
      </c>
      <c r="AH946" s="304">
        <f t="shared" ca="1" si="434"/>
        <v>-7.3242489565618314</v>
      </c>
    </row>
    <row r="947" spans="1:34" x14ac:dyDescent="0.2">
      <c r="A947" s="347">
        <f t="shared" ca="1" si="412"/>
        <v>1E-4</v>
      </c>
      <c r="B947" s="304">
        <f t="shared" ca="1" si="413"/>
        <v>33.442900000001629</v>
      </c>
      <c r="D947" s="306">
        <f t="shared" ca="1" si="414"/>
        <v>-0.73187454451238509</v>
      </c>
      <c r="E947" s="307">
        <f t="shared" ca="1" si="415"/>
        <v>-2.5223705480149645</v>
      </c>
      <c r="F947" s="304">
        <f t="shared" ca="1" si="416"/>
        <v>2.6264031545820461</v>
      </c>
      <c r="G947" s="306">
        <f t="shared" ca="1" si="417"/>
        <v>12.118114585128797</v>
      </c>
      <c r="H947" s="307">
        <f t="shared" ca="1" si="418"/>
        <v>-120.66691946620617</v>
      </c>
      <c r="I947" s="304">
        <f t="shared" ca="1" si="419"/>
        <v>121.27388075988249</v>
      </c>
      <c r="J947" s="306">
        <f t="shared" ca="1" si="420"/>
        <v>752.66657852646347</v>
      </c>
      <c r="K947" s="307">
        <f t="shared" ca="1" si="421"/>
        <v>-13.223847373211633</v>
      </c>
      <c r="L947" s="304">
        <f t="shared" ca="1" si="406"/>
        <v>752.78273663128255</v>
      </c>
      <c r="M947" s="306">
        <f t="shared" ca="1" si="422"/>
        <v>-1.4707057579031722</v>
      </c>
      <c r="N947" s="304">
        <f t="shared" ca="1" si="423"/>
        <v>-84.265232833440777</v>
      </c>
      <c r="P947" s="310">
        <f t="shared" ca="1" si="424"/>
        <v>23</v>
      </c>
      <c r="Q947" s="304">
        <f t="shared" ca="1" si="425"/>
        <v>0</v>
      </c>
      <c r="R947" s="306">
        <f t="shared" ca="1" si="426"/>
        <v>0</v>
      </c>
      <c r="S947" s="307">
        <f t="shared" ca="1" si="427"/>
        <v>8.1359999999999992</v>
      </c>
      <c r="T947" s="304">
        <f t="shared" ca="1" si="407"/>
        <v>79.814160000000001</v>
      </c>
      <c r="U947" s="311">
        <f t="shared" ca="1" si="408"/>
        <v>0</v>
      </c>
      <c r="V947" s="306">
        <f t="shared" ca="1" si="409"/>
        <v>1.2266209930914802</v>
      </c>
      <c r="W947" s="304">
        <f t="shared" ca="1" si="410"/>
        <v>59.590712238937684</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2.436614102286029</v>
      </c>
      <c r="AH947" s="304">
        <f t="shared" ca="1" si="434"/>
        <v>-7.3242872266415748</v>
      </c>
    </row>
    <row r="948" spans="1:34" x14ac:dyDescent="0.2">
      <c r="A948" s="347">
        <f t="shared" ca="1" si="412"/>
        <v>1E-4</v>
      </c>
      <c r="B948" s="304">
        <f t="shared" ca="1" si="413"/>
        <v>33.443000000001632</v>
      </c>
      <c r="D948" s="306">
        <f t="shared" ca="1" si="414"/>
        <v>-0.73187247796769606</v>
      </c>
      <c r="E948" s="307">
        <f t="shared" ca="1" si="415"/>
        <v>-2.5223318781919177</v>
      </c>
      <c r="F948" s="304">
        <f t="shared" ca="1" si="416"/>
        <v>2.6263654406326897</v>
      </c>
      <c r="G948" s="306">
        <f t="shared" ca="1" si="417"/>
        <v>12.118041397881001</v>
      </c>
      <c r="H948" s="307">
        <f t="shared" ca="1" si="418"/>
        <v>-120.66717169939399</v>
      </c>
      <c r="I948" s="304">
        <f t="shared" ca="1" si="419"/>
        <v>121.27412441758459</v>
      </c>
      <c r="J948" s="306">
        <f t="shared" ca="1" si="420"/>
        <v>752.66657852646347</v>
      </c>
      <c r="K948" s="307">
        <f t="shared" ca="1" si="421"/>
        <v>-13.235914077769912</v>
      </c>
      <c r="L948" s="304">
        <f t="shared" ca="1" si="406"/>
        <v>752.78294869916328</v>
      </c>
      <c r="M948" s="306">
        <f t="shared" ca="1" si="422"/>
        <v>-1.4707065661958398</v>
      </c>
      <c r="N948" s="304">
        <f t="shared" ca="1" si="423"/>
        <v>-84.265279145199244</v>
      </c>
      <c r="P948" s="310">
        <f t="shared" ca="1" si="424"/>
        <v>23</v>
      </c>
      <c r="Q948" s="304">
        <f t="shared" ca="1" si="425"/>
        <v>0</v>
      </c>
      <c r="R948" s="306">
        <f t="shared" ca="1" si="426"/>
        <v>0</v>
      </c>
      <c r="S948" s="307">
        <f t="shared" ca="1" si="427"/>
        <v>8.1359999999999992</v>
      </c>
      <c r="T948" s="304">
        <f t="shared" ca="1" si="407"/>
        <v>79.814160000000001</v>
      </c>
      <c r="U948" s="311">
        <f t="shared" ca="1" si="408"/>
        <v>0</v>
      </c>
      <c r="V948" s="306">
        <f t="shared" ca="1" si="409"/>
        <v>1.2266224732203339</v>
      </c>
      <c r="W948" s="304">
        <f t="shared" ca="1" si="410"/>
        <v>59.591023599532591</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2.4365766248395948</v>
      </c>
      <c r="AH948" s="304">
        <f t="shared" ca="1" si="434"/>
        <v>-7.3243254964279361</v>
      </c>
    </row>
    <row r="949" spans="1:34" x14ac:dyDescent="0.2">
      <c r="A949" s="347">
        <f t="shared" ca="1" si="412"/>
        <v>1E-4</v>
      </c>
      <c r="B949" s="304">
        <f t="shared" ca="1" si="413"/>
        <v>33.443100000001635</v>
      </c>
      <c r="D949" s="306">
        <f t="shared" ca="1" si="414"/>
        <v>-0.73187041139090359</v>
      </c>
      <c r="E949" s="307">
        <f t="shared" ca="1" si="415"/>
        <v>-2.5222932086653103</v>
      </c>
      <c r="F949" s="304">
        <f t="shared" ca="1" si="416"/>
        <v>2.6263277269885106</v>
      </c>
      <c r="G949" s="306">
        <f t="shared" ca="1" si="417"/>
        <v>12.117968210839862</v>
      </c>
      <c r="H949" s="307">
        <f t="shared" ca="1" si="418"/>
        <v>-120.66742392871485</v>
      </c>
      <c r="I949" s="304">
        <f t="shared" ca="1" si="419"/>
        <v>121.27436807153897</v>
      </c>
      <c r="J949" s="306">
        <f t="shared" ca="1" si="420"/>
        <v>752.66657852646347</v>
      </c>
      <c r="K949" s="307">
        <f t="shared" ca="1" si="421"/>
        <v>-13.247980807551318</v>
      </c>
      <c r="L949" s="304">
        <f t="shared" ca="1" si="406"/>
        <v>752.78316096085075</v>
      </c>
      <c r="M949" s="306">
        <f t="shared" ca="1" si="422"/>
        <v>-1.4707073744803778</v>
      </c>
      <c r="N949" s="304">
        <f t="shared" ca="1" si="423"/>
        <v>-84.265325456491922</v>
      </c>
      <c r="P949" s="310">
        <f t="shared" ca="1" si="424"/>
        <v>23</v>
      </c>
      <c r="Q949" s="304">
        <f t="shared" ca="1" si="425"/>
        <v>0</v>
      </c>
      <c r="R949" s="306">
        <f t="shared" ca="1" si="426"/>
        <v>0</v>
      </c>
      <c r="S949" s="307">
        <f t="shared" ca="1" si="427"/>
        <v>8.1359999999999992</v>
      </c>
      <c r="T949" s="304">
        <f t="shared" ca="1" si="407"/>
        <v>79.814160000000001</v>
      </c>
      <c r="U949" s="311">
        <f t="shared" ca="1" si="408"/>
        <v>0</v>
      </c>
      <c r="V949" s="306">
        <f t="shared" ca="1" si="409"/>
        <v>1.2266239533540686</v>
      </c>
      <c r="W949" s="304">
        <f t="shared" ca="1" si="410"/>
        <v>59.591334957740514</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2.4365391476721934</v>
      </c>
      <c r="AH949" s="304">
        <f t="shared" ca="1" si="434"/>
        <v>-7.3243637659209186</v>
      </c>
    </row>
    <row r="950" spans="1:34" x14ac:dyDescent="0.2">
      <c r="A950" s="347">
        <f t="shared" ca="1" si="412"/>
        <v>1E-4</v>
      </c>
      <c r="B950" s="304">
        <f t="shared" ca="1" si="413"/>
        <v>33.443200000001639</v>
      </c>
      <c r="D950" s="306">
        <f t="shared" ca="1" si="414"/>
        <v>-0.73186834478200824</v>
      </c>
      <c r="E950" s="307">
        <f t="shared" ca="1" si="415"/>
        <v>-2.5222545394351483</v>
      </c>
      <c r="F950" s="304">
        <f t="shared" ca="1" si="416"/>
        <v>2.6262900136495149</v>
      </c>
      <c r="G950" s="306">
        <f t="shared" ca="1" si="417"/>
        <v>12.117895024005383</v>
      </c>
      <c r="H950" s="307">
        <f t="shared" ca="1" si="418"/>
        <v>-120.6676761541688</v>
      </c>
      <c r="I950" s="304">
        <f t="shared" ca="1" si="419"/>
        <v>121.27461172174567</v>
      </c>
      <c r="J950" s="306">
        <f t="shared" ca="1" si="420"/>
        <v>752.66657852646347</v>
      </c>
      <c r="K950" s="307">
        <f t="shared" ca="1" si="421"/>
        <v>-13.260047562555462</v>
      </c>
      <c r="L950" s="304">
        <f t="shared" ca="1" si="406"/>
        <v>752.78337341634631</v>
      </c>
      <c r="M950" s="306">
        <f t="shared" ca="1" si="422"/>
        <v>-1.4707081827567865</v>
      </c>
      <c r="N950" s="304">
        <f t="shared" ca="1" si="423"/>
        <v>-84.265371767318825</v>
      </c>
      <c r="P950" s="310">
        <f t="shared" ca="1" si="424"/>
        <v>23</v>
      </c>
      <c r="Q950" s="304">
        <f t="shared" ca="1" si="425"/>
        <v>0</v>
      </c>
      <c r="R950" s="306">
        <f t="shared" ca="1" si="426"/>
        <v>0</v>
      </c>
      <c r="S950" s="307">
        <f t="shared" ca="1" si="427"/>
        <v>8.1359999999999992</v>
      </c>
      <c r="T950" s="304">
        <f t="shared" ca="1" si="407"/>
        <v>79.814160000000001</v>
      </c>
      <c r="U950" s="311">
        <f t="shared" ca="1" si="408"/>
        <v>0</v>
      </c>
      <c r="V950" s="306">
        <f t="shared" ca="1" si="409"/>
        <v>1.226625433492684</v>
      </c>
      <c r="W950" s="304">
        <f t="shared" ca="1" si="410"/>
        <v>59.591646313561476</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2.4365016707838345</v>
      </c>
      <c r="AH950" s="304">
        <f t="shared" ca="1" si="434"/>
        <v>-7.3244020351205164</v>
      </c>
    </row>
    <row r="951" spans="1:34" x14ac:dyDescent="0.2">
      <c r="A951" s="347">
        <f t="shared" ca="1" si="412"/>
        <v>1E-4</v>
      </c>
      <c r="B951" s="304">
        <f t="shared" ca="1" si="413"/>
        <v>33.443300000001642</v>
      </c>
      <c r="D951" s="306">
        <f t="shared" ca="1" si="414"/>
        <v>-0.73186627814100891</v>
      </c>
      <c r="E951" s="307">
        <f t="shared" ca="1" si="415"/>
        <v>-2.522215870501431</v>
      </c>
      <c r="F951" s="304">
        <f t="shared" ca="1" si="416"/>
        <v>2.6262523006157013</v>
      </c>
      <c r="G951" s="306">
        <f t="shared" ca="1" si="417"/>
        <v>12.117821837377569</v>
      </c>
      <c r="H951" s="307">
        <f t="shared" ca="1" si="418"/>
        <v>-120.66792837575585</v>
      </c>
      <c r="I951" s="304">
        <f t="shared" ca="1" si="419"/>
        <v>121.2748553682047</v>
      </c>
      <c r="J951" s="306">
        <f t="shared" ca="1" si="420"/>
        <v>752.66657852646347</v>
      </c>
      <c r="K951" s="307">
        <f t="shared" ca="1" si="421"/>
        <v>-13.272114342781958</v>
      </c>
      <c r="L951" s="304">
        <f t="shared" ca="1" si="406"/>
        <v>752.78358606565064</v>
      </c>
      <c r="M951" s="306">
        <f t="shared" ca="1" si="422"/>
        <v>-1.4707089910250657</v>
      </c>
      <c r="N951" s="304">
        <f t="shared" ca="1" si="423"/>
        <v>-84.265418077679939</v>
      </c>
      <c r="P951" s="310">
        <f t="shared" ca="1" si="424"/>
        <v>23</v>
      </c>
      <c r="Q951" s="304">
        <f t="shared" ca="1" si="425"/>
        <v>0</v>
      </c>
      <c r="R951" s="306">
        <f t="shared" ca="1" si="426"/>
        <v>0</v>
      </c>
      <c r="S951" s="307">
        <f t="shared" ca="1" si="427"/>
        <v>8.1359999999999992</v>
      </c>
      <c r="T951" s="304">
        <f t="shared" ca="1" si="407"/>
        <v>79.814160000000001</v>
      </c>
      <c r="U951" s="311">
        <f t="shared" ca="1" si="408"/>
        <v>0</v>
      </c>
      <c r="V951" s="306">
        <f t="shared" ca="1" si="409"/>
        <v>1.2266269136361809</v>
      </c>
      <c r="W951" s="304">
        <f t="shared" ca="1" si="410"/>
        <v>59.591957666995469</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2.4364641941745075</v>
      </c>
      <c r="AH951" s="304">
        <f t="shared" ca="1" si="434"/>
        <v>-7.324440304026731</v>
      </c>
    </row>
    <row r="952" spans="1:34" x14ac:dyDescent="0.2">
      <c r="A952" s="347">
        <f t="shared" ca="1" si="412"/>
        <v>1E-4</v>
      </c>
      <c r="B952" s="304">
        <f t="shared" ca="1" si="413"/>
        <v>33.443400000001645</v>
      </c>
      <c r="D952" s="306">
        <f t="shared" ca="1" si="414"/>
        <v>-0.73186421146790848</v>
      </c>
      <c r="E952" s="307">
        <f t="shared" ca="1" si="415"/>
        <v>-2.5221772018641584</v>
      </c>
      <c r="F952" s="304">
        <f t="shared" ca="1" si="416"/>
        <v>2.6262145878870711</v>
      </c>
      <c r="G952" s="306">
        <f t="shared" ca="1" si="417"/>
        <v>12.117748650956422</v>
      </c>
      <c r="H952" s="307">
        <f t="shared" ca="1" si="418"/>
        <v>-120.66818059347604</v>
      </c>
      <c r="I952" s="304">
        <f t="shared" ca="1" si="419"/>
        <v>121.27509901091609</v>
      </c>
      <c r="J952" s="306">
        <f t="shared" ca="1" si="420"/>
        <v>752.66657852646347</v>
      </c>
      <c r="K952" s="307">
        <f t="shared" ca="1" si="421"/>
        <v>-13.284181148230418</v>
      </c>
      <c r="L952" s="304">
        <f t="shared" ca="1" si="406"/>
        <v>752.78379890876499</v>
      </c>
      <c r="M952" s="306">
        <f t="shared" ca="1" si="422"/>
        <v>-1.4707097992852158</v>
      </c>
      <c r="N952" s="304">
        <f t="shared" ca="1" si="423"/>
        <v>-84.265464387575278</v>
      </c>
      <c r="P952" s="310">
        <f t="shared" ca="1" si="424"/>
        <v>23</v>
      </c>
      <c r="Q952" s="304">
        <f t="shared" ca="1" si="425"/>
        <v>0</v>
      </c>
      <c r="R952" s="306">
        <f t="shared" ca="1" si="426"/>
        <v>0</v>
      </c>
      <c r="S952" s="307">
        <f t="shared" ca="1" si="427"/>
        <v>8.1359999999999992</v>
      </c>
      <c r="T952" s="304">
        <f t="shared" ca="1" si="407"/>
        <v>79.814160000000001</v>
      </c>
      <c r="U952" s="311">
        <f t="shared" ca="1" si="408"/>
        <v>0</v>
      </c>
      <c r="V952" s="306">
        <f t="shared" ca="1" si="409"/>
        <v>1.2266283937845592</v>
      </c>
      <c r="W952" s="304">
        <f t="shared" ca="1" si="410"/>
        <v>59.592269018042508</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2.436426717844224</v>
      </c>
      <c r="AH952" s="304">
        <f t="shared" ca="1" si="434"/>
        <v>-7.3244785726395616</v>
      </c>
    </row>
    <row r="953" spans="1:34" x14ac:dyDescent="0.2">
      <c r="A953" s="347">
        <f t="shared" ca="1" si="412"/>
        <v>1E-4</v>
      </c>
      <c r="B953" s="304">
        <f t="shared" ca="1" si="413"/>
        <v>33.443500000001649</v>
      </c>
      <c r="D953" s="306">
        <f t="shared" ca="1" si="414"/>
        <v>-0.73186214476270595</v>
      </c>
      <c r="E953" s="307">
        <f t="shared" ca="1" si="415"/>
        <v>-2.5221385335233295</v>
      </c>
      <c r="F953" s="304">
        <f t="shared" ca="1" si="416"/>
        <v>2.6261768754636234</v>
      </c>
      <c r="G953" s="306">
        <f t="shared" ca="1" si="417"/>
        <v>12.117675464741946</v>
      </c>
      <c r="H953" s="307">
        <f t="shared" ca="1" si="418"/>
        <v>-120.6684328073294</v>
      </c>
      <c r="I953" s="304">
        <f t="shared" ca="1" si="419"/>
        <v>121.2753426498799</v>
      </c>
      <c r="J953" s="306">
        <f t="shared" ca="1" si="420"/>
        <v>752.66657852646347</v>
      </c>
      <c r="K953" s="307">
        <f t="shared" ca="1" si="421"/>
        <v>-13.296247978900459</v>
      </c>
      <c r="L953" s="304">
        <f t="shared" ca="1" si="406"/>
        <v>752.78401194569039</v>
      </c>
      <c r="M953" s="306">
        <f t="shared" ca="1" si="422"/>
        <v>-1.4707106075372367</v>
      </c>
      <c r="N953" s="304">
        <f t="shared" ca="1" si="423"/>
        <v>-84.265510697004856</v>
      </c>
      <c r="P953" s="310">
        <f t="shared" ca="1" si="424"/>
        <v>23</v>
      </c>
      <c r="Q953" s="304">
        <f t="shared" ca="1" si="425"/>
        <v>0</v>
      </c>
      <c r="R953" s="306">
        <f t="shared" ca="1" si="426"/>
        <v>0</v>
      </c>
      <c r="S953" s="307">
        <f t="shared" ca="1" si="427"/>
        <v>8.1359999999999992</v>
      </c>
      <c r="T953" s="304">
        <f t="shared" ca="1" si="407"/>
        <v>79.814160000000001</v>
      </c>
      <c r="U953" s="311">
        <f t="shared" ca="1" si="408"/>
        <v>0</v>
      </c>
      <c r="V953" s="306">
        <f t="shared" ca="1" si="409"/>
        <v>1.2266298739378183</v>
      </c>
      <c r="W953" s="304">
        <f t="shared" ca="1" si="410"/>
        <v>59.592580366702563</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2.4363892417929724</v>
      </c>
      <c r="AH953" s="304">
        <f t="shared" ca="1" si="434"/>
        <v>-7.3245168409590109</v>
      </c>
    </row>
    <row r="954" spans="1:34" x14ac:dyDescent="0.2">
      <c r="A954" s="347">
        <f t="shared" ca="1" si="412"/>
        <v>1E-4</v>
      </c>
      <c r="B954" s="304">
        <f t="shared" ca="1" si="413"/>
        <v>33.443600000001652</v>
      </c>
      <c r="D954" s="306">
        <f t="shared" ca="1" si="414"/>
        <v>-0.73186007802540398</v>
      </c>
      <c r="E954" s="307">
        <f t="shared" ca="1" si="415"/>
        <v>-2.5220998654789462</v>
      </c>
      <c r="F954" s="304">
        <f t="shared" ca="1" si="416"/>
        <v>2.6261391633453601</v>
      </c>
      <c r="G954" s="306">
        <f t="shared" ca="1" si="417"/>
        <v>12.117602278734143</v>
      </c>
      <c r="H954" s="307">
        <f t="shared" ca="1" si="418"/>
        <v>-120.66868501731594</v>
      </c>
      <c r="I954" s="304">
        <f t="shared" ca="1" si="419"/>
        <v>121.27558628509611</v>
      </c>
      <c r="J954" s="306">
        <f t="shared" ca="1" si="420"/>
        <v>752.66657852646347</v>
      </c>
      <c r="K954" s="307">
        <f t="shared" ca="1" si="421"/>
        <v>-13.308314834791691</v>
      </c>
      <c r="L954" s="304">
        <f t="shared" ca="1" si="406"/>
        <v>752.78422517642787</v>
      </c>
      <c r="M954" s="306">
        <f t="shared" ca="1" si="422"/>
        <v>-1.4707114157811287</v>
      </c>
      <c r="N954" s="304">
        <f t="shared" ca="1" si="423"/>
        <v>-84.265557005968688</v>
      </c>
      <c r="P954" s="310">
        <f t="shared" ca="1" si="424"/>
        <v>23</v>
      </c>
      <c r="Q954" s="304">
        <f t="shared" ca="1" si="425"/>
        <v>0</v>
      </c>
      <c r="R954" s="306">
        <f t="shared" ca="1" si="426"/>
        <v>0</v>
      </c>
      <c r="S954" s="307">
        <f t="shared" ca="1" si="427"/>
        <v>8.1359999999999992</v>
      </c>
      <c r="T954" s="304">
        <f t="shared" ca="1" si="407"/>
        <v>79.814160000000001</v>
      </c>
      <c r="U954" s="311">
        <f t="shared" ca="1" si="408"/>
        <v>0</v>
      </c>
      <c r="V954" s="306">
        <f t="shared" ca="1" si="409"/>
        <v>1.2266313540959577</v>
      </c>
      <c r="W954" s="304">
        <f t="shared" ca="1" si="410"/>
        <v>59.592891712975586</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2.4363517660207625</v>
      </c>
      <c r="AH954" s="304">
        <f t="shared" ca="1" si="434"/>
        <v>-7.3245551089850744</v>
      </c>
    </row>
    <row r="955" spans="1:34" x14ac:dyDescent="0.2">
      <c r="A955" s="347">
        <f t="shared" ca="1" si="412"/>
        <v>1E-4</v>
      </c>
      <c r="B955" s="304">
        <f t="shared" ca="1" si="413"/>
        <v>33.443700000001655</v>
      </c>
      <c r="D955" s="306">
        <f t="shared" ca="1" si="414"/>
        <v>-0.73185801125600036</v>
      </c>
      <c r="E955" s="307">
        <f t="shared" ca="1" si="415"/>
        <v>-2.5220611977310154</v>
      </c>
      <c r="F955" s="304">
        <f t="shared" ca="1" si="416"/>
        <v>2.6261014515322882</v>
      </c>
      <c r="G955" s="306">
        <f t="shared" ca="1" si="417"/>
        <v>12.117529092933017</v>
      </c>
      <c r="H955" s="307">
        <f t="shared" ca="1" si="418"/>
        <v>-120.66893722343571</v>
      </c>
      <c r="I955" s="304">
        <f t="shared" ca="1" si="419"/>
        <v>121.27582991656477</v>
      </c>
      <c r="J955" s="306">
        <f t="shared" ca="1" si="420"/>
        <v>752.66657852646347</v>
      </c>
      <c r="K955" s="307">
        <f t="shared" ca="1" si="421"/>
        <v>-13.320381715903729</v>
      </c>
      <c r="L955" s="304">
        <f t="shared" ca="1" si="406"/>
        <v>752.78443860097843</v>
      </c>
      <c r="M955" s="306">
        <f t="shared" ca="1" si="422"/>
        <v>-1.4707122240168917</v>
      </c>
      <c r="N955" s="304">
        <f t="shared" ca="1" si="423"/>
        <v>-84.265603314466759</v>
      </c>
      <c r="P955" s="310">
        <f t="shared" ca="1" si="424"/>
        <v>23</v>
      </c>
      <c r="Q955" s="304">
        <f t="shared" ca="1" si="425"/>
        <v>0</v>
      </c>
      <c r="R955" s="306">
        <f t="shared" ca="1" si="426"/>
        <v>0</v>
      </c>
      <c r="S955" s="307">
        <f t="shared" ca="1" si="427"/>
        <v>8.1359999999999992</v>
      </c>
      <c r="T955" s="304">
        <f t="shared" ca="1" si="407"/>
        <v>79.814160000000001</v>
      </c>
      <c r="U955" s="311">
        <f t="shared" ca="1" si="408"/>
        <v>0</v>
      </c>
      <c r="V955" s="306">
        <f t="shared" ca="1" si="409"/>
        <v>1.2266328342589787</v>
      </c>
      <c r="W955" s="304">
        <f t="shared" ca="1" si="410"/>
        <v>59.593203056861668</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2.4363142905276014</v>
      </c>
      <c r="AH955" s="304">
        <f t="shared" ca="1" si="434"/>
        <v>-7.3245933767177469</v>
      </c>
    </row>
    <row r="956" spans="1:34" x14ac:dyDescent="0.2">
      <c r="A956" s="347">
        <f t="shared" ca="1" si="412"/>
        <v>1E-4</v>
      </c>
      <c r="B956" s="304">
        <f t="shared" ca="1" si="413"/>
        <v>33.443800000001659</v>
      </c>
      <c r="D956" s="306">
        <f t="shared" ca="1" si="414"/>
        <v>-0.73185594445449964</v>
      </c>
      <c r="E956" s="307">
        <f t="shared" ca="1" si="415"/>
        <v>-2.5220225302795241</v>
      </c>
      <c r="F956" s="304">
        <f t="shared" ca="1" si="416"/>
        <v>2.6260637400243962</v>
      </c>
      <c r="G956" s="306">
        <f t="shared" ca="1" si="417"/>
        <v>12.117455907338572</v>
      </c>
      <c r="H956" s="307">
        <f t="shared" ca="1" si="418"/>
        <v>-120.66918942568873</v>
      </c>
      <c r="I956" s="304">
        <f t="shared" ca="1" si="419"/>
        <v>121.27607354428591</v>
      </c>
      <c r="J956" s="306">
        <f t="shared" ca="1" si="420"/>
        <v>752.66657852646347</v>
      </c>
      <c r="K956" s="307">
        <f t="shared" ca="1" si="421"/>
        <v>-13.332448622236186</v>
      </c>
      <c r="L956" s="304">
        <f t="shared" ca="1" si="406"/>
        <v>752.78465221934323</v>
      </c>
      <c r="M956" s="306">
        <f t="shared" ca="1" si="422"/>
        <v>-1.4707130322445261</v>
      </c>
      <c r="N956" s="304">
        <f t="shared" ca="1" si="423"/>
        <v>-84.265649622499097</v>
      </c>
      <c r="P956" s="310">
        <f t="shared" ca="1" si="424"/>
        <v>23</v>
      </c>
      <c r="Q956" s="304">
        <f t="shared" ca="1" si="425"/>
        <v>0</v>
      </c>
      <c r="R956" s="306">
        <f t="shared" ca="1" si="426"/>
        <v>0</v>
      </c>
      <c r="S956" s="307">
        <f t="shared" ca="1" si="427"/>
        <v>8.1359999999999992</v>
      </c>
      <c r="T956" s="304">
        <f t="shared" ca="1" si="407"/>
        <v>79.814160000000001</v>
      </c>
      <c r="U956" s="311">
        <f t="shared" ca="1" si="408"/>
        <v>0</v>
      </c>
      <c r="V956" s="306">
        <f t="shared" ca="1" si="409"/>
        <v>1.2266343144268805</v>
      </c>
      <c r="W956" s="304">
        <f t="shared" ca="1" si="410"/>
        <v>59.593514398360725</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2.4362768153134757</v>
      </c>
      <c r="AH956" s="304">
        <f t="shared" ca="1" si="434"/>
        <v>-7.3246316441570398</v>
      </c>
    </row>
    <row r="957" spans="1:34" x14ac:dyDescent="0.2">
      <c r="A957" s="347">
        <f t="shared" ca="1" si="412"/>
        <v>1E-4</v>
      </c>
      <c r="B957" s="304">
        <f t="shared" ca="1" si="413"/>
        <v>33.443900000001662</v>
      </c>
      <c r="D957" s="306">
        <f t="shared" ca="1" si="414"/>
        <v>-0.73185387762089915</v>
      </c>
      <c r="E957" s="307">
        <f t="shared" ca="1" si="415"/>
        <v>-2.5219838631244862</v>
      </c>
      <c r="F957" s="304">
        <f t="shared" ca="1" si="416"/>
        <v>2.6260260288216974</v>
      </c>
      <c r="G957" s="306">
        <f t="shared" ca="1" si="417"/>
        <v>12.117382721950809</v>
      </c>
      <c r="H957" s="307">
        <f t="shared" ca="1" si="418"/>
        <v>-120.66944162407503</v>
      </c>
      <c r="I957" s="304">
        <f t="shared" ca="1" si="419"/>
        <v>121.27631716825954</v>
      </c>
      <c r="J957" s="306">
        <f t="shared" ca="1" si="420"/>
        <v>752.66657852646347</v>
      </c>
      <c r="K957" s="307">
        <f t="shared" ca="1" si="421"/>
        <v>-13.344515553788673</v>
      </c>
      <c r="L957" s="304">
        <f t="shared" ca="1" si="406"/>
        <v>752.78486603152317</v>
      </c>
      <c r="M957" s="306">
        <f t="shared" ca="1" si="422"/>
        <v>-1.4707138404640319</v>
      </c>
      <c r="N957" s="304">
        <f t="shared" ca="1" si="423"/>
        <v>-84.265695930065704</v>
      </c>
      <c r="P957" s="310">
        <f t="shared" ca="1" si="424"/>
        <v>23</v>
      </c>
      <c r="Q957" s="304">
        <f t="shared" ca="1" si="425"/>
        <v>0</v>
      </c>
      <c r="R957" s="306">
        <f t="shared" ca="1" si="426"/>
        <v>0</v>
      </c>
      <c r="S957" s="307">
        <f t="shared" ca="1" si="427"/>
        <v>8.1359999999999992</v>
      </c>
      <c r="T957" s="304">
        <f t="shared" ca="1" si="407"/>
        <v>79.814160000000001</v>
      </c>
      <c r="U957" s="311">
        <f t="shared" ca="1" si="408"/>
        <v>0</v>
      </c>
      <c r="V957" s="306">
        <f t="shared" ca="1" si="409"/>
        <v>1.2266357945996631</v>
      </c>
      <c r="W957" s="304">
        <f t="shared" ca="1" si="410"/>
        <v>59.59382573747277</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2.4362393403783953</v>
      </c>
      <c r="AH957" s="304">
        <f t="shared" ca="1" si="434"/>
        <v>-7.3246699113029416</v>
      </c>
    </row>
    <row r="958" spans="1:34" x14ac:dyDescent="0.2">
      <c r="A958" s="347">
        <f t="shared" ca="1" si="412"/>
        <v>1E-4</v>
      </c>
      <c r="B958" s="304">
        <f t="shared" ca="1" si="413"/>
        <v>33.444000000001665</v>
      </c>
      <c r="D958" s="306">
        <f t="shared" ca="1" si="414"/>
        <v>-0.73185181075520056</v>
      </c>
      <c r="E958" s="307">
        <f t="shared" ca="1" si="415"/>
        <v>-2.5219451962658983</v>
      </c>
      <c r="F958" s="304">
        <f t="shared" ca="1" si="416"/>
        <v>2.6259883179241879</v>
      </c>
      <c r="G958" s="306">
        <f t="shared" ca="1" si="417"/>
        <v>12.117309536769733</v>
      </c>
      <c r="H958" s="307">
        <f t="shared" ca="1" si="418"/>
        <v>-120.66969381859467</v>
      </c>
      <c r="I958" s="304">
        <f t="shared" ca="1" si="419"/>
        <v>121.27656078848574</v>
      </c>
      <c r="J958" s="306">
        <f t="shared" ca="1" si="420"/>
        <v>752.66657852646347</v>
      </c>
      <c r="K958" s="307">
        <f t="shared" ca="1" si="421"/>
        <v>-13.356582510560807</v>
      </c>
      <c r="L958" s="304">
        <f t="shared" ca="1" si="406"/>
        <v>752.78508003751938</v>
      </c>
      <c r="M958" s="306">
        <f t="shared" ca="1" si="422"/>
        <v>-1.4707146486754092</v>
      </c>
      <c r="N958" s="304">
        <f t="shared" ca="1" si="423"/>
        <v>-84.265742237166577</v>
      </c>
      <c r="P958" s="310">
        <f t="shared" ca="1" si="424"/>
        <v>23</v>
      </c>
      <c r="Q958" s="304">
        <f t="shared" ca="1" si="425"/>
        <v>0</v>
      </c>
      <c r="R958" s="306">
        <f t="shared" ca="1" si="426"/>
        <v>0</v>
      </c>
      <c r="S958" s="307">
        <f t="shared" ca="1" si="427"/>
        <v>8.1359999999999992</v>
      </c>
      <c r="T958" s="304">
        <f t="shared" ca="1" si="407"/>
        <v>79.814160000000001</v>
      </c>
      <c r="U958" s="311">
        <f t="shared" ca="1" si="408"/>
        <v>0</v>
      </c>
      <c r="V958" s="306">
        <f t="shared" ca="1" si="409"/>
        <v>1.2266372747773266</v>
      </c>
      <c r="W958" s="304">
        <f t="shared" ca="1" si="410"/>
        <v>59.594137074197853</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2.4362018657223619</v>
      </c>
      <c r="AH958" s="304">
        <f t="shared" ca="1" si="434"/>
        <v>-7.3247081781554542</v>
      </c>
    </row>
    <row r="959" spans="1:34" x14ac:dyDescent="0.2">
      <c r="A959" s="347">
        <f t="shared" ca="1" si="412"/>
        <v>1E-4</v>
      </c>
      <c r="B959" s="304">
        <f t="shared" ca="1" si="413"/>
        <v>33.444100000001669</v>
      </c>
      <c r="D959" s="306">
        <f t="shared" ca="1" si="414"/>
        <v>-0.73184974385740464</v>
      </c>
      <c r="E959" s="307">
        <f t="shared" ca="1" si="415"/>
        <v>-2.5219065297037533</v>
      </c>
      <c r="F959" s="304">
        <f t="shared" ca="1" si="416"/>
        <v>2.6259506073318626</v>
      </c>
      <c r="G959" s="306">
        <f t="shared" ca="1" si="417"/>
        <v>12.117236351795347</v>
      </c>
      <c r="H959" s="307">
        <f t="shared" ca="1" si="418"/>
        <v>-120.66994600924764</v>
      </c>
      <c r="I959" s="304">
        <f t="shared" ca="1" si="419"/>
        <v>121.27680440496447</v>
      </c>
      <c r="J959" s="306">
        <f t="shared" ca="1" si="420"/>
        <v>752.66657852646347</v>
      </c>
      <c r="K959" s="307">
        <f t="shared" ca="1" si="421"/>
        <v>-13.368649492552199</v>
      </c>
      <c r="L959" s="304">
        <f t="shared" ca="1" si="406"/>
        <v>752.78529423733278</v>
      </c>
      <c r="M959" s="306">
        <f t="shared" ca="1" si="422"/>
        <v>-1.4707154568786582</v>
      </c>
      <c r="N959" s="304">
        <f t="shared" ca="1" si="423"/>
        <v>-84.265788543801733</v>
      </c>
      <c r="P959" s="310">
        <f t="shared" ca="1" si="424"/>
        <v>23</v>
      </c>
      <c r="Q959" s="304">
        <f t="shared" ca="1" si="425"/>
        <v>0</v>
      </c>
      <c r="R959" s="306">
        <f t="shared" ca="1" si="426"/>
        <v>0</v>
      </c>
      <c r="S959" s="307">
        <f t="shared" ca="1" si="427"/>
        <v>8.1359999999999992</v>
      </c>
      <c r="T959" s="304">
        <f t="shared" ca="1" si="407"/>
        <v>79.814160000000001</v>
      </c>
      <c r="U959" s="311">
        <f t="shared" ca="1" si="408"/>
        <v>0</v>
      </c>
      <c r="V959" s="306">
        <f t="shared" ca="1" si="409"/>
        <v>1.226638754959871</v>
      </c>
      <c r="W959" s="304">
        <f t="shared" ca="1" si="410"/>
        <v>59.594448408535889</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2.4361643913453683</v>
      </c>
      <c r="AH959" s="304">
        <f t="shared" ca="1" si="434"/>
        <v>-7.3247464447145845</v>
      </c>
    </row>
    <row r="960" spans="1:34" x14ac:dyDescent="0.2">
      <c r="A960" s="347">
        <f t="shared" ca="1" si="412"/>
        <v>1E-4</v>
      </c>
      <c r="B960" s="304">
        <f t="shared" ca="1" si="413"/>
        <v>33.444200000001672</v>
      </c>
      <c r="D960" s="306">
        <f t="shared" ca="1" si="414"/>
        <v>-0.73184767692751196</v>
      </c>
      <c r="E960" s="307">
        <f t="shared" ca="1" si="415"/>
        <v>-2.5218678634380636</v>
      </c>
      <c r="F960" s="304">
        <f t="shared" ca="1" si="416"/>
        <v>2.6259128970447323</v>
      </c>
      <c r="G960" s="306">
        <f t="shared" ca="1" si="417"/>
        <v>12.117163167027654</v>
      </c>
      <c r="H960" s="307">
        <f t="shared" ca="1" si="418"/>
        <v>-120.67019819603398</v>
      </c>
      <c r="I960" s="304">
        <f t="shared" ca="1" si="419"/>
        <v>121.2770480176958</v>
      </c>
      <c r="J960" s="306">
        <f t="shared" ca="1" si="420"/>
        <v>752.66657852646347</v>
      </c>
      <c r="K960" s="307">
        <f t="shared" ca="1" si="421"/>
        <v>-13.380716499762464</v>
      </c>
      <c r="L960" s="304">
        <f t="shared" ca="1" si="406"/>
        <v>752.7855086309645</v>
      </c>
      <c r="M960" s="306">
        <f t="shared" ca="1" si="422"/>
        <v>-1.4707162650737788</v>
      </c>
      <c r="N960" s="304">
        <f t="shared" ca="1" si="423"/>
        <v>-84.265834849971171</v>
      </c>
      <c r="P960" s="310">
        <f t="shared" ca="1" si="424"/>
        <v>23</v>
      </c>
      <c r="Q960" s="304">
        <f t="shared" ca="1" si="425"/>
        <v>0</v>
      </c>
      <c r="R960" s="306">
        <f t="shared" ca="1" si="426"/>
        <v>0</v>
      </c>
      <c r="S960" s="307">
        <f t="shared" ca="1" si="427"/>
        <v>8.1359999999999992</v>
      </c>
      <c r="T960" s="304">
        <f t="shared" ca="1" si="407"/>
        <v>79.814160000000001</v>
      </c>
      <c r="U960" s="311">
        <f t="shared" ca="1" si="408"/>
        <v>0</v>
      </c>
      <c r="V960" s="306">
        <f t="shared" ca="1" si="409"/>
        <v>1.226640235147296</v>
      </c>
      <c r="W960" s="304">
        <f t="shared" ca="1" si="410"/>
        <v>59.594759740486928</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2.4361269172474227</v>
      </c>
      <c r="AH960" s="304">
        <f t="shared" ca="1" si="434"/>
        <v>-7.324784710980321</v>
      </c>
    </row>
    <row r="961" spans="1:34" x14ac:dyDescent="0.2">
      <c r="A961" s="347">
        <f t="shared" ca="1" si="412"/>
        <v>1E-4</v>
      </c>
      <c r="B961" s="304">
        <f t="shared" ca="1" si="413"/>
        <v>33.444300000001675</v>
      </c>
      <c r="D961" s="306">
        <f t="shared" ca="1" si="414"/>
        <v>-0.73184560996552472</v>
      </c>
      <c r="E961" s="307">
        <f t="shared" ca="1" si="415"/>
        <v>-2.5218291974688203</v>
      </c>
      <c r="F961" s="304">
        <f t="shared" ca="1" si="416"/>
        <v>2.6258751870627903</v>
      </c>
      <c r="G961" s="306">
        <f t="shared" ca="1" si="417"/>
        <v>12.117089982466657</v>
      </c>
      <c r="H961" s="307">
        <f t="shared" ca="1" si="418"/>
        <v>-120.67045037895373</v>
      </c>
      <c r="I961" s="304">
        <f t="shared" ca="1" si="419"/>
        <v>121.27729162667977</v>
      </c>
      <c r="J961" s="306">
        <f t="shared" ca="1" si="420"/>
        <v>752.66657852646347</v>
      </c>
      <c r="K961" s="307">
        <f t="shared" ca="1" si="421"/>
        <v>-13.392783532191213</v>
      </c>
      <c r="L961" s="304">
        <f t="shared" ca="1" si="406"/>
        <v>752.78572321841568</v>
      </c>
      <c r="M961" s="306">
        <f t="shared" ca="1" si="422"/>
        <v>-1.4707170732607715</v>
      </c>
      <c r="N961" s="304">
        <f t="shared" ca="1" si="423"/>
        <v>-84.265881155674904</v>
      </c>
      <c r="P961" s="310">
        <f t="shared" ca="1" si="424"/>
        <v>23</v>
      </c>
      <c r="Q961" s="304">
        <f t="shared" ca="1" si="425"/>
        <v>0</v>
      </c>
      <c r="R961" s="306">
        <f t="shared" ca="1" si="426"/>
        <v>0</v>
      </c>
      <c r="S961" s="307">
        <f t="shared" ca="1" si="427"/>
        <v>8.1359999999999992</v>
      </c>
      <c r="T961" s="304">
        <f t="shared" ca="1" si="407"/>
        <v>79.814160000000001</v>
      </c>
      <c r="U961" s="311">
        <f t="shared" ca="1" si="408"/>
        <v>0</v>
      </c>
      <c r="V961" s="306">
        <f t="shared" ca="1" si="409"/>
        <v>1.2266417153396019</v>
      </c>
      <c r="W961" s="304">
        <f t="shared" ca="1" si="410"/>
        <v>59.595071070050949</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2.4360894434285232</v>
      </c>
      <c r="AH961" s="304">
        <f t="shared" ca="1" si="434"/>
        <v>-7.3248229769526709</v>
      </c>
    </row>
    <row r="962" spans="1:34" x14ac:dyDescent="0.2">
      <c r="A962" s="347">
        <f t="shared" ca="1" si="412"/>
        <v>1E-4</v>
      </c>
      <c r="B962" s="304">
        <f t="shared" ca="1" si="413"/>
        <v>33.444400000001679</v>
      </c>
      <c r="D962" s="306">
        <f t="shared" ca="1" si="414"/>
        <v>-0.73184354297144116</v>
      </c>
      <c r="E962" s="307">
        <f t="shared" ca="1" si="415"/>
        <v>-2.5217905317960287</v>
      </c>
      <c r="F962" s="304">
        <f t="shared" ca="1" si="416"/>
        <v>2.6258374773860416</v>
      </c>
      <c r="G962" s="306">
        <f t="shared" ca="1" si="417"/>
        <v>12.11701679811236</v>
      </c>
      <c r="H962" s="307">
        <f t="shared" ca="1" si="418"/>
        <v>-120.67070255800691</v>
      </c>
      <c r="I962" s="304">
        <f t="shared" ca="1" si="419"/>
        <v>121.27753523191636</v>
      </c>
      <c r="J962" s="306">
        <f t="shared" ca="1" si="420"/>
        <v>752.66657852646347</v>
      </c>
      <c r="K962" s="307">
        <f t="shared" ca="1" si="421"/>
        <v>-13.404850589838061</v>
      </c>
      <c r="L962" s="304">
        <f t="shared" ca="1" si="406"/>
        <v>752.78593799968712</v>
      </c>
      <c r="M962" s="306">
        <f t="shared" ca="1" si="422"/>
        <v>-1.470717881439636</v>
      </c>
      <c r="N962" s="304">
        <f t="shared" ca="1" si="423"/>
        <v>-84.265927460912934</v>
      </c>
      <c r="P962" s="310">
        <f t="shared" ca="1" si="424"/>
        <v>23</v>
      </c>
      <c r="Q962" s="304">
        <f t="shared" ca="1" si="425"/>
        <v>0</v>
      </c>
      <c r="R962" s="306">
        <f t="shared" ca="1" si="426"/>
        <v>0</v>
      </c>
      <c r="S962" s="307">
        <f t="shared" ca="1" si="427"/>
        <v>8.1359999999999992</v>
      </c>
      <c r="T962" s="304">
        <f t="shared" ca="1" si="407"/>
        <v>79.814160000000001</v>
      </c>
      <c r="U962" s="311">
        <f t="shared" ca="1" si="408"/>
        <v>0</v>
      </c>
      <c r="V962" s="306">
        <f t="shared" ca="1" si="409"/>
        <v>1.2266431955367885</v>
      </c>
      <c r="W962" s="304">
        <f t="shared" ca="1" si="410"/>
        <v>59.595382397227951</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2.4360519698886689</v>
      </c>
      <c r="AH962" s="304">
        <f t="shared" ca="1" si="434"/>
        <v>-7.3248612426316315</v>
      </c>
    </row>
    <row r="963" spans="1:34" x14ac:dyDescent="0.2">
      <c r="A963" s="347">
        <f t="shared" ca="1" si="412"/>
        <v>1E-4</v>
      </c>
      <c r="B963" s="304">
        <f t="shared" ca="1" si="413"/>
        <v>33.444500000001682</v>
      </c>
      <c r="D963" s="306">
        <f t="shared" ca="1" si="414"/>
        <v>-0.73184147594526461</v>
      </c>
      <c r="E963" s="307">
        <f t="shared" ca="1" si="415"/>
        <v>-2.521751866419689</v>
      </c>
      <c r="F963" s="304">
        <f t="shared" ca="1" si="416"/>
        <v>2.625799768014486</v>
      </c>
      <c r="G963" s="306">
        <f t="shared" ca="1" si="417"/>
        <v>12.116943613964764</v>
      </c>
      <c r="H963" s="307">
        <f t="shared" ca="1" si="418"/>
        <v>-120.67095473319355</v>
      </c>
      <c r="I963" s="304">
        <f t="shared" ca="1" si="419"/>
        <v>121.27777883340562</v>
      </c>
      <c r="J963" s="306">
        <f t="shared" ca="1" si="420"/>
        <v>752.66657852646347</v>
      </c>
      <c r="K963" s="307">
        <f t="shared" ca="1" si="421"/>
        <v>-13.41691767270262</v>
      </c>
      <c r="L963" s="304">
        <f t="shared" ca="1" si="406"/>
        <v>752.78615297478007</v>
      </c>
      <c r="M963" s="306">
        <f t="shared" ca="1" si="422"/>
        <v>-1.4707186896103728</v>
      </c>
      <c r="N963" s="304">
        <f t="shared" ca="1" si="423"/>
        <v>-84.265973765685274</v>
      </c>
      <c r="P963" s="310">
        <f t="shared" ca="1" si="424"/>
        <v>23</v>
      </c>
      <c r="Q963" s="304">
        <f t="shared" ca="1" si="425"/>
        <v>0</v>
      </c>
      <c r="R963" s="306">
        <f t="shared" ca="1" si="426"/>
        <v>0</v>
      </c>
      <c r="S963" s="307">
        <f t="shared" ca="1" si="427"/>
        <v>8.1359999999999992</v>
      </c>
      <c r="T963" s="304">
        <f t="shared" ca="1" si="407"/>
        <v>79.814160000000001</v>
      </c>
      <c r="U963" s="311">
        <f t="shared" ca="1" si="408"/>
        <v>0</v>
      </c>
      <c r="V963" s="306">
        <f t="shared" ca="1" si="409"/>
        <v>1.2266446757388554</v>
      </c>
      <c r="W963" s="304">
        <f t="shared" ca="1" si="410"/>
        <v>59.595693722017877</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2.4360144966278643</v>
      </c>
      <c r="AH963" s="304">
        <f t="shared" ca="1" si="434"/>
        <v>-7.3248995080172019</v>
      </c>
    </row>
    <row r="964" spans="1:34" x14ac:dyDescent="0.2">
      <c r="A964" s="347">
        <f t="shared" ca="1" si="412"/>
        <v>1E-4</v>
      </c>
      <c r="B964" s="304">
        <f t="shared" ca="1" si="413"/>
        <v>33.444600000001685</v>
      </c>
      <c r="D964" s="306">
        <f t="shared" ca="1" si="414"/>
        <v>-0.73183940888699262</v>
      </c>
      <c r="E964" s="307">
        <f t="shared" ca="1" si="415"/>
        <v>-2.5217132013398045</v>
      </c>
      <c r="F964" s="304">
        <f t="shared" ca="1" si="416"/>
        <v>2.6257620589481272</v>
      </c>
      <c r="G964" s="306">
        <f t="shared" ca="1" si="417"/>
        <v>12.116870430023877</v>
      </c>
      <c r="H964" s="307">
        <f t="shared" ca="1" si="418"/>
        <v>-120.67120690451368</v>
      </c>
      <c r="I964" s="304">
        <f t="shared" ca="1" si="419"/>
        <v>121.27802243114759</v>
      </c>
      <c r="J964" s="306">
        <f t="shared" ca="1" si="420"/>
        <v>752.66657852646347</v>
      </c>
      <c r="K964" s="307">
        <f t="shared" ca="1" si="421"/>
        <v>-13.428984780784505</v>
      </c>
      <c r="L964" s="304">
        <f t="shared" ref="L964:L1004" ca="1" si="435">SQRT(pos_x^2+pos_z^2)</f>
        <v>752.78636814369554</v>
      </c>
      <c r="M964" s="306">
        <f t="shared" ca="1" si="422"/>
        <v>-1.4707194977729818</v>
      </c>
      <c r="N964" s="304">
        <f t="shared" ca="1" si="423"/>
        <v>-84.266020069991939</v>
      </c>
      <c r="P964" s="310">
        <f t="shared" ca="1" si="424"/>
        <v>23</v>
      </c>
      <c r="Q964" s="304">
        <f t="shared" ca="1" si="425"/>
        <v>0</v>
      </c>
      <c r="R964" s="306">
        <f t="shared" ca="1" si="426"/>
        <v>0</v>
      </c>
      <c r="S964" s="307">
        <f t="shared" ca="1" si="427"/>
        <v>8.1359999999999992</v>
      </c>
      <c r="T964" s="304">
        <f t="shared" ref="T964:T1004" ca="1" si="436">m*g</f>
        <v>79.814160000000001</v>
      </c>
      <c r="U964" s="311">
        <f t="shared" ref="U964:U1004" ca="1" si="437">IF(pos_xz&lt;L_rampe,Poids*COS(Beta),0)</f>
        <v>0</v>
      </c>
      <c r="V964" s="306">
        <f t="shared" ref="V964:V1004" ca="1" si="438">Rho_moyen*(20000-Alt_rampe-pos_z)/(20000+Alt_rampe+pos_z)</f>
        <v>1.2266461559458035</v>
      </c>
      <c r="W964" s="304">
        <f t="shared" ref="W964:W1003" ca="1" si="439">1/2*Rho*Sref*Cx*vit_xz^2</f>
        <v>59.596005044420799</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2.4359770236461156</v>
      </c>
      <c r="AH964" s="304">
        <f t="shared" ca="1" si="434"/>
        <v>-7.3249377731093759</v>
      </c>
    </row>
    <row r="965" spans="1:34" x14ac:dyDescent="0.2">
      <c r="A965" s="347">
        <f t="shared" ref="A965:A1004" ca="1" si="441">IF(B964+0.01&lt;=T_ini+ROUNDUP(Temps_fin_propu,0), 0.01, IF(K964&gt;0, 0.1, 0.0001))</f>
        <v>1E-4</v>
      </c>
      <c r="B965" s="304">
        <f t="shared" ref="B965:B1004" ca="1" si="442">B964+pas</f>
        <v>33.444700000001689</v>
      </c>
      <c r="D965" s="306">
        <f t="shared" ref="D965:D1004" ca="1" si="443">IF(AND(L964&lt;L_rampe,Poussee&lt;Poids*SIN(M964)),0,(-W964+Poussee)/m*COS(M964)-U964/m*SIN(M964))</f>
        <v>-0.73183734179662774</v>
      </c>
      <c r="E965" s="307">
        <f t="shared" ref="E965:E1004" ca="1" si="444">IF(AND(L964&lt;L_rampe,Poussee&lt;Poids*SIN(M964)),0,(-W964+Poussee)/m*SIN(M964)+U964/m*COS(M964)-Poids/m)</f>
        <v>-2.5216745365563717</v>
      </c>
      <c r="F965" s="304">
        <f t="shared" ref="F965:F1004" ca="1" si="445">SQRT(acc_x^2+acc_z^2)</f>
        <v>2.6257243501869625</v>
      </c>
      <c r="G965" s="306">
        <f t="shared" ref="G965:G1004" ca="1" si="446">G964+acc_x*pas</f>
        <v>12.116797246289696</v>
      </c>
      <c r="H965" s="307">
        <f t="shared" ref="H965:H1004" ca="1" si="447">H964+acc_z*pas</f>
        <v>-120.67145907196733</v>
      </c>
      <c r="I965" s="304">
        <f t="shared" ref="I965:I1004" ca="1" si="448">SQRT(vit_x^2+vit_z^2)</f>
        <v>121.27826602514229</v>
      </c>
      <c r="J965" s="306">
        <f t="shared" ref="J965:J1004" ca="1" si="449">J964+0.5*(vit_x+G964)*pas*(K964&gt;=0)</f>
        <v>752.66657852646347</v>
      </c>
      <c r="K965" s="307">
        <f t="shared" ref="K965:K1004" ca="1" si="450">K964+0.5*(vit_z+H964)*pas</f>
        <v>-13.44105191408333</v>
      </c>
      <c r="L965" s="304">
        <f t="shared" ca="1" si="435"/>
        <v>752.78658350643445</v>
      </c>
      <c r="M965" s="306">
        <f t="shared" ref="M965:M1004" ca="1" si="451">IF(AND(L964&gt;L_rampe,G965&gt;0),ATAN2(G965,H965),$M$4)</f>
        <v>-1.4707203059274632</v>
      </c>
      <c r="N965" s="304">
        <f t="shared" ref="N965:N1004" ca="1" si="452">DEGREES(Beta)</f>
        <v>-84.266066373832913</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8.1359999999999992</v>
      </c>
      <c r="T965" s="304">
        <f t="shared" ca="1" si="436"/>
        <v>79.814160000000001</v>
      </c>
      <c r="U965" s="311">
        <f t="shared" ca="1" si="437"/>
        <v>0</v>
      </c>
      <c r="V965" s="306">
        <f t="shared" ca="1" si="438"/>
        <v>1.2266476361576319</v>
      </c>
      <c r="W965" s="304">
        <f t="shared" ca="1" si="439"/>
        <v>59.596316364436682</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2.435939550943413</v>
      </c>
      <c r="AH965" s="304">
        <f t="shared" ref="AH965:AH1004" ca="1" si="463">IF(AND(L964&lt;L_rampe,Poussee&lt;Poids*SIN(M964)), g*SIN(M964), (-W964+Poussee)/m)</f>
        <v>-7.3249760379081614</v>
      </c>
    </row>
    <row r="966" spans="1:34" x14ac:dyDescent="0.2">
      <c r="A966" s="347">
        <f t="shared" ca="1" si="441"/>
        <v>1E-4</v>
      </c>
      <c r="B966" s="304">
        <f t="shared" ca="1" si="442"/>
        <v>33.444800000001692</v>
      </c>
      <c r="D966" s="306">
        <f t="shared" ca="1" si="443"/>
        <v>-0.73183527467417142</v>
      </c>
      <c r="E966" s="307">
        <f t="shared" ca="1" si="444"/>
        <v>-2.5216358720693899</v>
      </c>
      <c r="F966" s="304">
        <f t="shared" ca="1" si="445"/>
        <v>2.6256866417309914</v>
      </c>
      <c r="G966" s="306">
        <f t="shared" ca="1" si="446"/>
        <v>12.116724062762229</v>
      </c>
      <c r="H966" s="307">
        <f t="shared" ca="1" si="447"/>
        <v>-120.67171123555454</v>
      </c>
      <c r="I966" s="304">
        <f t="shared" ca="1" si="448"/>
        <v>121.27850961538974</v>
      </c>
      <c r="J966" s="306">
        <f t="shared" ca="1" si="449"/>
        <v>752.66657852646347</v>
      </c>
      <c r="K966" s="307">
        <f t="shared" ca="1" si="450"/>
        <v>-13.453119072598707</v>
      </c>
      <c r="L966" s="304">
        <f t="shared" ca="1" si="435"/>
        <v>752.78679906299794</v>
      </c>
      <c r="M966" s="306">
        <f t="shared" ca="1" si="451"/>
        <v>-1.470721114073817</v>
      </c>
      <c r="N966" s="304">
        <f t="shared" ca="1" si="452"/>
        <v>-84.266112677208213</v>
      </c>
      <c r="P966" s="310">
        <f t="shared" ca="1" si="453"/>
        <v>23</v>
      </c>
      <c r="Q966" s="304">
        <f t="shared" ca="1" si="454"/>
        <v>0</v>
      </c>
      <c r="R966" s="306">
        <f t="shared" ca="1" si="455"/>
        <v>0</v>
      </c>
      <c r="S966" s="307">
        <f t="shared" ca="1" si="456"/>
        <v>8.1359999999999992</v>
      </c>
      <c r="T966" s="304">
        <f t="shared" ca="1" si="436"/>
        <v>79.814160000000001</v>
      </c>
      <c r="U966" s="311">
        <f t="shared" ca="1" si="437"/>
        <v>0</v>
      </c>
      <c r="V966" s="306">
        <f t="shared" ca="1" si="438"/>
        <v>1.2266491163743407</v>
      </c>
      <c r="W966" s="304">
        <f t="shared" ca="1" si="439"/>
        <v>59.596627682065488</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2.4359020785197592</v>
      </c>
      <c r="AH966" s="304">
        <f t="shared" ca="1" si="463"/>
        <v>-7.3250143024135559</v>
      </c>
    </row>
    <row r="967" spans="1:34" x14ac:dyDescent="0.2">
      <c r="A967" s="347">
        <f t="shared" ca="1" si="441"/>
        <v>1E-4</v>
      </c>
      <c r="B967" s="304">
        <f t="shared" ca="1" si="442"/>
        <v>33.444900000001695</v>
      </c>
      <c r="D967" s="306">
        <f t="shared" ca="1" si="443"/>
        <v>-0.73183320751962266</v>
      </c>
      <c r="E967" s="307">
        <f t="shared" ca="1" si="444"/>
        <v>-2.5215972078788669</v>
      </c>
      <c r="F967" s="304">
        <f t="shared" ca="1" si="445"/>
        <v>2.6256489335802216</v>
      </c>
      <c r="G967" s="306">
        <f t="shared" ca="1" si="446"/>
        <v>12.116650879441476</v>
      </c>
      <c r="H967" s="307">
        <f t="shared" ca="1" si="447"/>
        <v>-120.67196339527533</v>
      </c>
      <c r="I967" s="304">
        <f t="shared" ca="1" si="448"/>
        <v>121.27875320188997</v>
      </c>
      <c r="J967" s="306">
        <f t="shared" ca="1" si="449"/>
        <v>752.66657852646347</v>
      </c>
      <c r="K967" s="307">
        <f t="shared" ca="1" si="450"/>
        <v>-13.465186256330249</v>
      </c>
      <c r="L967" s="304">
        <f t="shared" ca="1" si="435"/>
        <v>752.78701481338703</v>
      </c>
      <c r="M967" s="306">
        <f t="shared" ca="1" si="451"/>
        <v>-1.4707219222120436</v>
      </c>
      <c r="N967" s="304">
        <f t="shared" ca="1" si="452"/>
        <v>-84.266158980117865</v>
      </c>
      <c r="P967" s="310">
        <f t="shared" ca="1" si="453"/>
        <v>23</v>
      </c>
      <c r="Q967" s="304">
        <f t="shared" ca="1" si="454"/>
        <v>0</v>
      </c>
      <c r="R967" s="306">
        <f t="shared" ca="1" si="455"/>
        <v>0</v>
      </c>
      <c r="S967" s="307">
        <f t="shared" ca="1" si="456"/>
        <v>8.1359999999999992</v>
      </c>
      <c r="T967" s="304">
        <f t="shared" ca="1" si="436"/>
        <v>79.814160000000001</v>
      </c>
      <c r="U967" s="311">
        <f t="shared" ca="1" si="437"/>
        <v>0</v>
      </c>
      <c r="V967" s="306">
        <f t="shared" ca="1" si="438"/>
        <v>1.2266505965959302</v>
      </c>
      <c r="W967" s="304">
        <f t="shared" ca="1" si="439"/>
        <v>59.596938997307241</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2.4358646063751648</v>
      </c>
      <c r="AH967" s="304">
        <f t="shared" ca="1" si="463"/>
        <v>-7.3250525666255522</v>
      </c>
    </row>
    <row r="968" spans="1:34" x14ac:dyDescent="0.2">
      <c r="A968" s="347">
        <f t="shared" ca="1" si="441"/>
        <v>1E-4</v>
      </c>
      <c r="B968" s="304">
        <f t="shared" ca="1" si="442"/>
        <v>33.445000000001698</v>
      </c>
      <c r="D968" s="306">
        <f t="shared" ca="1" si="443"/>
        <v>-0.73183114033298247</v>
      </c>
      <c r="E968" s="307">
        <f t="shared" ca="1" si="444"/>
        <v>-2.5215585439847992</v>
      </c>
      <c r="F968" s="304">
        <f t="shared" ca="1" si="445"/>
        <v>2.6256112257346507</v>
      </c>
      <c r="G968" s="306">
        <f t="shared" ca="1" si="446"/>
        <v>12.116577696327443</v>
      </c>
      <c r="H968" s="307">
        <f t="shared" ca="1" si="447"/>
        <v>-120.67221555112972</v>
      </c>
      <c r="I968" s="304">
        <f t="shared" ca="1" si="448"/>
        <v>121.27899678464303</v>
      </c>
      <c r="J968" s="306">
        <f t="shared" ca="1" si="449"/>
        <v>752.66657852646347</v>
      </c>
      <c r="K968" s="307">
        <f t="shared" ca="1" si="450"/>
        <v>-13.477253465277569</v>
      </c>
      <c r="L968" s="304">
        <f t="shared" ca="1" si="435"/>
        <v>752.78723075760274</v>
      </c>
      <c r="M968" s="306">
        <f t="shared" ca="1" si="451"/>
        <v>-1.4707227303421426</v>
      </c>
      <c r="N968" s="304">
        <f t="shared" ca="1" si="452"/>
        <v>-84.266205282561828</v>
      </c>
      <c r="P968" s="310">
        <f t="shared" ca="1" si="453"/>
        <v>23</v>
      </c>
      <c r="Q968" s="304">
        <f t="shared" ca="1" si="454"/>
        <v>0</v>
      </c>
      <c r="R968" s="306">
        <f t="shared" ca="1" si="455"/>
        <v>0</v>
      </c>
      <c r="S968" s="307">
        <f t="shared" ca="1" si="456"/>
        <v>8.1359999999999992</v>
      </c>
      <c r="T968" s="304">
        <f t="shared" ca="1" si="436"/>
        <v>79.814160000000001</v>
      </c>
      <c r="U968" s="311">
        <f t="shared" ca="1" si="437"/>
        <v>0</v>
      </c>
      <c r="V968" s="306">
        <f t="shared" ca="1" si="438"/>
        <v>1.2266520768224005</v>
      </c>
      <c r="W968" s="304">
        <f t="shared" ca="1" si="439"/>
        <v>59.597250310161989</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2.435827134509621</v>
      </c>
      <c r="AH968" s="304">
        <f t="shared" ca="1" si="463"/>
        <v>-7.3250908305441556</v>
      </c>
    </row>
    <row r="969" spans="1:34" x14ac:dyDescent="0.2">
      <c r="A969" s="347">
        <f t="shared" ca="1" si="441"/>
        <v>1E-4</v>
      </c>
      <c r="B969" s="304">
        <f t="shared" ca="1" si="442"/>
        <v>33.445100000001702</v>
      </c>
      <c r="D969" s="306">
        <f t="shared" ca="1" si="443"/>
        <v>-0.73182907311425427</v>
      </c>
      <c r="E969" s="307">
        <f t="shared" ca="1" si="444"/>
        <v>-2.5215198803871806</v>
      </c>
      <c r="F969" s="304">
        <f t="shared" ca="1" si="445"/>
        <v>2.6255735181942725</v>
      </c>
      <c r="G969" s="306">
        <f t="shared" ca="1" si="446"/>
        <v>12.116504513420132</v>
      </c>
      <c r="H969" s="307">
        <f t="shared" ca="1" si="447"/>
        <v>-120.67246770311776</v>
      </c>
      <c r="I969" s="304">
        <f t="shared" ca="1" si="448"/>
        <v>121.27924036364891</v>
      </c>
      <c r="J969" s="306">
        <f t="shared" ca="1" si="449"/>
        <v>752.66657852646347</v>
      </c>
      <c r="K969" s="307">
        <f t="shared" ca="1" si="450"/>
        <v>-13.489320699440281</v>
      </c>
      <c r="L969" s="304">
        <f t="shared" ca="1" si="435"/>
        <v>752.78744689564621</v>
      </c>
      <c r="M969" s="306">
        <f t="shared" ca="1" si="451"/>
        <v>-1.4707235384641149</v>
      </c>
      <c r="N969" s="304">
        <f t="shared" ca="1" si="452"/>
        <v>-84.266251584540171</v>
      </c>
      <c r="P969" s="310">
        <f t="shared" ca="1" si="453"/>
        <v>23</v>
      </c>
      <c r="Q969" s="304">
        <f t="shared" ca="1" si="454"/>
        <v>0</v>
      </c>
      <c r="R969" s="306">
        <f t="shared" ca="1" si="455"/>
        <v>0</v>
      </c>
      <c r="S969" s="307">
        <f t="shared" ca="1" si="456"/>
        <v>8.1359999999999992</v>
      </c>
      <c r="T969" s="304">
        <f t="shared" ca="1" si="436"/>
        <v>79.814160000000001</v>
      </c>
      <c r="U969" s="311">
        <f t="shared" ca="1" si="437"/>
        <v>0</v>
      </c>
      <c r="V969" s="306">
        <f t="shared" ca="1" si="438"/>
        <v>1.2266535570537513</v>
      </c>
      <c r="W969" s="304">
        <f t="shared" ca="1" si="439"/>
        <v>59.597561620629634</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2.4357896629231259</v>
      </c>
      <c r="AH969" s="304">
        <f t="shared" ca="1" si="463"/>
        <v>-7.3251290941693696</v>
      </c>
    </row>
    <row r="970" spans="1:34" x14ac:dyDescent="0.2">
      <c r="A970" s="347">
        <f t="shared" ca="1" si="441"/>
        <v>1E-4</v>
      </c>
      <c r="B970" s="304">
        <f t="shared" ca="1" si="442"/>
        <v>33.445200000001705</v>
      </c>
      <c r="D970" s="306">
        <f t="shared" ca="1" si="443"/>
        <v>-0.73182700586343374</v>
      </c>
      <c r="E970" s="307">
        <f t="shared" ca="1" si="444"/>
        <v>-2.5214812170860235</v>
      </c>
      <c r="F970" s="304">
        <f t="shared" ca="1" si="445"/>
        <v>2.6255358109590987</v>
      </c>
      <c r="G970" s="306">
        <f t="shared" ca="1" si="446"/>
        <v>12.116431330719546</v>
      </c>
      <c r="H970" s="307">
        <f t="shared" ca="1" si="447"/>
        <v>-120.67271985123946</v>
      </c>
      <c r="I970" s="304">
        <f t="shared" ca="1" si="448"/>
        <v>121.27948393890767</v>
      </c>
      <c r="J970" s="306">
        <f t="shared" ca="1" si="449"/>
        <v>752.66657852646347</v>
      </c>
      <c r="K970" s="307">
        <f t="shared" ca="1" si="450"/>
        <v>-13.501387958817999</v>
      </c>
      <c r="L970" s="304">
        <f t="shared" ca="1" si="435"/>
        <v>752.78766322751824</v>
      </c>
      <c r="M970" s="306">
        <f t="shared" ca="1" si="451"/>
        <v>-1.4707243465779598</v>
      </c>
      <c r="N970" s="304">
        <f t="shared" ca="1" si="452"/>
        <v>-84.266297886052854</v>
      </c>
      <c r="P970" s="310">
        <f t="shared" ca="1" si="453"/>
        <v>23</v>
      </c>
      <c r="Q970" s="304">
        <f t="shared" ca="1" si="454"/>
        <v>0</v>
      </c>
      <c r="R970" s="306">
        <f t="shared" ca="1" si="455"/>
        <v>0</v>
      </c>
      <c r="S970" s="307">
        <f t="shared" ca="1" si="456"/>
        <v>8.1359999999999992</v>
      </c>
      <c r="T970" s="304">
        <f t="shared" ca="1" si="436"/>
        <v>79.814160000000001</v>
      </c>
      <c r="U970" s="311">
        <f t="shared" ca="1" si="437"/>
        <v>0</v>
      </c>
      <c r="V970" s="306">
        <f t="shared" ca="1" si="438"/>
        <v>1.2266550372899823</v>
      </c>
      <c r="W970" s="304">
        <f t="shared" ca="1" si="439"/>
        <v>59.597872928710224</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2.435752191615693</v>
      </c>
      <c r="AH970" s="304">
        <f t="shared" ca="1" si="463"/>
        <v>-7.3251673575011846</v>
      </c>
    </row>
    <row r="971" spans="1:34" x14ac:dyDescent="0.2">
      <c r="A971" s="347">
        <f t="shared" ca="1" si="441"/>
        <v>1E-4</v>
      </c>
      <c r="B971" s="304">
        <f t="shared" ca="1" si="442"/>
        <v>33.445300000001708</v>
      </c>
      <c r="D971" s="306">
        <f t="shared" ca="1" si="443"/>
        <v>-0.73182493858052633</v>
      </c>
      <c r="E971" s="307">
        <f t="shared" ca="1" si="444"/>
        <v>-2.5214425540813208</v>
      </c>
      <c r="F971" s="304">
        <f t="shared" ca="1" si="445"/>
        <v>2.6254981040291239</v>
      </c>
      <c r="G971" s="306">
        <f t="shared" ca="1" si="446"/>
        <v>12.116358148225688</v>
      </c>
      <c r="H971" s="307">
        <f t="shared" ca="1" si="447"/>
        <v>-120.67297199549488</v>
      </c>
      <c r="I971" s="304">
        <f t="shared" ca="1" si="448"/>
        <v>121.27972751041935</v>
      </c>
      <c r="J971" s="306">
        <f t="shared" ca="1" si="449"/>
        <v>752.66657852646347</v>
      </c>
      <c r="K971" s="307">
        <f t="shared" ca="1" si="450"/>
        <v>-13.513455243410336</v>
      </c>
      <c r="L971" s="304">
        <f t="shared" ca="1" si="435"/>
        <v>752.78787975322007</v>
      </c>
      <c r="M971" s="306">
        <f t="shared" ca="1" si="451"/>
        <v>-1.4707251546836781</v>
      </c>
      <c r="N971" s="304">
        <f t="shared" ca="1" si="452"/>
        <v>-84.266344187099918</v>
      </c>
      <c r="P971" s="310">
        <f t="shared" ca="1" si="453"/>
        <v>23</v>
      </c>
      <c r="Q971" s="304">
        <f t="shared" ca="1" si="454"/>
        <v>0</v>
      </c>
      <c r="R971" s="306">
        <f t="shared" ca="1" si="455"/>
        <v>0</v>
      </c>
      <c r="S971" s="307">
        <f t="shared" ca="1" si="456"/>
        <v>8.1359999999999992</v>
      </c>
      <c r="T971" s="304">
        <f t="shared" ca="1" si="436"/>
        <v>79.814160000000001</v>
      </c>
      <c r="U971" s="311">
        <f t="shared" ca="1" si="437"/>
        <v>0</v>
      </c>
      <c r="V971" s="306">
        <f t="shared" ca="1" si="438"/>
        <v>1.2266565175310937</v>
      </c>
      <c r="W971" s="304">
        <f t="shared" ca="1" si="439"/>
        <v>59.598184234403767</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2.4357147205873124</v>
      </c>
      <c r="AH971" s="304">
        <f t="shared" ca="1" si="463"/>
        <v>-7.325205620539605</v>
      </c>
    </row>
    <row r="972" spans="1:34" x14ac:dyDescent="0.2">
      <c r="A972" s="347">
        <f t="shared" ca="1" si="441"/>
        <v>1E-4</v>
      </c>
      <c r="B972" s="304">
        <f t="shared" ca="1" si="442"/>
        <v>33.445400000001712</v>
      </c>
      <c r="D972" s="306">
        <f t="shared" ca="1" si="443"/>
        <v>-0.73182287126552914</v>
      </c>
      <c r="E972" s="307">
        <f t="shared" ca="1" si="444"/>
        <v>-2.5214038913730716</v>
      </c>
      <c r="F972" s="304">
        <f t="shared" ca="1" si="445"/>
        <v>2.6254603974043471</v>
      </c>
      <c r="G972" s="306">
        <f t="shared" ca="1" si="446"/>
        <v>12.116284965938561</v>
      </c>
      <c r="H972" s="307">
        <f t="shared" ca="1" si="447"/>
        <v>-120.67322413588401</v>
      </c>
      <c r="I972" s="304">
        <f t="shared" ca="1" si="448"/>
        <v>121.27997107818392</v>
      </c>
      <c r="J972" s="306">
        <f t="shared" ca="1" si="449"/>
        <v>752.66657852646347</v>
      </c>
      <c r="K972" s="307">
        <f t="shared" ca="1" si="450"/>
        <v>-13.525522553216906</v>
      </c>
      <c r="L972" s="304">
        <f t="shared" ca="1" si="435"/>
        <v>752.78809647275273</v>
      </c>
      <c r="M972" s="306">
        <f t="shared" ca="1" si="451"/>
        <v>-1.4707259627812694</v>
      </c>
      <c r="N972" s="304">
        <f t="shared" ca="1" si="452"/>
        <v>-84.266390487681335</v>
      </c>
      <c r="P972" s="310">
        <f t="shared" ca="1" si="453"/>
        <v>23</v>
      </c>
      <c r="Q972" s="304">
        <f t="shared" ca="1" si="454"/>
        <v>0</v>
      </c>
      <c r="R972" s="306">
        <f t="shared" ca="1" si="455"/>
        <v>0</v>
      </c>
      <c r="S972" s="307">
        <f t="shared" ca="1" si="456"/>
        <v>8.1359999999999992</v>
      </c>
      <c r="T972" s="304">
        <f t="shared" ca="1" si="436"/>
        <v>79.814160000000001</v>
      </c>
      <c r="U972" s="311">
        <f t="shared" ca="1" si="437"/>
        <v>0</v>
      </c>
      <c r="V972" s="306">
        <f t="shared" ca="1" si="438"/>
        <v>1.2266579977770855</v>
      </c>
      <c r="W972" s="304">
        <f t="shared" ca="1" si="439"/>
        <v>59.598495537710193</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2.4356772498379877</v>
      </c>
      <c r="AH972" s="304">
        <f t="shared" ca="1" si="463"/>
        <v>-7.3252438832846325</v>
      </c>
    </row>
    <row r="973" spans="1:34" x14ac:dyDescent="0.2">
      <c r="A973" s="347">
        <f t="shared" ca="1" si="441"/>
        <v>1E-4</v>
      </c>
      <c r="B973" s="304">
        <f t="shared" ca="1" si="442"/>
        <v>33.445500000001715</v>
      </c>
      <c r="D973" s="306">
        <f t="shared" ca="1" si="443"/>
        <v>-0.73182080391844584</v>
      </c>
      <c r="E973" s="307">
        <f t="shared" ca="1" si="444"/>
        <v>-2.5213652289612876</v>
      </c>
      <c r="F973" s="304">
        <f t="shared" ca="1" si="445"/>
        <v>2.6254226910847795</v>
      </c>
      <c r="G973" s="306">
        <f t="shared" ca="1" si="446"/>
        <v>12.116211783858169</v>
      </c>
      <c r="H973" s="307">
        <f t="shared" ca="1" si="447"/>
        <v>-120.67347627240692</v>
      </c>
      <c r="I973" s="304">
        <f t="shared" ca="1" si="448"/>
        <v>121.28021464220147</v>
      </c>
      <c r="J973" s="306">
        <f t="shared" ca="1" si="449"/>
        <v>752.66657852646347</v>
      </c>
      <c r="K973" s="307">
        <f t="shared" ca="1" si="450"/>
        <v>-13.537589888237321</v>
      </c>
      <c r="L973" s="304">
        <f t="shared" ca="1" si="435"/>
        <v>752.78831338611724</v>
      </c>
      <c r="M973" s="306">
        <f t="shared" ca="1" si="451"/>
        <v>-1.4707267708707343</v>
      </c>
      <c r="N973" s="304">
        <f t="shared" ca="1" si="452"/>
        <v>-84.266436787797133</v>
      </c>
      <c r="P973" s="310">
        <f t="shared" ca="1" si="453"/>
        <v>23</v>
      </c>
      <c r="Q973" s="304">
        <f t="shared" ca="1" si="454"/>
        <v>0</v>
      </c>
      <c r="R973" s="306">
        <f t="shared" ca="1" si="455"/>
        <v>0</v>
      </c>
      <c r="S973" s="307">
        <f t="shared" ca="1" si="456"/>
        <v>8.1359999999999992</v>
      </c>
      <c r="T973" s="304">
        <f t="shared" ca="1" si="436"/>
        <v>79.814160000000001</v>
      </c>
      <c r="U973" s="311">
        <f t="shared" ca="1" si="437"/>
        <v>0</v>
      </c>
      <c r="V973" s="306">
        <f t="shared" ca="1" si="438"/>
        <v>1.2266594780279578</v>
      </c>
      <c r="W973" s="304">
        <f t="shared" ca="1" si="439"/>
        <v>59.598806838629571</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2.4356397793677242</v>
      </c>
      <c r="AH973" s="304">
        <f t="shared" ca="1" si="463"/>
        <v>-7.3252821457362582</v>
      </c>
    </row>
    <row r="974" spans="1:34" x14ac:dyDescent="0.2">
      <c r="A974" s="347">
        <f t="shared" ca="1" si="441"/>
        <v>1E-4</v>
      </c>
      <c r="B974" s="304">
        <f t="shared" ca="1" si="442"/>
        <v>33.445600000001718</v>
      </c>
      <c r="D974" s="306">
        <f t="shared" ca="1" si="443"/>
        <v>-0.73181873653927443</v>
      </c>
      <c r="E974" s="307">
        <f t="shared" ca="1" si="444"/>
        <v>-2.5213265668459552</v>
      </c>
      <c r="F974" s="304">
        <f t="shared" ca="1" si="445"/>
        <v>2.6253849850704087</v>
      </c>
      <c r="G974" s="306">
        <f t="shared" ca="1" si="446"/>
        <v>12.116138601984515</v>
      </c>
      <c r="H974" s="307">
        <f t="shared" ca="1" si="447"/>
        <v>-120.6737284050636</v>
      </c>
      <c r="I974" s="304">
        <f t="shared" ca="1" si="448"/>
        <v>121.28045820247199</v>
      </c>
      <c r="J974" s="306">
        <f t="shared" ca="1" si="449"/>
        <v>752.66657852646347</v>
      </c>
      <c r="K974" s="307">
        <f t="shared" ca="1" si="450"/>
        <v>-13.549657248471194</v>
      </c>
      <c r="L974" s="304">
        <f t="shared" ca="1" si="435"/>
        <v>752.78853049331462</v>
      </c>
      <c r="M974" s="306">
        <f t="shared" ca="1" si="451"/>
        <v>-1.4707275789520724</v>
      </c>
      <c r="N974" s="304">
        <f t="shared" ca="1" si="452"/>
        <v>-84.266483087447313</v>
      </c>
      <c r="P974" s="310">
        <f t="shared" ca="1" si="453"/>
        <v>23</v>
      </c>
      <c r="Q974" s="304">
        <f t="shared" ca="1" si="454"/>
        <v>0</v>
      </c>
      <c r="R974" s="306">
        <f t="shared" ca="1" si="455"/>
        <v>0</v>
      </c>
      <c r="S974" s="307">
        <f t="shared" ca="1" si="456"/>
        <v>8.1359999999999992</v>
      </c>
      <c r="T974" s="304">
        <f t="shared" ca="1" si="436"/>
        <v>79.814160000000001</v>
      </c>
      <c r="U974" s="311">
        <f t="shared" ca="1" si="437"/>
        <v>0</v>
      </c>
      <c r="V974" s="306">
        <f t="shared" ca="1" si="438"/>
        <v>1.22666095828371</v>
      </c>
      <c r="W974" s="304">
        <f t="shared" ca="1" si="439"/>
        <v>59.599118137161817</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2.4356023091765149</v>
      </c>
      <c r="AH974" s="304">
        <f t="shared" ca="1" si="463"/>
        <v>-7.3253204078944911</v>
      </c>
    </row>
    <row r="975" spans="1:34" x14ac:dyDescent="0.2">
      <c r="A975" s="347">
        <f t="shared" ca="1" si="441"/>
        <v>1E-4</v>
      </c>
      <c r="B975" s="304">
        <f t="shared" ca="1" si="442"/>
        <v>33.445700000001722</v>
      </c>
      <c r="D975" s="306">
        <f t="shared" ca="1" si="443"/>
        <v>-0.73181666912801857</v>
      </c>
      <c r="E975" s="307">
        <f t="shared" ca="1" si="444"/>
        <v>-2.5212879050270898</v>
      </c>
      <c r="F975" s="304">
        <f t="shared" ca="1" si="445"/>
        <v>2.6253472793612507</v>
      </c>
      <c r="G975" s="306">
        <f t="shared" ca="1" si="446"/>
        <v>12.116065420317602</v>
      </c>
      <c r="H975" s="307">
        <f t="shared" ca="1" si="447"/>
        <v>-120.67398053385411</v>
      </c>
      <c r="I975" s="304">
        <f t="shared" ca="1" si="448"/>
        <v>121.28070175899551</v>
      </c>
      <c r="J975" s="306">
        <f t="shared" ca="1" si="449"/>
        <v>752.66657852646347</v>
      </c>
      <c r="K975" s="307">
        <f t="shared" ca="1" si="450"/>
        <v>-13.561724633918139</v>
      </c>
      <c r="L975" s="304">
        <f t="shared" ca="1" si="435"/>
        <v>752.7887477943458</v>
      </c>
      <c r="M975" s="306">
        <f t="shared" ca="1" si="451"/>
        <v>-1.4707283870252843</v>
      </c>
      <c r="N975" s="304">
        <f t="shared" ca="1" si="452"/>
        <v>-84.266529386631888</v>
      </c>
      <c r="P975" s="310">
        <f t="shared" ca="1" si="453"/>
        <v>23</v>
      </c>
      <c r="Q975" s="304">
        <f t="shared" ca="1" si="454"/>
        <v>0</v>
      </c>
      <c r="R975" s="306">
        <f t="shared" ca="1" si="455"/>
        <v>0</v>
      </c>
      <c r="S975" s="307">
        <f t="shared" ca="1" si="456"/>
        <v>8.1359999999999992</v>
      </c>
      <c r="T975" s="304">
        <f t="shared" ca="1" si="436"/>
        <v>79.814160000000001</v>
      </c>
      <c r="U975" s="311">
        <f t="shared" ca="1" si="437"/>
        <v>0</v>
      </c>
      <c r="V975" s="306">
        <f t="shared" ca="1" si="438"/>
        <v>1.226662438544343</v>
      </c>
      <c r="W975" s="304">
        <f t="shared" ca="1" si="439"/>
        <v>59.599429433307002</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2.4355648392643729</v>
      </c>
      <c r="AH975" s="304">
        <f t="shared" ca="1" si="463"/>
        <v>-7.3253586697593196</v>
      </c>
    </row>
    <row r="976" spans="1:34" x14ac:dyDescent="0.2">
      <c r="A976" s="347">
        <f t="shared" ca="1" si="441"/>
        <v>1E-4</v>
      </c>
      <c r="B976" s="304">
        <f t="shared" ca="1" si="442"/>
        <v>33.445800000001725</v>
      </c>
      <c r="D976" s="306">
        <f t="shared" ca="1" si="443"/>
        <v>-0.73181460168467594</v>
      </c>
      <c r="E976" s="307">
        <f t="shared" ca="1" si="444"/>
        <v>-2.5212492435046787</v>
      </c>
      <c r="F976" s="304">
        <f t="shared" ca="1" si="445"/>
        <v>2.6253095739572916</v>
      </c>
      <c r="G976" s="306">
        <f t="shared" ca="1" si="446"/>
        <v>12.115992238857434</v>
      </c>
      <c r="H976" s="307">
        <f t="shared" ca="1" si="447"/>
        <v>-120.67423265877845</v>
      </c>
      <c r="I976" s="304">
        <f t="shared" ca="1" si="448"/>
        <v>121.28094531177206</v>
      </c>
      <c r="J976" s="306">
        <f t="shared" ca="1" si="449"/>
        <v>752.66657852646347</v>
      </c>
      <c r="K976" s="307">
        <f t="shared" ca="1" si="450"/>
        <v>-13.57379204457777</v>
      </c>
      <c r="L976" s="304">
        <f t="shared" ca="1" si="435"/>
        <v>752.788965289212</v>
      </c>
      <c r="M976" s="306">
        <f t="shared" ca="1" si="451"/>
        <v>-1.4707291950903698</v>
      </c>
      <c r="N976" s="304">
        <f t="shared" ca="1" si="452"/>
        <v>-84.266575685350873</v>
      </c>
      <c r="P976" s="310">
        <f t="shared" ca="1" si="453"/>
        <v>23</v>
      </c>
      <c r="Q976" s="304">
        <f t="shared" ca="1" si="454"/>
        <v>0</v>
      </c>
      <c r="R976" s="306">
        <f t="shared" ca="1" si="455"/>
        <v>0</v>
      </c>
      <c r="S976" s="307">
        <f t="shared" ca="1" si="456"/>
        <v>8.1359999999999992</v>
      </c>
      <c r="T976" s="304">
        <f t="shared" ca="1" si="436"/>
        <v>79.814160000000001</v>
      </c>
      <c r="U976" s="311">
        <f t="shared" ca="1" si="437"/>
        <v>0</v>
      </c>
      <c r="V976" s="306">
        <f t="shared" ca="1" si="438"/>
        <v>1.2266639188098563</v>
      </c>
      <c r="W976" s="304">
        <f t="shared" ca="1" si="439"/>
        <v>59.599740727065083</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2.4355273696312869</v>
      </c>
      <c r="AH976" s="304">
        <f t="shared" ca="1" si="463"/>
        <v>-7.3253969313307534</v>
      </c>
    </row>
    <row r="977" spans="1:34" x14ac:dyDescent="0.2">
      <c r="A977" s="347">
        <f t="shared" ca="1" si="441"/>
        <v>1E-4</v>
      </c>
      <c r="B977" s="304">
        <f t="shared" ca="1" si="442"/>
        <v>33.445900000001728</v>
      </c>
      <c r="D977" s="306">
        <f t="shared" ca="1" si="443"/>
        <v>-0.73181253420924919</v>
      </c>
      <c r="E977" s="307">
        <f t="shared" ca="1" si="444"/>
        <v>-2.521210582278731</v>
      </c>
      <c r="F977" s="304">
        <f t="shared" ca="1" si="445"/>
        <v>2.6252718688585417</v>
      </c>
      <c r="G977" s="306">
        <f t="shared" ca="1" si="446"/>
        <v>12.115919057604012</v>
      </c>
      <c r="H977" s="307">
        <f t="shared" ca="1" si="447"/>
        <v>-120.67448477983667</v>
      </c>
      <c r="I977" s="304">
        <f t="shared" ca="1" si="448"/>
        <v>121.28118886080168</v>
      </c>
      <c r="J977" s="306">
        <f t="shared" ca="1" si="449"/>
        <v>752.66657852646347</v>
      </c>
      <c r="K977" s="307">
        <f t="shared" ca="1" si="450"/>
        <v>-13.585859480449701</v>
      </c>
      <c r="L977" s="304">
        <f t="shared" ca="1" si="435"/>
        <v>752.78918297791415</v>
      </c>
      <c r="M977" s="306">
        <f t="shared" ca="1" si="451"/>
        <v>-1.4707300031473294</v>
      </c>
      <c r="N977" s="304">
        <f t="shared" ca="1" si="452"/>
        <v>-84.266621983604253</v>
      </c>
      <c r="P977" s="310">
        <f t="shared" ca="1" si="453"/>
        <v>23</v>
      </c>
      <c r="Q977" s="304">
        <f t="shared" ca="1" si="454"/>
        <v>0</v>
      </c>
      <c r="R977" s="306">
        <f t="shared" ca="1" si="455"/>
        <v>0</v>
      </c>
      <c r="S977" s="307">
        <f t="shared" ca="1" si="456"/>
        <v>8.1359999999999992</v>
      </c>
      <c r="T977" s="304">
        <f t="shared" ca="1" si="436"/>
        <v>79.814160000000001</v>
      </c>
      <c r="U977" s="311">
        <f t="shared" ca="1" si="437"/>
        <v>0</v>
      </c>
      <c r="V977" s="306">
        <f t="shared" ca="1" si="438"/>
        <v>1.2266653990802492</v>
      </c>
      <c r="W977" s="304">
        <f t="shared" ca="1" si="439"/>
        <v>59.600052018436045</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2.4354899002772648</v>
      </c>
      <c r="AH977" s="304">
        <f t="shared" ca="1" si="463"/>
        <v>-7.3254351926087864</v>
      </c>
    </row>
    <row r="978" spans="1:34" x14ac:dyDescent="0.2">
      <c r="A978" s="347">
        <f t="shared" ca="1" si="441"/>
        <v>1E-4</v>
      </c>
      <c r="B978" s="304">
        <f t="shared" ca="1" si="442"/>
        <v>33.446000000001732</v>
      </c>
      <c r="D978" s="306">
        <f t="shared" ca="1" si="443"/>
        <v>-0.73181046670173666</v>
      </c>
      <c r="E978" s="307">
        <f t="shared" ca="1" si="444"/>
        <v>-2.5211719213492447</v>
      </c>
      <c r="F978" s="304">
        <f t="shared" ca="1" si="445"/>
        <v>2.6252341640649992</v>
      </c>
      <c r="G978" s="306">
        <f t="shared" ca="1" si="446"/>
        <v>12.115845876557342</v>
      </c>
      <c r="H978" s="307">
        <f t="shared" ca="1" si="447"/>
        <v>-120.67473689702881</v>
      </c>
      <c r="I978" s="304">
        <f t="shared" ca="1" si="448"/>
        <v>121.28143240608439</v>
      </c>
      <c r="J978" s="306">
        <f t="shared" ca="1" si="449"/>
        <v>752.66657852646347</v>
      </c>
      <c r="K978" s="307">
        <f t="shared" ca="1" si="450"/>
        <v>-13.597926941533544</v>
      </c>
      <c r="L978" s="304">
        <f t="shared" ca="1" si="435"/>
        <v>752.78940086045327</v>
      </c>
      <c r="M978" s="306">
        <f t="shared" ca="1" si="451"/>
        <v>-1.4707308111961628</v>
      </c>
      <c r="N978" s="304">
        <f t="shared" ca="1" si="452"/>
        <v>-84.266668281392043</v>
      </c>
      <c r="P978" s="310">
        <f t="shared" ca="1" si="453"/>
        <v>23</v>
      </c>
      <c r="Q978" s="304">
        <f t="shared" ca="1" si="454"/>
        <v>0</v>
      </c>
      <c r="R978" s="306">
        <f t="shared" ca="1" si="455"/>
        <v>0</v>
      </c>
      <c r="S978" s="307">
        <f t="shared" ca="1" si="456"/>
        <v>8.1359999999999992</v>
      </c>
      <c r="T978" s="304">
        <f t="shared" ca="1" si="436"/>
        <v>79.814160000000001</v>
      </c>
      <c r="U978" s="311">
        <f t="shared" ca="1" si="437"/>
        <v>0</v>
      </c>
      <c r="V978" s="306">
        <f t="shared" ca="1" si="438"/>
        <v>1.2266668793555227</v>
      </c>
      <c r="W978" s="304">
        <f t="shared" ca="1" si="439"/>
        <v>59.600363307419904</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2.4354524312023047</v>
      </c>
      <c r="AH978" s="304">
        <f t="shared" ca="1" si="463"/>
        <v>-7.3254734535934185</v>
      </c>
    </row>
    <row r="979" spans="1:34" x14ac:dyDescent="0.2">
      <c r="A979" s="347">
        <f t="shared" ca="1" si="441"/>
        <v>1E-4</v>
      </c>
      <c r="B979" s="304">
        <f t="shared" ca="1" si="442"/>
        <v>33.446100000001735</v>
      </c>
      <c r="D979" s="306">
        <f t="shared" ca="1" si="443"/>
        <v>-0.7318083991621418</v>
      </c>
      <c r="E979" s="307">
        <f t="shared" ca="1" si="444"/>
        <v>-2.52113326071622</v>
      </c>
      <c r="F979" s="304">
        <f t="shared" ca="1" si="445"/>
        <v>2.625196459576665</v>
      </c>
      <c r="G979" s="306">
        <f t="shared" ca="1" si="446"/>
        <v>12.115772695717427</v>
      </c>
      <c r="H979" s="307">
        <f t="shared" ca="1" si="447"/>
        <v>-120.67498901035488</v>
      </c>
      <c r="I979" s="304">
        <f t="shared" ca="1" si="448"/>
        <v>121.28167594762023</v>
      </c>
      <c r="J979" s="306">
        <f t="shared" ca="1" si="449"/>
        <v>752.66657852646347</v>
      </c>
      <c r="K979" s="307">
        <f t="shared" ca="1" si="450"/>
        <v>-13.609994427828912</v>
      </c>
      <c r="L979" s="304">
        <f t="shared" ca="1" si="435"/>
        <v>752.78961893683049</v>
      </c>
      <c r="M979" s="306">
        <f t="shared" ca="1" si="451"/>
        <v>-1.4707316192368702</v>
      </c>
      <c r="N979" s="304">
        <f t="shared" ca="1" si="452"/>
        <v>-84.266714578714257</v>
      </c>
      <c r="P979" s="310">
        <f t="shared" ca="1" si="453"/>
        <v>23</v>
      </c>
      <c r="Q979" s="304">
        <f t="shared" ca="1" si="454"/>
        <v>0</v>
      </c>
      <c r="R979" s="306">
        <f t="shared" ca="1" si="455"/>
        <v>0</v>
      </c>
      <c r="S979" s="307">
        <f t="shared" ca="1" si="456"/>
        <v>8.1359999999999992</v>
      </c>
      <c r="T979" s="304">
        <f t="shared" ca="1" si="436"/>
        <v>79.814160000000001</v>
      </c>
      <c r="U979" s="311">
        <f t="shared" ca="1" si="437"/>
        <v>0</v>
      </c>
      <c r="V979" s="306">
        <f t="shared" ca="1" si="438"/>
        <v>1.2266683596356764</v>
      </c>
      <c r="W979" s="304">
        <f t="shared" ca="1" si="439"/>
        <v>59.600674594016674</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2.4354149624064085</v>
      </c>
      <c r="AH979" s="304">
        <f t="shared" ca="1" si="463"/>
        <v>-7.3255117142846498</v>
      </c>
    </row>
    <row r="980" spans="1:34" x14ac:dyDescent="0.2">
      <c r="A980" s="347">
        <f t="shared" ca="1" si="441"/>
        <v>1E-4</v>
      </c>
      <c r="B980" s="304">
        <f t="shared" ca="1" si="442"/>
        <v>33.446200000001738</v>
      </c>
      <c r="D980" s="306">
        <f t="shared" ca="1" si="443"/>
        <v>-0.73180633159046482</v>
      </c>
      <c r="E980" s="307">
        <f t="shared" ca="1" si="444"/>
        <v>-2.521094600379655</v>
      </c>
      <c r="F980" s="304">
        <f t="shared" ca="1" si="445"/>
        <v>2.6251587553935374</v>
      </c>
      <c r="G980" s="306">
        <f t="shared" ca="1" si="446"/>
        <v>12.115699515084268</v>
      </c>
      <c r="H980" s="307">
        <f t="shared" ca="1" si="447"/>
        <v>-120.67524111981491</v>
      </c>
      <c r="I980" s="304">
        <f t="shared" ca="1" si="448"/>
        <v>121.2819194854092</v>
      </c>
      <c r="J980" s="306">
        <f t="shared" ca="1" si="449"/>
        <v>752.66657852646347</v>
      </c>
      <c r="K980" s="307">
        <f t="shared" ca="1" si="450"/>
        <v>-13.622061939335421</v>
      </c>
      <c r="L980" s="304">
        <f t="shared" ca="1" si="435"/>
        <v>752.78983720704684</v>
      </c>
      <c r="M980" s="306">
        <f t="shared" ca="1" si="451"/>
        <v>-1.470732427269452</v>
      </c>
      <c r="N980" s="304">
        <f t="shared" ca="1" si="452"/>
        <v>-84.26676087557091</v>
      </c>
      <c r="P980" s="310">
        <f t="shared" ca="1" si="453"/>
        <v>23</v>
      </c>
      <c r="Q980" s="304">
        <f t="shared" ca="1" si="454"/>
        <v>0</v>
      </c>
      <c r="R980" s="306">
        <f t="shared" ca="1" si="455"/>
        <v>0</v>
      </c>
      <c r="S980" s="307">
        <f t="shared" ca="1" si="456"/>
        <v>8.1359999999999992</v>
      </c>
      <c r="T980" s="304">
        <f t="shared" ca="1" si="436"/>
        <v>79.814160000000001</v>
      </c>
      <c r="U980" s="311">
        <f t="shared" ca="1" si="437"/>
        <v>0</v>
      </c>
      <c r="V980" s="306">
        <f t="shared" ca="1" si="438"/>
        <v>1.2266698399207101</v>
      </c>
      <c r="W980" s="304">
        <f t="shared" ca="1" si="439"/>
        <v>59.600985878226297</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2.4353774938895771</v>
      </c>
      <c r="AH980" s="304">
        <f t="shared" ca="1" si="463"/>
        <v>-7.3255499746824828</v>
      </c>
    </row>
    <row r="981" spans="1:34" x14ac:dyDescent="0.2">
      <c r="A981" s="347">
        <f t="shared" ca="1" si="441"/>
        <v>1E-4</v>
      </c>
      <c r="B981" s="304">
        <f t="shared" ca="1" si="442"/>
        <v>33.446300000001742</v>
      </c>
      <c r="D981" s="306">
        <f t="shared" ca="1" si="443"/>
        <v>-0.73180426398670506</v>
      </c>
      <c r="E981" s="307">
        <f t="shared" ca="1" si="444"/>
        <v>-2.521055940339556</v>
      </c>
      <c r="F981" s="304">
        <f t="shared" ca="1" si="445"/>
        <v>2.625121051515622</v>
      </c>
      <c r="G981" s="306">
        <f t="shared" ca="1" si="446"/>
        <v>12.11562633465787</v>
      </c>
      <c r="H981" s="307">
        <f t="shared" ca="1" si="447"/>
        <v>-120.67549322540894</v>
      </c>
      <c r="I981" s="304">
        <f t="shared" ca="1" si="448"/>
        <v>121.28216301945136</v>
      </c>
      <c r="J981" s="306">
        <f t="shared" ca="1" si="449"/>
        <v>752.66657852646347</v>
      </c>
      <c r="K981" s="307">
        <f t="shared" ca="1" si="450"/>
        <v>-13.634129476052681</v>
      </c>
      <c r="L981" s="304">
        <f t="shared" ca="1" si="435"/>
        <v>752.79005567110323</v>
      </c>
      <c r="M981" s="306">
        <f t="shared" ca="1" si="451"/>
        <v>-1.470733235293908</v>
      </c>
      <c r="N981" s="304">
        <f t="shared" ca="1" si="452"/>
        <v>-84.266807171961972</v>
      </c>
      <c r="P981" s="310">
        <f t="shared" ca="1" si="453"/>
        <v>23</v>
      </c>
      <c r="Q981" s="304">
        <f t="shared" ca="1" si="454"/>
        <v>0</v>
      </c>
      <c r="R981" s="306">
        <f t="shared" ca="1" si="455"/>
        <v>0</v>
      </c>
      <c r="S981" s="307">
        <f t="shared" ca="1" si="456"/>
        <v>8.1359999999999992</v>
      </c>
      <c r="T981" s="304">
        <f t="shared" ca="1" si="436"/>
        <v>79.814160000000001</v>
      </c>
      <c r="U981" s="311">
        <f t="shared" ca="1" si="437"/>
        <v>0</v>
      </c>
      <c r="V981" s="306">
        <f t="shared" ca="1" si="438"/>
        <v>1.2266713202106239</v>
      </c>
      <c r="W981" s="304">
        <f t="shared" ca="1" si="439"/>
        <v>59.601297160048802</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2.4353400256518123</v>
      </c>
      <c r="AH981" s="304">
        <f t="shared" ca="1" si="463"/>
        <v>-7.3255882347869106</v>
      </c>
    </row>
    <row r="982" spans="1:34" x14ac:dyDescent="0.2">
      <c r="A982" s="347">
        <f t="shared" ca="1" si="441"/>
        <v>1E-4</v>
      </c>
      <c r="B982" s="304">
        <f t="shared" ca="1" si="442"/>
        <v>33.446400000001745</v>
      </c>
      <c r="D982" s="306">
        <f t="shared" ca="1" si="443"/>
        <v>-0.7318021963508643</v>
      </c>
      <c r="E982" s="307">
        <f t="shared" ca="1" si="444"/>
        <v>-2.5210172805959203</v>
      </c>
      <c r="F982" s="304">
        <f t="shared" ca="1" si="445"/>
        <v>2.6250833479429181</v>
      </c>
      <c r="G982" s="306">
        <f t="shared" ca="1" si="446"/>
        <v>12.115553154438235</v>
      </c>
      <c r="H982" s="307">
        <f t="shared" ca="1" si="447"/>
        <v>-120.67574532713701</v>
      </c>
      <c r="I982" s="304">
        <f t="shared" ca="1" si="448"/>
        <v>121.28240654974672</v>
      </c>
      <c r="J982" s="306">
        <f t="shared" ca="1" si="449"/>
        <v>752.66657852646347</v>
      </c>
      <c r="K982" s="307">
        <f t="shared" ca="1" si="450"/>
        <v>-13.646197037980309</v>
      </c>
      <c r="L982" s="304">
        <f t="shared" ca="1" si="435"/>
        <v>752.79027432900079</v>
      </c>
      <c r="M982" s="306">
        <f t="shared" ca="1" si="451"/>
        <v>-1.4707340433102383</v>
      </c>
      <c r="N982" s="304">
        <f t="shared" ca="1" si="452"/>
        <v>-84.266853467887486</v>
      </c>
      <c r="P982" s="310">
        <f t="shared" ca="1" si="453"/>
        <v>23</v>
      </c>
      <c r="Q982" s="304">
        <f t="shared" ca="1" si="454"/>
        <v>0</v>
      </c>
      <c r="R982" s="306">
        <f t="shared" ca="1" si="455"/>
        <v>0</v>
      </c>
      <c r="S982" s="307">
        <f t="shared" ca="1" si="456"/>
        <v>8.1359999999999992</v>
      </c>
      <c r="T982" s="304">
        <f t="shared" ca="1" si="436"/>
        <v>79.814160000000001</v>
      </c>
      <c r="U982" s="311">
        <f t="shared" ca="1" si="437"/>
        <v>0</v>
      </c>
      <c r="V982" s="306">
        <f t="shared" ca="1" si="438"/>
        <v>1.2266728005054175</v>
      </c>
      <c r="W982" s="304">
        <f t="shared" ca="1" si="439"/>
        <v>59.601608439484188</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2.4353025576931131</v>
      </c>
      <c r="AH982" s="304">
        <f t="shared" ca="1" si="463"/>
        <v>-7.3256264945979357</v>
      </c>
    </row>
    <row r="983" spans="1:34" x14ac:dyDescent="0.2">
      <c r="A983" s="347">
        <f t="shared" ca="1" si="441"/>
        <v>1E-4</v>
      </c>
      <c r="B983" s="304">
        <f t="shared" ca="1" si="442"/>
        <v>33.446500000001748</v>
      </c>
      <c r="D983" s="306">
        <f t="shared" ca="1" si="443"/>
        <v>-0.73180012868294453</v>
      </c>
      <c r="E983" s="307">
        <f t="shared" ca="1" si="444"/>
        <v>-2.5209786211487488</v>
      </c>
      <c r="F983" s="304">
        <f t="shared" ca="1" si="445"/>
        <v>2.6250456446754256</v>
      </c>
      <c r="G983" s="306">
        <f t="shared" ca="1" si="446"/>
        <v>12.115479974425366</v>
      </c>
      <c r="H983" s="307">
        <f t="shared" ca="1" si="447"/>
        <v>-120.67599742499912</v>
      </c>
      <c r="I983" s="304">
        <f t="shared" ca="1" si="448"/>
        <v>121.28265007629533</v>
      </c>
      <c r="J983" s="306">
        <f t="shared" ca="1" si="449"/>
        <v>752.66657852646347</v>
      </c>
      <c r="K983" s="307">
        <f t="shared" ca="1" si="450"/>
        <v>-13.658264625117916</v>
      </c>
      <c r="L983" s="304">
        <f t="shared" ca="1" si="435"/>
        <v>752.79049318074067</v>
      </c>
      <c r="M983" s="306">
        <f t="shared" ca="1" si="451"/>
        <v>-1.4707348513184435</v>
      </c>
      <c r="N983" s="304">
        <f t="shared" ca="1" si="452"/>
        <v>-84.266899763347453</v>
      </c>
      <c r="P983" s="310">
        <f t="shared" ca="1" si="453"/>
        <v>23</v>
      </c>
      <c r="Q983" s="304">
        <f t="shared" ca="1" si="454"/>
        <v>0</v>
      </c>
      <c r="R983" s="306">
        <f t="shared" ca="1" si="455"/>
        <v>0</v>
      </c>
      <c r="S983" s="307">
        <f t="shared" ca="1" si="456"/>
        <v>8.1359999999999992</v>
      </c>
      <c r="T983" s="304">
        <f t="shared" ca="1" si="436"/>
        <v>79.814160000000001</v>
      </c>
      <c r="U983" s="311">
        <f t="shared" ca="1" si="437"/>
        <v>0</v>
      </c>
      <c r="V983" s="306">
        <f t="shared" ca="1" si="438"/>
        <v>1.2266742808050917</v>
      </c>
      <c r="W983" s="304">
        <f t="shared" ca="1" si="439"/>
        <v>59.60191971653245</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2.4352650900134796</v>
      </c>
      <c r="AH983" s="304">
        <f t="shared" ca="1" si="463"/>
        <v>-7.32566475411556</v>
      </c>
    </row>
    <row r="984" spans="1:34" x14ac:dyDescent="0.2">
      <c r="A984" s="347">
        <f t="shared" ca="1" si="441"/>
        <v>1E-4</v>
      </c>
      <c r="B984" s="304">
        <f t="shared" ca="1" si="442"/>
        <v>33.446600000001752</v>
      </c>
      <c r="D984" s="306">
        <f t="shared" ca="1" si="443"/>
        <v>-0.73179806098294231</v>
      </c>
      <c r="E984" s="307">
        <f t="shared" ca="1" si="444"/>
        <v>-2.5209399619980397</v>
      </c>
      <c r="F984" s="304">
        <f t="shared" ca="1" si="445"/>
        <v>2.6250079417131431</v>
      </c>
      <c r="G984" s="306">
        <f t="shared" ca="1" si="446"/>
        <v>12.115406794619268</v>
      </c>
      <c r="H984" s="307">
        <f t="shared" ca="1" si="447"/>
        <v>-120.67624951899532</v>
      </c>
      <c r="I984" s="304">
        <f t="shared" ca="1" si="448"/>
        <v>121.28289359909716</v>
      </c>
      <c r="J984" s="306">
        <f t="shared" ca="1" si="449"/>
        <v>752.66657852646347</v>
      </c>
      <c r="K984" s="307">
        <f t="shared" ca="1" si="450"/>
        <v>-13.670332237465116</v>
      </c>
      <c r="L984" s="304">
        <f t="shared" ca="1" si="435"/>
        <v>752.79071222632365</v>
      </c>
      <c r="M984" s="306">
        <f t="shared" ca="1" si="451"/>
        <v>-1.4707356593185232</v>
      </c>
      <c r="N984" s="304">
        <f t="shared" ca="1" si="452"/>
        <v>-84.266946058341873</v>
      </c>
      <c r="P984" s="310">
        <f t="shared" ca="1" si="453"/>
        <v>23</v>
      </c>
      <c r="Q984" s="304">
        <f t="shared" ca="1" si="454"/>
        <v>0</v>
      </c>
      <c r="R984" s="306">
        <f t="shared" ca="1" si="455"/>
        <v>0</v>
      </c>
      <c r="S984" s="307">
        <f t="shared" ca="1" si="456"/>
        <v>8.1359999999999992</v>
      </c>
      <c r="T984" s="304">
        <f t="shared" ca="1" si="436"/>
        <v>79.814160000000001</v>
      </c>
      <c r="U984" s="311">
        <f t="shared" ca="1" si="437"/>
        <v>0</v>
      </c>
      <c r="V984" s="306">
        <f t="shared" ca="1" si="438"/>
        <v>1.2266757611096453</v>
      </c>
      <c r="W984" s="304">
        <f t="shared" ca="1" si="439"/>
        <v>59.602230991193551</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2.4352276226129161</v>
      </c>
      <c r="AH984" s="304">
        <f t="shared" ca="1" si="463"/>
        <v>-7.3257030133397807</v>
      </c>
    </row>
    <row r="985" spans="1:34" x14ac:dyDescent="0.2">
      <c r="A985" s="347">
        <f t="shared" ca="1" si="441"/>
        <v>1E-4</v>
      </c>
      <c r="B985" s="304">
        <f t="shared" ca="1" si="442"/>
        <v>33.446700000001755</v>
      </c>
      <c r="D985" s="306">
        <f t="shared" ca="1" si="443"/>
        <v>-0.73179599325086198</v>
      </c>
      <c r="E985" s="307">
        <f t="shared" ca="1" si="444"/>
        <v>-2.5209013031437992</v>
      </c>
      <c r="F985" s="304">
        <f t="shared" ca="1" si="445"/>
        <v>2.6249702390560774</v>
      </c>
      <c r="G985" s="306">
        <f t="shared" ca="1" si="446"/>
        <v>12.115333615019944</v>
      </c>
      <c r="H985" s="307">
        <f t="shared" ca="1" si="447"/>
        <v>-120.67650160912564</v>
      </c>
      <c r="I985" s="304">
        <f t="shared" ca="1" si="448"/>
        <v>121.28313711815231</v>
      </c>
      <c r="J985" s="306">
        <f t="shared" ca="1" si="449"/>
        <v>752.66657852646347</v>
      </c>
      <c r="K985" s="307">
        <f t="shared" ca="1" si="450"/>
        <v>-13.682399875021522</v>
      </c>
      <c r="L985" s="304">
        <f t="shared" ca="1" si="435"/>
        <v>752.79093146575099</v>
      </c>
      <c r="M985" s="306">
        <f t="shared" ca="1" si="451"/>
        <v>-1.4707364673104777</v>
      </c>
      <c r="N985" s="304">
        <f t="shared" ca="1" si="452"/>
        <v>-84.26699235287073</v>
      </c>
      <c r="P985" s="310">
        <f t="shared" ca="1" si="453"/>
        <v>23</v>
      </c>
      <c r="Q985" s="304">
        <f t="shared" ca="1" si="454"/>
        <v>0</v>
      </c>
      <c r="R985" s="306">
        <f t="shared" ca="1" si="455"/>
        <v>0</v>
      </c>
      <c r="S985" s="307">
        <f t="shared" ca="1" si="456"/>
        <v>8.1359999999999992</v>
      </c>
      <c r="T985" s="304">
        <f t="shared" ca="1" si="436"/>
        <v>79.814160000000001</v>
      </c>
      <c r="U985" s="311">
        <f t="shared" ca="1" si="437"/>
        <v>0</v>
      </c>
      <c r="V985" s="306">
        <f t="shared" ca="1" si="438"/>
        <v>1.2266772414190794</v>
      </c>
      <c r="W985" s="304">
        <f t="shared" ca="1" si="439"/>
        <v>59.602542263467527</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2.435190155491421</v>
      </c>
      <c r="AH985" s="304">
        <f t="shared" ca="1" si="463"/>
        <v>-7.3257412722705944</v>
      </c>
    </row>
    <row r="986" spans="1:34" x14ac:dyDescent="0.2">
      <c r="A986" s="347">
        <f t="shared" ca="1" si="441"/>
        <v>1E-4</v>
      </c>
      <c r="B986" s="304">
        <f t="shared" ca="1" si="442"/>
        <v>33.446800000001758</v>
      </c>
      <c r="D986" s="306">
        <f t="shared" ca="1" si="443"/>
        <v>-0.73179392548670408</v>
      </c>
      <c r="E986" s="307">
        <f t="shared" ca="1" si="444"/>
        <v>-2.520862644586022</v>
      </c>
      <c r="F986" s="304">
        <f t="shared" ca="1" si="445"/>
        <v>2.624932536704224</v>
      </c>
      <c r="G986" s="306">
        <f t="shared" ca="1" si="446"/>
        <v>12.115260435627395</v>
      </c>
      <c r="H986" s="307">
        <f t="shared" ca="1" si="447"/>
        <v>-120.67675369539009</v>
      </c>
      <c r="I986" s="304">
        <f t="shared" ca="1" si="448"/>
        <v>121.28338063346077</v>
      </c>
      <c r="J986" s="306">
        <f t="shared" ca="1" si="449"/>
        <v>752.66657852646347</v>
      </c>
      <c r="K986" s="307">
        <f t="shared" ca="1" si="450"/>
        <v>-13.694467537786748</v>
      </c>
      <c r="L986" s="304">
        <f t="shared" ca="1" si="435"/>
        <v>752.79115089902359</v>
      </c>
      <c r="M986" s="306">
        <f t="shared" ca="1" si="451"/>
        <v>-1.4707372752943073</v>
      </c>
      <c r="N986" s="304">
        <f t="shared" ca="1" si="452"/>
        <v>-84.267038646934083</v>
      </c>
      <c r="P986" s="310">
        <f t="shared" ca="1" si="453"/>
        <v>23</v>
      </c>
      <c r="Q986" s="304">
        <f t="shared" ca="1" si="454"/>
        <v>0</v>
      </c>
      <c r="R986" s="306">
        <f t="shared" ca="1" si="455"/>
        <v>0</v>
      </c>
      <c r="S986" s="307">
        <f t="shared" ca="1" si="456"/>
        <v>8.1359999999999992</v>
      </c>
      <c r="T986" s="304">
        <f t="shared" ca="1" si="436"/>
        <v>79.814160000000001</v>
      </c>
      <c r="U986" s="311">
        <f t="shared" ca="1" si="437"/>
        <v>0</v>
      </c>
      <c r="V986" s="306">
        <f t="shared" ca="1" si="438"/>
        <v>1.226678721733393</v>
      </c>
      <c r="W986" s="304">
        <f t="shared" ca="1" si="439"/>
        <v>59.602853533354349</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2.4351526886489969</v>
      </c>
      <c r="AH986" s="304">
        <f t="shared" ca="1" si="463"/>
        <v>-7.3257795309080054</v>
      </c>
    </row>
    <row r="987" spans="1:34" x14ac:dyDescent="0.2">
      <c r="A987" s="347">
        <f t="shared" ca="1" si="441"/>
        <v>1E-4</v>
      </c>
      <c r="B987" s="304">
        <f t="shared" ca="1" si="442"/>
        <v>33.446900000001762</v>
      </c>
      <c r="D987" s="306">
        <f t="shared" ca="1" si="443"/>
        <v>-0.73179185769046662</v>
      </c>
      <c r="E987" s="307">
        <f t="shared" ca="1" si="444"/>
        <v>-2.5208239863247135</v>
      </c>
      <c r="F987" s="304">
        <f t="shared" ca="1" si="445"/>
        <v>2.6248948346575873</v>
      </c>
      <c r="G987" s="306">
        <f t="shared" ca="1" si="446"/>
        <v>12.115187256441626</v>
      </c>
      <c r="H987" s="307">
        <f t="shared" ca="1" si="447"/>
        <v>-120.67700577778872</v>
      </c>
      <c r="I987" s="304">
        <f t="shared" ca="1" si="448"/>
        <v>121.28362414502256</v>
      </c>
      <c r="J987" s="306">
        <f t="shared" ca="1" si="449"/>
        <v>752.66657852646347</v>
      </c>
      <c r="K987" s="307">
        <f t="shared" ca="1" si="450"/>
        <v>-13.706535225760407</v>
      </c>
      <c r="L987" s="304">
        <f t="shared" ca="1" si="435"/>
        <v>752.7913705261426</v>
      </c>
      <c r="M987" s="306">
        <f t="shared" ca="1" si="451"/>
        <v>-1.4707380832700119</v>
      </c>
      <c r="N987" s="304">
        <f t="shared" ca="1" si="452"/>
        <v>-84.267084940531916</v>
      </c>
      <c r="P987" s="310">
        <f t="shared" ca="1" si="453"/>
        <v>23</v>
      </c>
      <c r="Q987" s="304">
        <f t="shared" ca="1" si="454"/>
        <v>0</v>
      </c>
      <c r="R987" s="306">
        <f t="shared" ca="1" si="455"/>
        <v>0</v>
      </c>
      <c r="S987" s="307">
        <f t="shared" ca="1" si="456"/>
        <v>8.1359999999999992</v>
      </c>
      <c r="T987" s="304">
        <f t="shared" ca="1" si="436"/>
        <v>79.814160000000001</v>
      </c>
      <c r="U987" s="311">
        <f t="shared" ca="1" si="437"/>
        <v>0</v>
      </c>
      <c r="V987" s="306">
        <f t="shared" ca="1" si="438"/>
        <v>1.2266802020525867</v>
      </c>
      <c r="W987" s="304">
        <f t="shared" ca="1" si="439"/>
        <v>59.603164800854017</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2.435115222085642</v>
      </c>
      <c r="AH987" s="304">
        <f t="shared" ca="1" si="463"/>
        <v>-7.3258177892520102</v>
      </c>
    </row>
    <row r="988" spans="1:34" x14ac:dyDescent="0.2">
      <c r="A988" s="347">
        <f t="shared" ca="1" si="441"/>
        <v>1E-4</v>
      </c>
      <c r="B988" s="304">
        <f t="shared" ca="1" si="442"/>
        <v>33.447000000001765</v>
      </c>
      <c r="D988" s="306">
        <f t="shared" ca="1" si="443"/>
        <v>-0.73178978986215304</v>
      </c>
      <c r="E988" s="307">
        <f t="shared" ca="1" si="444"/>
        <v>-2.5207853283598718</v>
      </c>
      <c r="F988" s="304">
        <f t="shared" ca="1" si="445"/>
        <v>2.624857132916167</v>
      </c>
      <c r="G988" s="306">
        <f t="shared" ca="1" si="446"/>
        <v>12.115114077462639</v>
      </c>
      <c r="H988" s="307">
        <f t="shared" ca="1" si="447"/>
        <v>-120.67725785632156</v>
      </c>
      <c r="I988" s="304">
        <f t="shared" ca="1" si="448"/>
        <v>121.28386765283773</v>
      </c>
      <c r="J988" s="306">
        <f t="shared" ca="1" si="449"/>
        <v>752.66657852646347</v>
      </c>
      <c r="K988" s="307">
        <f t="shared" ca="1" si="450"/>
        <v>-13.718602938942112</v>
      </c>
      <c r="L988" s="304">
        <f t="shared" ca="1" si="435"/>
        <v>752.79159034710881</v>
      </c>
      <c r="M988" s="306">
        <f t="shared" ca="1" si="451"/>
        <v>-1.4707388912375916</v>
      </c>
      <c r="N988" s="304">
        <f t="shared" ca="1" si="452"/>
        <v>-84.267131233664216</v>
      </c>
      <c r="P988" s="310">
        <f t="shared" ca="1" si="453"/>
        <v>23</v>
      </c>
      <c r="Q988" s="304">
        <f t="shared" ca="1" si="454"/>
        <v>0</v>
      </c>
      <c r="R988" s="306">
        <f t="shared" ca="1" si="455"/>
        <v>0</v>
      </c>
      <c r="S988" s="307">
        <f t="shared" ca="1" si="456"/>
        <v>8.1359999999999992</v>
      </c>
      <c r="T988" s="304">
        <f t="shared" ca="1" si="436"/>
        <v>79.814160000000001</v>
      </c>
      <c r="U988" s="311">
        <f t="shared" ca="1" si="437"/>
        <v>0</v>
      </c>
      <c r="V988" s="306">
        <f t="shared" ca="1" si="438"/>
        <v>1.2266816823766602</v>
      </c>
      <c r="W988" s="304">
        <f t="shared" ca="1" si="439"/>
        <v>59.603476065966518</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2.4350777558013599</v>
      </c>
      <c r="AH988" s="304">
        <f t="shared" ca="1" si="463"/>
        <v>-7.3258560473026089</v>
      </c>
    </row>
    <row r="989" spans="1:34" x14ac:dyDescent="0.2">
      <c r="A989" s="347">
        <f t="shared" ca="1" si="441"/>
        <v>1E-4</v>
      </c>
      <c r="B989" s="304">
        <f t="shared" ca="1" si="442"/>
        <v>33.447100000001768</v>
      </c>
      <c r="D989" s="306">
        <f t="shared" ca="1" si="443"/>
        <v>-0.73178772200176301</v>
      </c>
      <c r="E989" s="307">
        <f t="shared" ca="1" si="444"/>
        <v>-2.5207466706915005</v>
      </c>
      <c r="F989" s="304">
        <f t="shared" ca="1" si="445"/>
        <v>2.6248194314799664</v>
      </c>
      <c r="G989" s="306">
        <f t="shared" ca="1" si="446"/>
        <v>12.115040898690438</v>
      </c>
      <c r="H989" s="307">
        <f t="shared" ca="1" si="447"/>
        <v>-120.67750993098863</v>
      </c>
      <c r="I989" s="304">
        <f t="shared" ca="1" si="448"/>
        <v>121.28411115690629</v>
      </c>
      <c r="J989" s="306">
        <f t="shared" ca="1" si="449"/>
        <v>752.66657852646347</v>
      </c>
      <c r="K989" s="307">
        <f t="shared" ca="1" si="450"/>
        <v>-13.730670677331478</v>
      </c>
      <c r="L989" s="304">
        <f t="shared" ca="1" si="435"/>
        <v>752.79181036192358</v>
      </c>
      <c r="M989" s="306">
        <f t="shared" ca="1" si="451"/>
        <v>-1.4707396991970467</v>
      </c>
      <c r="N989" s="304">
        <f t="shared" ca="1" si="452"/>
        <v>-84.267177526331011</v>
      </c>
      <c r="P989" s="310">
        <f t="shared" ca="1" si="453"/>
        <v>23</v>
      </c>
      <c r="Q989" s="304">
        <f t="shared" ca="1" si="454"/>
        <v>0</v>
      </c>
      <c r="R989" s="306">
        <f t="shared" ca="1" si="455"/>
        <v>0</v>
      </c>
      <c r="S989" s="307">
        <f t="shared" ca="1" si="456"/>
        <v>8.1359999999999992</v>
      </c>
      <c r="T989" s="304">
        <f t="shared" ca="1" si="436"/>
        <v>79.814160000000001</v>
      </c>
      <c r="U989" s="311">
        <f t="shared" ca="1" si="437"/>
        <v>0</v>
      </c>
      <c r="V989" s="306">
        <f t="shared" ca="1" si="438"/>
        <v>1.2266831627056134</v>
      </c>
      <c r="W989" s="304">
        <f t="shared" ca="1" si="439"/>
        <v>59.603787328691858</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2.4350402897961549</v>
      </c>
      <c r="AH989" s="304">
        <f t="shared" ca="1" si="463"/>
        <v>-7.3258943050597987</v>
      </c>
    </row>
    <row r="990" spans="1:34" x14ac:dyDescent="0.2">
      <c r="A990" s="347">
        <f t="shared" ca="1" si="441"/>
        <v>1E-4</v>
      </c>
      <c r="B990" s="304">
        <f t="shared" ca="1" si="442"/>
        <v>33.447200000001772</v>
      </c>
      <c r="D990" s="306">
        <f t="shared" ca="1" si="443"/>
        <v>-0.73178565410929675</v>
      </c>
      <c r="E990" s="307">
        <f t="shared" ca="1" si="444"/>
        <v>-2.5207080133195952</v>
      </c>
      <c r="F990" s="304">
        <f t="shared" ca="1" si="445"/>
        <v>2.6247817303489813</v>
      </c>
      <c r="G990" s="306">
        <f t="shared" ca="1" si="446"/>
        <v>12.114967720125026</v>
      </c>
      <c r="H990" s="307">
        <f t="shared" ca="1" si="447"/>
        <v>-120.67776200178997</v>
      </c>
      <c r="I990" s="304">
        <f t="shared" ca="1" si="448"/>
        <v>121.28435465722831</v>
      </c>
      <c r="J990" s="306">
        <f t="shared" ca="1" si="449"/>
        <v>752.66657852646347</v>
      </c>
      <c r="K990" s="307">
        <f t="shared" ca="1" si="450"/>
        <v>-13.742738440928116</v>
      </c>
      <c r="L990" s="304">
        <f t="shared" ca="1" si="435"/>
        <v>752.79203057058771</v>
      </c>
      <c r="M990" s="306">
        <f t="shared" ca="1" si="451"/>
        <v>-1.4707405071483775</v>
      </c>
      <c r="N990" s="304">
        <f t="shared" ca="1" si="452"/>
        <v>-84.267223818532315</v>
      </c>
      <c r="P990" s="310">
        <f t="shared" ca="1" si="453"/>
        <v>23</v>
      </c>
      <c r="Q990" s="304">
        <f t="shared" ca="1" si="454"/>
        <v>0</v>
      </c>
      <c r="R990" s="306">
        <f t="shared" ca="1" si="455"/>
        <v>0</v>
      </c>
      <c r="S990" s="307">
        <f t="shared" ca="1" si="456"/>
        <v>8.1359999999999992</v>
      </c>
      <c r="T990" s="304">
        <f t="shared" ca="1" si="436"/>
        <v>79.814160000000001</v>
      </c>
      <c r="U990" s="311">
        <f t="shared" ca="1" si="437"/>
        <v>0</v>
      </c>
      <c r="V990" s="306">
        <f t="shared" ca="1" si="438"/>
        <v>1.2266846430394467</v>
      </c>
      <c r="W990" s="304">
        <f t="shared" ca="1" si="439"/>
        <v>59.604098589030059</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2.4350028240700192</v>
      </c>
      <c r="AH990" s="304">
        <f t="shared" ca="1" si="463"/>
        <v>-7.3259325625235823</v>
      </c>
    </row>
    <row r="991" spans="1:34" x14ac:dyDescent="0.2">
      <c r="A991" s="347">
        <f t="shared" ca="1" si="441"/>
        <v>1E-4</v>
      </c>
      <c r="B991" s="304">
        <f t="shared" ca="1" si="442"/>
        <v>33.447300000001775</v>
      </c>
      <c r="D991" s="306">
        <f t="shared" ca="1" si="443"/>
        <v>-0.73178358618475448</v>
      </c>
      <c r="E991" s="307">
        <f t="shared" ca="1" si="444"/>
        <v>-2.5206693562441567</v>
      </c>
      <c r="F991" s="304">
        <f t="shared" ca="1" si="445"/>
        <v>2.6247440295232125</v>
      </c>
      <c r="G991" s="306">
        <f t="shared" ca="1" si="446"/>
        <v>12.114894541766407</v>
      </c>
      <c r="H991" s="307">
        <f t="shared" ca="1" si="447"/>
        <v>-120.6780140687256</v>
      </c>
      <c r="I991" s="304">
        <f t="shared" ca="1" si="448"/>
        <v>121.28459815380374</v>
      </c>
      <c r="J991" s="306">
        <f t="shared" ca="1" si="449"/>
        <v>752.66657852646347</v>
      </c>
      <c r="K991" s="307">
        <f t="shared" ca="1" si="450"/>
        <v>-13.754806229731642</v>
      </c>
      <c r="L991" s="304">
        <f t="shared" ca="1" si="435"/>
        <v>752.79225097310234</v>
      </c>
      <c r="M991" s="306">
        <f t="shared" ca="1" si="451"/>
        <v>-1.4707413150915836</v>
      </c>
      <c r="N991" s="304">
        <f t="shared" ca="1" si="452"/>
        <v>-84.2672701102681</v>
      </c>
      <c r="P991" s="310">
        <f t="shared" ca="1" si="453"/>
        <v>23</v>
      </c>
      <c r="Q991" s="304">
        <f t="shared" ca="1" si="454"/>
        <v>0</v>
      </c>
      <c r="R991" s="306">
        <f t="shared" ca="1" si="455"/>
        <v>0</v>
      </c>
      <c r="S991" s="307">
        <f t="shared" ca="1" si="456"/>
        <v>8.1359999999999992</v>
      </c>
      <c r="T991" s="304">
        <f t="shared" ca="1" si="436"/>
        <v>79.814160000000001</v>
      </c>
      <c r="U991" s="311">
        <f t="shared" ca="1" si="437"/>
        <v>0</v>
      </c>
      <c r="V991" s="306">
        <f t="shared" ca="1" si="438"/>
        <v>1.2266861233781596</v>
      </c>
      <c r="W991" s="304">
        <f t="shared" ca="1" si="439"/>
        <v>59.604409846981042</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2.4349653586229589</v>
      </c>
      <c r="AH991" s="304">
        <f t="shared" ca="1" si="463"/>
        <v>-7.3259708196939606</v>
      </c>
    </row>
    <row r="992" spans="1:34" x14ac:dyDescent="0.2">
      <c r="A992" s="347">
        <f t="shared" ca="1" si="441"/>
        <v>1E-4</v>
      </c>
      <c r="B992" s="304">
        <f t="shared" ca="1" si="442"/>
        <v>33.447400000001778</v>
      </c>
      <c r="D992" s="306">
        <f t="shared" ca="1" si="443"/>
        <v>-0.73178151822813864</v>
      </c>
      <c r="E992" s="307">
        <f t="shared" ca="1" si="444"/>
        <v>-2.520630699465193</v>
      </c>
      <c r="F992" s="304">
        <f t="shared" ca="1" si="445"/>
        <v>2.6247063290026693</v>
      </c>
      <c r="G992" s="306">
        <f t="shared" ca="1" si="446"/>
        <v>12.114821363614585</v>
      </c>
      <c r="H992" s="307">
        <f t="shared" ca="1" si="447"/>
        <v>-120.67826613179555</v>
      </c>
      <c r="I992" s="304">
        <f t="shared" ca="1" si="448"/>
        <v>121.28484164663269</v>
      </c>
      <c r="J992" s="306">
        <f t="shared" ca="1" si="449"/>
        <v>752.66657852646347</v>
      </c>
      <c r="K992" s="307">
        <f t="shared" ca="1" si="450"/>
        <v>-13.766874043741668</v>
      </c>
      <c r="L992" s="304">
        <f t="shared" ca="1" si="435"/>
        <v>752.7924715694686</v>
      </c>
      <c r="M992" s="306">
        <f t="shared" ca="1" si="451"/>
        <v>-1.4707421230266653</v>
      </c>
      <c r="N992" s="304">
        <f t="shared" ca="1" si="452"/>
        <v>-84.267316401538409</v>
      </c>
      <c r="P992" s="310">
        <f t="shared" ca="1" si="453"/>
        <v>23</v>
      </c>
      <c r="Q992" s="304">
        <f t="shared" ca="1" si="454"/>
        <v>0</v>
      </c>
      <c r="R992" s="306">
        <f t="shared" ca="1" si="455"/>
        <v>0</v>
      </c>
      <c r="S992" s="307">
        <f t="shared" ca="1" si="456"/>
        <v>8.1359999999999992</v>
      </c>
      <c r="T992" s="304">
        <f t="shared" ca="1" si="436"/>
        <v>79.814160000000001</v>
      </c>
      <c r="U992" s="311">
        <f t="shared" ca="1" si="437"/>
        <v>0</v>
      </c>
      <c r="V992" s="306">
        <f t="shared" ca="1" si="438"/>
        <v>1.226687603721752</v>
      </c>
      <c r="W992" s="304">
        <f t="shared" ca="1" si="439"/>
        <v>59.604721102544872</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2.4349278934549767</v>
      </c>
      <c r="AH992" s="304">
        <f t="shared" ca="1" si="463"/>
        <v>-7.3260090765709256</v>
      </c>
    </row>
    <row r="993" spans="1:34" x14ac:dyDescent="0.2">
      <c r="A993" s="347">
        <f t="shared" ca="1" si="441"/>
        <v>1E-4</v>
      </c>
      <c r="B993" s="304">
        <f t="shared" ca="1" si="442"/>
        <v>33.447500000001781</v>
      </c>
      <c r="D993" s="306">
        <f t="shared" ca="1" si="443"/>
        <v>-0.7317794502394499</v>
      </c>
      <c r="E993" s="307">
        <f t="shared" ca="1" si="444"/>
        <v>-2.520592042982698</v>
      </c>
      <c r="F993" s="304">
        <f t="shared" ca="1" si="445"/>
        <v>2.6246686287873451</v>
      </c>
      <c r="G993" s="306">
        <f t="shared" ca="1" si="446"/>
        <v>12.11474818566956</v>
      </c>
      <c r="H993" s="307">
        <f t="shared" ca="1" si="447"/>
        <v>-120.67851819099985</v>
      </c>
      <c r="I993" s="304">
        <f t="shared" ca="1" si="448"/>
        <v>121.28508513571512</v>
      </c>
      <c r="J993" s="306">
        <f t="shared" ca="1" si="449"/>
        <v>752.66657852646347</v>
      </c>
      <c r="K993" s="307">
        <f t="shared" ca="1" si="450"/>
        <v>-13.778941882957808</v>
      </c>
      <c r="L993" s="304">
        <f t="shared" ca="1" si="435"/>
        <v>752.79269235968741</v>
      </c>
      <c r="M993" s="306">
        <f t="shared" ca="1" si="451"/>
        <v>-1.4707429309536229</v>
      </c>
      <c r="N993" s="304">
        <f t="shared" ca="1" si="452"/>
        <v>-84.267362692343227</v>
      </c>
      <c r="P993" s="310">
        <f t="shared" ca="1" si="453"/>
        <v>23</v>
      </c>
      <c r="Q993" s="304">
        <f t="shared" ca="1" si="454"/>
        <v>0</v>
      </c>
      <c r="R993" s="306">
        <f t="shared" ca="1" si="455"/>
        <v>0</v>
      </c>
      <c r="S993" s="307">
        <f t="shared" ca="1" si="456"/>
        <v>8.1359999999999992</v>
      </c>
      <c r="T993" s="304">
        <f t="shared" ca="1" si="436"/>
        <v>79.814160000000001</v>
      </c>
      <c r="U993" s="311">
        <f t="shared" ca="1" si="437"/>
        <v>0</v>
      </c>
      <c r="V993" s="306">
        <f t="shared" ca="1" si="438"/>
        <v>1.2266890840702243</v>
      </c>
      <c r="W993" s="304">
        <f t="shared" ca="1" si="439"/>
        <v>59.605032355721498</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2.43489042856607</v>
      </c>
      <c r="AH993" s="304">
        <f t="shared" ca="1" si="463"/>
        <v>-7.3260473331544835</v>
      </c>
    </row>
    <row r="994" spans="1:34" x14ac:dyDescent="0.2">
      <c r="A994" s="347">
        <f t="shared" ca="1" si="441"/>
        <v>1E-4</v>
      </c>
      <c r="B994" s="304">
        <f t="shared" ca="1" si="442"/>
        <v>33.447600000001785</v>
      </c>
      <c r="D994" s="306">
        <f t="shared" ca="1" si="443"/>
        <v>-0.7317773822186876</v>
      </c>
      <c r="E994" s="307">
        <f t="shared" ca="1" si="444"/>
        <v>-2.5205533867966761</v>
      </c>
      <c r="F994" s="304">
        <f t="shared" ca="1" si="445"/>
        <v>2.6246309288772447</v>
      </c>
      <c r="G994" s="306">
        <f t="shared" ca="1" si="446"/>
        <v>12.114675007931339</v>
      </c>
      <c r="H994" s="307">
        <f t="shared" ca="1" si="447"/>
        <v>-120.67877024633853</v>
      </c>
      <c r="I994" s="304">
        <f t="shared" ca="1" si="448"/>
        <v>121.28532862105109</v>
      </c>
      <c r="J994" s="306">
        <f t="shared" ca="1" si="449"/>
        <v>752.66657852646347</v>
      </c>
      <c r="K994" s="307">
        <f t="shared" ca="1" si="450"/>
        <v>-13.791009747379675</v>
      </c>
      <c r="L994" s="304">
        <f t="shared" ca="1" si="435"/>
        <v>752.79291334375966</v>
      </c>
      <c r="M994" s="306">
        <f t="shared" ca="1" si="451"/>
        <v>-1.4707437388724565</v>
      </c>
      <c r="N994" s="304">
        <f t="shared" ca="1" si="452"/>
        <v>-84.267408982682582</v>
      </c>
      <c r="P994" s="310">
        <f t="shared" ca="1" si="453"/>
        <v>23</v>
      </c>
      <c r="Q994" s="304">
        <f t="shared" ca="1" si="454"/>
        <v>0</v>
      </c>
      <c r="R994" s="306">
        <f t="shared" ca="1" si="455"/>
        <v>0</v>
      </c>
      <c r="S994" s="307">
        <f t="shared" ca="1" si="456"/>
        <v>8.1359999999999992</v>
      </c>
      <c r="T994" s="304">
        <f t="shared" ca="1" si="436"/>
        <v>79.814160000000001</v>
      </c>
      <c r="U994" s="311">
        <f t="shared" ca="1" si="437"/>
        <v>0</v>
      </c>
      <c r="V994" s="306">
        <f t="shared" ca="1" si="438"/>
        <v>1.2266905644235762</v>
      </c>
      <c r="W994" s="304">
        <f t="shared" ca="1" si="439"/>
        <v>59.605343606510949</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2.4348529639562404</v>
      </c>
      <c r="AH994" s="304">
        <f t="shared" ca="1" si="463"/>
        <v>-7.3260855894446291</v>
      </c>
    </row>
    <row r="995" spans="1:34" x14ac:dyDescent="0.2">
      <c r="A995" s="347">
        <f t="shared" ca="1" si="441"/>
        <v>1E-4</v>
      </c>
      <c r="B995" s="304">
        <f t="shared" ca="1" si="442"/>
        <v>33.447700000001788</v>
      </c>
      <c r="D995" s="306">
        <f t="shared" ca="1" si="443"/>
        <v>-0.73177531416585218</v>
      </c>
      <c r="E995" s="307">
        <f t="shared" ca="1" si="444"/>
        <v>-2.5205147309071236</v>
      </c>
      <c r="F995" s="304">
        <f t="shared" ca="1" si="445"/>
        <v>2.624593229272365</v>
      </c>
      <c r="G995" s="306">
        <f t="shared" ca="1" si="446"/>
        <v>12.114601830399923</v>
      </c>
      <c r="H995" s="307">
        <f t="shared" ca="1" si="447"/>
        <v>-120.67902229781163</v>
      </c>
      <c r="I995" s="304">
        <f t="shared" ca="1" si="448"/>
        <v>121.28557210264066</v>
      </c>
      <c r="J995" s="306">
        <f t="shared" ca="1" si="449"/>
        <v>752.66657852646347</v>
      </c>
      <c r="K995" s="307">
        <f t="shared" ca="1" si="450"/>
        <v>-13.803077637006883</v>
      </c>
      <c r="L995" s="304">
        <f t="shared" ca="1" si="435"/>
        <v>752.79313452168662</v>
      </c>
      <c r="M995" s="306">
        <f t="shared" ca="1" si="451"/>
        <v>-1.4707445467831659</v>
      </c>
      <c r="N995" s="304">
        <f t="shared" ca="1" si="452"/>
        <v>-84.267455272556461</v>
      </c>
      <c r="P995" s="310">
        <f t="shared" ca="1" si="453"/>
        <v>23</v>
      </c>
      <c r="Q995" s="304">
        <f t="shared" ca="1" si="454"/>
        <v>0</v>
      </c>
      <c r="R995" s="306">
        <f t="shared" ca="1" si="455"/>
        <v>0</v>
      </c>
      <c r="S995" s="307">
        <f t="shared" ca="1" si="456"/>
        <v>8.1359999999999992</v>
      </c>
      <c r="T995" s="304">
        <f t="shared" ca="1" si="436"/>
        <v>79.814160000000001</v>
      </c>
      <c r="U995" s="311">
        <f t="shared" ca="1" si="437"/>
        <v>0</v>
      </c>
      <c r="V995" s="306">
        <f t="shared" ca="1" si="438"/>
        <v>1.2266920447818079</v>
      </c>
      <c r="W995" s="304">
        <f t="shared" ca="1" si="439"/>
        <v>59.605654854913219</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2.4348154996254916</v>
      </c>
      <c r="AH995" s="304">
        <f t="shared" ca="1" si="463"/>
        <v>-7.3261238454413657</v>
      </c>
    </row>
    <row r="996" spans="1:34" x14ac:dyDescent="0.2">
      <c r="A996" s="347">
        <f t="shared" ca="1" si="441"/>
        <v>1E-4</v>
      </c>
      <c r="B996" s="304">
        <f t="shared" ca="1" si="442"/>
        <v>33.447800000001791</v>
      </c>
      <c r="D996" s="306">
        <f t="shared" ca="1" si="443"/>
        <v>-0.73177324608094707</v>
      </c>
      <c r="E996" s="307">
        <f t="shared" ca="1" si="444"/>
        <v>-2.5204760753140416</v>
      </c>
      <c r="F996" s="304">
        <f t="shared" ca="1" si="445"/>
        <v>2.6245555299727079</v>
      </c>
      <c r="G996" s="306">
        <f t="shared" ca="1" si="446"/>
        <v>12.114528653075315</v>
      </c>
      <c r="H996" s="307">
        <f t="shared" ca="1" si="447"/>
        <v>-120.67927434541916</v>
      </c>
      <c r="I996" s="304">
        <f t="shared" ca="1" si="448"/>
        <v>121.2858155804838</v>
      </c>
      <c r="J996" s="306">
        <f t="shared" ca="1" si="449"/>
        <v>752.66657852646347</v>
      </c>
      <c r="K996" s="307">
        <f t="shared" ca="1" si="450"/>
        <v>-13.815145551839045</v>
      </c>
      <c r="L996" s="304">
        <f t="shared" ca="1" si="435"/>
        <v>752.79335589346931</v>
      </c>
      <c r="M996" s="306">
        <f t="shared" ca="1" si="451"/>
        <v>-1.4707453546857516</v>
      </c>
      <c r="N996" s="304">
        <f t="shared" ca="1" si="452"/>
        <v>-84.267501561964878</v>
      </c>
      <c r="P996" s="310">
        <f t="shared" ca="1" si="453"/>
        <v>23</v>
      </c>
      <c r="Q996" s="304">
        <f t="shared" ca="1" si="454"/>
        <v>0</v>
      </c>
      <c r="R996" s="306">
        <f t="shared" ca="1" si="455"/>
        <v>0</v>
      </c>
      <c r="S996" s="307">
        <f t="shared" ca="1" si="456"/>
        <v>8.1359999999999992</v>
      </c>
      <c r="T996" s="304">
        <f t="shared" ca="1" si="436"/>
        <v>79.814160000000001</v>
      </c>
      <c r="U996" s="311">
        <f t="shared" ca="1" si="437"/>
        <v>0</v>
      </c>
      <c r="V996" s="306">
        <f t="shared" ca="1" si="438"/>
        <v>1.2266935251449189</v>
      </c>
      <c r="W996" s="304">
        <f t="shared" ca="1" si="439"/>
        <v>59.605966100928271</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2.4347780355738182</v>
      </c>
      <c r="AH996" s="304">
        <f t="shared" ca="1" si="463"/>
        <v>-7.3261621011446936</v>
      </c>
    </row>
    <row r="997" spans="1:34" x14ac:dyDescent="0.2">
      <c r="A997" s="347">
        <f t="shared" ca="1" si="441"/>
        <v>1E-4</v>
      </c>
      <c r="B997" s="304">
        <f t="shared" ca="1" si="442"/>
        <v>33.447900000001795</v>
      </c>
      <c r="D997" s="306">
        <f t="shared" ca="1" si="443"/>
        <v>-0.73177117796397007</v>
      </c>
      <c r="E997" s="307">
        <f t="shared" ca="1" si="444"/>
        <v>-2.5204374200174362</v>
      </c>
      <c r="F997" s="304">
        <f t="shared" ca="1" si="445"/>
        <v>2.6245178309782782</v>
      </c>
      <c r="G997" s="306">
        <f t="shared" ca="1" si="446"/>
        <v>12.114455475957518</v>
      </c>
      <c r="H997" s="307">
        <f t="shared" ca="1" si="447"/>
        <v>-120.67952638916117</v>
      </c>
      <c r="I997" s="304">
        <f t="shared" ca="1" si="448"/>
        <v>121.28605905458056</v>
      </c>
      <c r="J997" s="306">
        <f t="shared" ca="1" si="449"/>
        <v>752.66657852646347</v>
      </c>
      <c r="K997" s="307">
        <f t="shared" ca="1" si="450"/>
        <v>-13.827213491875774</v>
      </c>
      <c r="L997" s="304">
        <f t="shared" ca="1" si="435"/>
        <v>752.79357745910852</v>
      </c>
      <c r="M997" s="306">
        <f t="shared" ca="1" si="451"/>
        <v>-1.4707461625802138</v>
      </c>
      <c r="N997" s="304">
        <f t="shared" ca="1" si="452"/>
        <v>-84.26754785090786</v>
      </c>
      <c r="P997" s="310">
        <f t="shared" ca="1" si="453"/>
        <v>23</v>
      </c>
      <c r="Q997" s="304">
        <f t="shared" ca="1" si="454"/>
        <v>0</v>
      </c>
      <c r="R997" s="306">
        <f t="shared" ca="1" si="455"/>
        <v>0</v>
      </c>
      <c r="S997" s="307">
        <f t="shared" ca="1" si="456"/>
        <v>8.1359999999999992</v>
      </c>
      <c r="T997" s="304">
        <f t="shared" ca="1" si="436"/>
        <v>79.814160000000001</v>
      </c>
      <c r="U997" s="311">
        <f t="shared" ca="1" si="437"/>
        <v>0</v>
      </c>
      <c r="V997" s="306">
        <f t="shared" ca="1" si="438"/>
        <v>1.2266950055129098</v>
      </c>
      <c r="W997" s="304">
        <f t="shared" ca="1" si="439"/>
        <v>59.606277344556133</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2.4347405718012283</v>
      </c>
      <c r="AH997" s="304">
        <f t="shared" ca="1" si="463"/>
        <v>-7.3262003565546063</v>
      </c>
    </row>
    <row r="998" spans="1:34" x14ac:dyDescent="0.2">
      <c r="A998" s="347">
        <f t="shared" ca="1" si="441"/>
        <v>1E-4</v>
      </c>
      <c r="B998" s="304">
        <f t="shared" ca="1" si="442"/>
        <v>33.448000000001798</v>
      </c>
      <c r="D998" s="306">
        <f t="shared" ca="1" si="443"/>
        <v>-0.73176910981492127</v>
      </c>
      <c r="E998" s="307">
        <f t="shared" ca="1" si="444"/>
        <v>-2.5203987650173021</v>
      </c>
      <c r="F998" s="304">
        <f t="shared" ca="1" si="445"/>
        <v>2.6244801322890718</v>
      </c>
      <c r="G998" s="306">
        <f t="shared" ca="1" si="446"/>
        <v>12.114382299046536</v>
      </c>
      <c r="H998" s="307">
        <f t="shared" ca="1" si="447"/>
        <v>-120.67977842903767</v>
      </c>
      <c r="I998" s="304">
        <f t="shared" ca="1" si="448"/>
        <v>121.28630252493097</v>
      </c>
      <c r="J998" s="306">
        <f t="shared" ca="1" si="449"/>
        <v>752.66657852646347</v>
      </c>
      <c r="K998" s="307">
        <f t="shared" ca="1" si="450"/>
        <v>-13.839281457116684</v>
      </c>
      <c r="L998" s="304">
        <f t="shared" ca="1" si="435"/>
        <v>752.79379921860561</v>
      </c>
      <c r="M998" s="306">
        <f t="shared" ca="1" si="451"/>
        <v>-1.4707469704665521</v>
      </c>
      <c r="N998" s="304">
        <f t="shared" ca="1" si="452"/>
        <v>-84.267594139385366</v>
      </c>
      <c r="P998" s="310">
        <f t="shared" ca="1" si="453"/>
        <v>23</v>
      </c>
      <c r="Q998" s="304">
        <f t="shared" ca="1" si="454"/>
        <v>0</v>
      </c>
      <c r="R998" s="306">
        <f t="shared" ca="1" si="455"/>
        <v>0</v>
      </c>
      <c r="S998" s="307">
        <f t="shared" ca="1" si="456"/>
        <v>8.1359999999999992</v>
      </c>
      <c r="T998" s="304">
        <f t="shared" ca="1" si="436"/>
        <v>79.814160000000001</v>
      </c>
      <c r="U998" s="311">
        <f t="shared" ca="1" si="437"/>
        <v>0</v>
      </c>
      <c r="V998" s="306">
        <f t="shared" ca="1" si="438"/>
        <v>1.2266964858857798</v>
      </c>
      <c r="W998" s="304">
        <f t="shared" ca="1" si="439"/>
        <v>59.606588585796757</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2.4347031083077191</v>
      </c>
      <c r="AH998" s="304">
        <f t="shared" ca="1" si="463"/>
        <v>-7.3262386116711085</v>
      </c>
    </row>
    <row r="999" spans="1:34" x14ac:dyDescent="0.2">
      <c r="A999" s="347">
        <f t="shared" ca="1" si="441"/>
        <v>1E-4</v>
      </c>
      <c r="B999" s="304">
        <f t="shared" ca="1" si="442"/>
        <v>33.448100000001801</v>
      </c>
      <c r="D999" s="306">
        <f t="shared" ca="1" si="443"/>
        <v>-0.73176704163380546</v>
      </c>
      <c r="E999" s="307">
        <f t="shared" ca="1" si="444"/>
        <v>-2.5203601103136455</v>
      </c>
      <c r="F999" s="304">
        <f t="shared" ca="1" si="445"/>
        <v>2.624442433905096</v>
      </c>
      <c r="G999" s="306">
        <f t="shared" ca="1" si="446"/>
        <v>12.114309122342373</v>
      </c>
      <c r="H999" s="307">
        <f t="shared" ca="1" si="447"/>
        <v>-120.6800304650487</v>
      </c>
      <c r="I999" s="304">
        <f t="shared" ca="1" si="448"/>
        <v>121.28654599153506</v>
      </c>
      <c r="J999" s="306">
        <f t="shared" ca="1" si="449"/>
        <v>752.66657852646347</v>
      </c>
      <c r="K999" s="307">
        <f t="shared" ca="1" si="450"/>
        <v>-13.851349447561388</v>
      </c>
      <c r="L999" s="304">
        <f t="shared" ca="1" si="435"/>
        <v>752.79402117196139</v>
      </c>
      <c r="M999" s="306">
        <f t="shared" ca="1" si="451"/>
        <v>-1.4707477783447673</v>
      </c>
      <c r="N999" s="304">
        <f t="shared" ca="1" si="452"/>
        <v>-84.267640427397467</v>
      </c>
      <c r="P999" s="310">
        <f t="shared" ca="1" si="453"/>
        <v>23</v>
      </c>
      <c r="Q999" s="304">
        <f t="shared" ca="1" si="454"/>
        <v>0</v>
      </c>
      <c r="R999" s="306">
        <f t="shared" ca="1" si="455"/>
        <v>0</v>
      </c>
      <c r="S999" s="307">
        <f t="shared" ca="1" si="456"/>
        <v>8.1359999999999992</v>
      </c>
      <c r="T999" s="304">
        <f t="shared" ca="1" si="436"/>
        <v>79.814160000000001</v>
      </c>
      <c r="U999" s="311">
        <f t="shared" ca="1" si="437"/>
        <v>0</v>
      </c>
      <c r="V999" s="306">
        <f t="shared" ca="1" si="438"/>
        <v>1.2266979662635298</v>
      </c>
      <c r="W999" s="304">
        <f t="shared" ca="1" si="439"/>
        <v>59.606899824650185</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2.4346656450932951</v>
      </c>
      <c r="AH999" s="304">
        <f t="shared" ca="1" si="463"/>
        <v>-7.3262768664941937</v>
      </c>
    </row>
    <row r="1000" spans="1:34" x14ac:dyDescent="0.2">
      <c r="A1000" s="347">
        <f t="shared" ca="1" si="441"/>
        <v>1E-4</v>
      </c>
      <c r="B1000" s="304">
        <f t="shared" ca="1" si="442"/>
        <v>33.448200000001805</v>
      </c>
      <c r="D1000" s="306">
        <f t="shared" ca="1" si="443"/>
        <v>-0.73176497342061797</v>
      </c>
      <c r="E1000" s="307">
        <f t="shared" ca="1" si="444"/>
        <v>-2.5203214559064611</v>
      </c>
      <c r="F1000" s="304">
        <f t="shared" ca="1" si="445"/>
        <v>2.624404735826344</v>
      </c>
      <c r="G1000" s="306">
        <f t="shared" ca="1" si="446"/>
        <v>12.114235945845031</v>
      </c>
      <c r="H1000" s="307">
        <f t="shared" ca="1" si="447"/>
        <v>-120.6802824971943</v>
      </c>
      <c r="I1000" s="304">
        <f t="shared" ca="1" si="448"/>
        <v>121.28678945439286</v>
      </c>
      <c r="J1000" s="306">
        <f t="shared" ca="1" si="449"/>
        <v>752.66657852646347</v>
      </c>
      <c r="K1000" s="307">
        <f t="shared" ca="1" si="450"/>
        <v>-13.863417463209499</v>
      </c>
      <c r="L1000" s="304">
        <f t="shared" ca="1" si="435"/>
        <v>752.79424331917699</v>
      </c>
      <c r="M1000" s="306">
        <f t="shared" ca="1" si="451"/>
        <v>-1.4707485862148588</v>
      </c>
      <c r="N1000" s="304">
        <f t="shared" ca="1" si="452"/>
        <v>-84.267686714944105</v>
      </c>
      <c r="P1000" s="310">
        <f t="shared" ca="1" si="453"/>
        <v>23</v>
      </c>
      <c r="Q1000" s="304">
        <f t="shared" ca="1" si="454"/>
        <v>0</v>
      </c>
      <c r="R1000" s="306">
        <f t="shared" ca="1" si="455"/>
        <v>0</v>
      </c>
      <c r="S1000" s="307">
        <f t="shared" ca="1" si="456"/>
        <v>8.1359999999999992</v>
      </c>
      <c r="T1000" s="304">
        <f t="shared" ca="1" si="436"/>
        <v>79.814160000000001</v>
      </c>
      <c r="U1000" s="311">
        <f t="shared" ca="1" si="437"/>
        <v>0</v>
      </c>
      <c r="V1000" s="306">
        <f t="shared" ca="1" si="438"/>
        <v>1.2266994466461589</v>
      </c>
      <c r="W1000" s="304">
        <f t="shared" ca="1" si="439"/>
        <v>59.607211061116388</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2.4346281821579501</v>
      </c>
      <c r="AH1000" s="304">
        <f t="shared" ca="1" si="463"/>
        <v>-7.3263151210238684</v>
      </c>
    </row>
    <row r="1001" spans="1:34" x14ac:dyDescent="0.2">
      <c r="A1001" s="347">
        <f t="shared" ca="1" si="441"/>
        <v>1E-4</v>
      </c>
      <c r="B1001" s="304">
        <f t="shared" ca="1" si="442"/>
        <v>33.448300000001808</v>
      </c>
      <c r="D1001" s="306">
        <f t="shared" ca="1" si="443"/>
        <v>-0.73176290517536502</v>
      </c>
      <c r="E1001" s="307">
        <f t="shared" ca="1" si="444"/>
        <v>-2.5202828017957541</v>
      </c>
      <c r="F1001" s="304">
        <f t="shared" ca="1" si="445"/>
        <v>2.624367038052823</v>
      </c>
      <c r="G1001" s="306">
        <f t="shared" ca="1" si="446"/>
        <v>12.114162769554515</v>
      </c>
      <c r="H1001" s="307">
        <f t="shared" ca="1" si="447"/>
        <v>-120.68053452547447</v>
      </c>
      <c r="I1001" s="304">
        <f t="shared" ca="1" si="448"/>
        <v>121.28703291350439</v>
      </c>
      <c r="J1001" s="306">
        <f t="shared" ca="1" si="449"/>
        <v>752.66657852646347</v>
      </c>
      <c r="K1001" s="307">
        <f t="shared" ca="1" si="450"/>
        <v>-13.875485504060633</v>
      </c>
      <c r="L1001" s="304">
        <f t="shared" ca="1" si="435"/>
        <v>752.79446566025331</v>
      </c>
      <c r="M1001" s="306">
        <f t="shared" ca="1" si="451"/>
        <v>-1.4707493940768273</v>
      </c>
      <c r="N1001" s="304">
        <f t="shared" ca="1" si="452"/>
        <v>-84.267733002025324</v>
      </c>
      <c r="P1001" s="310">
        <f t="shared" ca="1" si="453"/>
        <v>23</v>
      </c>
      <c r="Q1001" s="304">
        <f t="shared" ca="1" si="454"/>
        <v>0</v>
      </c>
      <c r="R1001" s="306">
        <f t="shared" ca="1" si="455"/>
        <v>0</v>
      </c>
      <c r="S1001" s="307">
        <f t="shared" ca="1" si="456"/>
        <v>8.1359999999999992</v>
      </c>
      <c r="T1001" s="304">
        <f t="shared" ca="1" si="436"/>
        <v>79.814160000000001</v>
      </c>
      <c r="U1001" s="311">
        <f t="shared" ca="1" si="437"/>
        <v>0</v>
      </c>
      <c r="V1001" s="306">
        <f t="shared" ca="1" si="438"/>
        <v>1.2267009270336675</v>
      </c>
      <c r="W1001" s="304">
        <f t="shared" ca="1" si="439"/>
        <v>59.607522295195359</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2.4345907195016929</v>
      </c>
      <c r="AH1001" s="304">
        <f t="shared" ca="1" si="463"/>
        <v>-7.3263533752601271</v>
      </c>
    </row>
    <row r="1002" spans="1:34" x14ac:dyDescent="0.2">
      <c r="A1002" s="347">
        <f t="shared" ca="1" si="441"/>
        <v>1E-4</v>
      </c>
      <c r="B1002" s="304">
        <f t="shared" ca="1" si="442"/>
        <v>33.448400000001811</v>
      </c>
      <c r="D1002" s="306">
        <f t="shared" ca="1" si="443"/>
        <v>-0.73176083689804328</v>
      </c>
      <c r="E1002" s="307">
        <f t="shared" ca="1" si="444"/>
        <v>-2.5202441479815247</v>
      </c>
      <c r="F1002" s="304">
        <f t="shared" ca="1" si="445"/>
        <v>2.6243293405845325</v>
      </c>
      <c r="G1002" s="306">
        <f t="shared" ca="1" si="446"/>
        <v>12.114089593470824</v>
      </c>
      <c r="H1002" s="307">
        <f t="shared" ca="1" si="447"/>
        <v>-120.68078654988926</v>
      </c>
      <c r="I1002" s="304">
        <f t="shared" ca="1" si="448"/>
        <v>121.28727636886967</v>
      </c>
      <c r="J1002" s="306">
        <f t="shared" ca="1" si="449"/>
        <v>752.66657852646347</v>
      </c>
      <c r="K1002" s="307">
        <f t="shared" ca="1" si="450"/>
        <v>-13.887553570114401</v>
      </c>
      <c r="L1002" s="304">
        <f t="shared" ca="1" si="435"/>
        <v>752.79468819519161</v>
      </c>
      <c r="M1002" s="306">
        <f t="shared" ca="1" si="451"/>
        <v>-1.4707502019306726</v>
      </c>
      <c r="N1002" s="304">
        <f t="shared" ca="1" si="452"/>
        <v>-84.267779288641123</v>
      </c>
      <c r="P1002" s="310">
        <f t="shared" ca="1" si="453"/>
        <v>23</v>
      </c>
      <c r="Q1002" s="304">
        <f t="shared" ca="1" si="454"/>
        <v>0</v>
      </c>
      <c r="R1002" s="306">
        <f t="shared" ca="1" si="455"/>
        <v>0</v>
      </c>
      <c r="S1002" s="307">
        <f t="shared" ca="1" si="456"/>
        <v>8.1359999999999992</v>
      </c>
      <c r="T1002" s="304">
        <f t="shared" ca="1" si="436"/>
        <v>79.814160000000001</v>
      </c>
      <c r="U1002" s="311">
        <f t="shared" ca="1" si="437"/>
        <v>0</v>
      </c>
      <c r="V1002" s="306">
        <f t="shared" ca="1" si="438"/>
        <v>1.2267024074260557</v>
      </c>
      <c r="W1002" s="304">
        <f t="shared" ca="1" si="439"/>
        <v>59.607833526887113</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2.4345532571245219</v>
      </c>
      <c r="AH1002" s="304">
        <f t="shared" ca="1" si="463"/>
        <v>-7.3263916292029698</v>
      </c>
    </row>
    <row r="1003" spans="1:34" x14ac:dyDescent="0.2">
      <c r="A1003" s="347">
        <f t="shared" ca="1" si="441"/>
        <v>1E-4</v>
      </c>
      <c r="B1003" s="304">
        <f t="shared" ca="1" si="442"/>
        <v>33.448500000001815</v>
      </c>
      <c r="D1003" s="306">
        <f t="shared" ca="1" si="443"/>
        <v>-0.73175876858865485</v>
      </c>
      <c r="E1003" s="307">
        <f t="shared" ca="1" si="444"/>
        <v>-2.5202054944637684</v>
      </c>
      <c r="F1003" s="304">
        <f t="shared" ca="1" si="445"/>
        <v>2.6242916434214685</v>
      </c>
      <c r="G1003" s="306">
        <f t="shared" ca="1" si="446"/>
        <v>12.114016417593966</v>
      </c>
      <c r="H1003" s="307">
        <f t="shared" ca="1" si="447"/>
        <v>-120.68103857043872</v>
      </c>
      <c r="I1003" s="304">
        <f t="shared" ca="1" si="448"/>
        <v>121.28751982048875</v>
      </c>
      <c r="J1003" s="306">
        <f t="shared" ca="1" si="449"/>
        <v>752.66657852646347</v>
      </c>
      <c r="K1003" s="307">
        <f t="shared" ca="1" si="450"/>
        <v>-13.899621661370418</v>
      </c>
      <c r="L1003" s="304">
        <f t="shared" ca="1" si="435"/>
        <v>752.79491092399269</v>
      </c>
      <c r="M1003" s="306">
        <f t="shared" ca="1" si="451"/>
        <v>-1.4707510097763949</v>
      </c>
      <c r="N1003" s="304">
        <f t="shared" ca="1" si="452"/>
        <v>-84.267825574791502</v>
      </c>
      <c r="P1003" s="310">
        <f t="shared" ca="1" si="453"/>
        <v>23</v>
      </c>
      <c r="Q1003" s="304">
        <f t="shared" ca="1" si="454"/>
        <v>0</v>
      </c>
      <c r="R1003" s="306">
        <f t="shared" ca="1" si="455"/>
        <v>0</v>
      </c>
      <c r="S1003" s="307">
        <f t="shared" ca="1" si="456"/>
        <v>8.1359999999999992</v>
      </c>
      <c r="T1003" s="304">
        <f t="shared" ca="1" si="436"/>
        <v>79.814160000000001</v>
      </c>
      <c r="U1003" s="311">
        <f t="shared" ca="1" si="437"/>
        <v>0</v>
      </c>
      <c r="V1003" s="306">
        <f ca="1">Rho_moyen*(20000-Alt_rampe-pos_z)/(20000+Alt_rampe+pos_z)</f>
        <v>1.2267038878233227</v>
      </c>
      <c r="W1003" s="304">
        <f t="shared" ca="1" si="439"/>
        <v>59.608144756191614</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2.4345157950264324</v>
      </c>
      <c r="AH1003" s="304">
        <f t="shared" ca="1" si="463"/>
        <v>-7.3264298828523993</v>
      </c>
    </row>
    <row r="1004" spans="1:34" x14ac:dyDescent="0.2">
      <c r="A1004" s="348">
        <f t="shared" ca="1" si="441"/>
        <v>1E-4</v>
      </c>
      <c r="B1004" s="305">
        <f t="shared" ca="1" si="442"/>
        <v>33.448600000001818</v>
      </c>
      <c r="D1004" s="308">
        <f t="shared" ca="1" si="443"/>
        <v>-0.73175670024720063</v>
      </c>
      <c r="E1004" s="309">
        <f t="shared" ca="1" si="444"/>
        <v>-2.5201668412424931</v>
      </c>
      <c r="F1004" s="305">
        <f t="shared" ca="1" si="445"/>
        <v>2.6242539465636394</v>
      </c>
      <c r="G1004" s="308">
        <f t="shared" ca="1" si="446"/>
        <v>12.113943241923941</v>
      </c>
      <c r="H1004" s="309">
        <f t="shared" ca="1" si="447"/>
        <v>-120.68129058712285</v>
      </c>
      <c r="I1004" s="305">
        <f t="shared" ca="1" si="448"/>
        <v>121.28776326836166</v>
      </c>
      <c r="J1004" s="308">
        <f t="shared" ca="1" si="449"/>
        <v>752.66657852646347</v>
      </c>
      <c r="K1004" s="309">
        <f t="shared" ca="1" si="450"/>
        <v>-13.911689777828295</v>
      </c>
      <c r="L1004" s="305">
        <f t="shared" ca="1" si="435"/>
        <v>752.7951338466579</v>
      </c>
      <c r="M1004" s="308">
        <f t="shared" ca="1" si="451"/>
        <v>-1.4707518176139946</v>
      </c>
      <c r="N1004" s="305">
        <f t="shared" ca="1" si="452"/>
        <v>-84.267871860476504</v>
      </c>
      <c r="P1004" s="312">
        <f t="shared" ca="1" si="453"/>
        <v>23</v>
      </c>
      <c r="Q1004" s="305">
        <f t="shared" ca="1" si="454"/>
        <v>0</v>
      </c>
      <c r="R1004" s="308">
        <f t="shared" ca="1" si="455"/>
        <v>0</v>
      </c>
      <c r="S1004" s="309">
        <f t="shared" ca="1" si="456"/>
        <v>8.1359999999999992</v>
      </c>
      <c r="T1004" s="305">
        <f t="shared" ca="1" si="436"/>
        <v>79.814160000000001</v>
      </c>
      <c r="U1004" s="313">
        <f t="shared" ca="1" si="437"/>
        <v>0</v>
      </c>
      <c r="V1004" s="308">
        <f t="shared" ca="1" si="438"/>
        <v>1.2267053682254696</v>
      </c>
      <c r="W1004" s="305">
        <f ca="1">1/2*Rho*Sref*Cx*vit_xz^2</f>
        <v>59.608455983108897</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2.4344783332074345</v>
      </c>
      <c r="AH1004" s="305">
        <f t="shared" ca="1" si="463"/>
        <v>-7.3264681362084092</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v>
      </c>
      <c r="D8" s="600"/>
      <c r="M8" s="75"/>
    </row>
    <row r="9" spans="1:13" ht="15.75" x14ac:dyDescent="0.25">
      <c r="A9" s="59"/>
      <c r="B9" s="140" t="s">
        <v>4</v>
      </c>
      <c r="C9" s="600" t="str">
        <f>Club</f>
        <v>L'AéroIPSA</v>
      </c>
      <c r="D9" s="600"/>
      <c r="M9" s="75"/>
    </row>
    <row r="10" spans="1:13" ht="15.75" x14ac:dyDescent="0.25">
      <c r="A10" s="59"/>
      <c r="B10" s="140" t="s">
        <v>563</v>
      </c>
      <c r="C10" s="666" t="str">
        <f>Matricule</f>
        <v>FX0</v>
      </c>
      <c r="D10" s="667"/>
      <c r="M10" s="75"/>
    </row>
    <row r="11" spans="1:13" x14ac:dyDescent="0.2">
      <c r="A11" s="59"/>
      <c r="B11" s="140" t="str">
        <f>IF(Lang="Français","Masse sans propu",IF(Lang="English","Mass without M",""))</f>
        <v>Masse sans propu</v>
      </c>
      <c r="C11" s="662">
        <f>MasseSans</f>
        <v>7.4859999999999998</v>
      </c>
      <c r="D11" s="662"/>
      <c r="M11" s="75"/>
    </row>
    <row r="12" spans="1:13" x14ac:dyDescent="0.2">
      <c r="A12" s="59"/>
      <c r="B12" s="140" t="str">
        <f>IF(Lang="Français","Masse totale",IF(Lang="English","Total mass",""))</f>
        <v>Masse totale</v>
      </c>
      <c r="C12" s="665" t="str">
        <f ca="1">MassePlein &amp; " kg ±" &amp; MasseSans &amp; " kg"</f>
        <v>9,118 kg ±7,486 kg</v>
      </c>
      <c r="D12" s="665"/>
      <c r="M12" s="75"/>
    </row>
    <row r="13" spans="1:13" x14ac:dyDescent="0.2">
      <c r="A13" s="59"/>
      <c r="B13" s="227" t="str">
        <f>IF(Lang="Français","Propulseur",IF(Lang="English","Motor",""))</f>
        <v>Propulseur</v>
      </c>
      <c r="C13" s="628" t="str">
        <f>Propu</f>
        <v>Pro54-5G WT</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99</v>
      </c>
      <c r="D16" s="663"/>
      <c r="M16" s="75"/>
    </row>
    <row r="17" spans="1:13" x14ac:dyDescent="0.2">
      <c r="A17" s="74"/>
      <c r="B17" s="140" t="s">
        <v>5</v>
      </c>
      <c r="C17" s="664">
        <f>Cx</f>
        <v>0.7</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9.8193227281520882E-4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8.6058919615706296E-4</v>
      </c>
      <c r="I43" s="403">
        <f t="shared" ref="I43:I69" ca="1" si="6">Q_var/m_bal</f>
        <v>1.5106650351003213E-3</v>
      </c>
      <c r="J43" s="403">
        <f t="shared" ref="J43:J69" ca="1" si="7">1/(2*b_prop)*LN(  ((EXP(2*SQRT(a_prop*b_prop)*Temps_fin_propu)+1)^2)  /  (((1+1)^2)*EXP(2*SQRT(a_prop*b_prop)*Temps_fin_propu)))</f>
        <v>1092.7312787053243</v>
      </c>
      <c r="K43" s="410">
        <f t="shared" ref="K43:K69" ca="1" si="8">SQRT(a_prop/b_prop)  *  (EXP(2*SQRT(a_prop*b_prop)*Temps_fin_propu)-1)/(EXP(2*SQRT(a_prop*b_prop)*Temps_fin_propu)+1)</f>
        <v>1002.4406316061013</v>
      </c>
      <c r="L43" s="413">
        <f t="shared" ref="L43:L69" ca="1" si="9">alt_prop + 1/(2*b_bal) * LN(1+b_bal/g*V_prop^2)</f>
        <v>2763.5913417554384</v>
      </c>
      <c r="M43" s="416">
        <f t="shared" ref="M43:M69" ca="1" si="10">Temps_fin_propu + ATAN(SQRT(b_bal/g)*V_prop)/SQRT(b_bal*g)</f>
        <v>13.944383064217877</v>
      </c>
    </row>
    <row r="44" spans="1:13" x14ac:dyDescent="0.2">
      <c r="B44" s="426">
        <f t="shared" ca="1" si="0"/>
        <v>54</v>
      </c>
      <c r="C44" s="404">
        <f t="shared" ca="1" si="1"/>
        <v>9.8193227281520882E-4</v>
      </c>
      <c r="D44" s="401">
        <f ca="1">MpropuPlein+0.25*MasseSans</f>
        <v>3.5034999999999998</v>
      </c>
      <c r="E44" s="401">
        <f t="shared" ca="1" si="2"/>
        <v>3.0124999999999997</v>
      </c>
      <c r="F44" s="401">
        <f t="shared" ca="1" si="3"/>
        <v>2.5215000000000001</v>
      </c>
      <c r="G44" s="408">
        <f t="shared" ca="1" si="4"/>
        <v>380.37655601659742</v>
      </c>
      <c r="H44" s="404">
        <f t="shared" ca="1" si="5"/>
        <v>3.2595262168139713E-4</v>
      </c>
      <c r="I44" s="404">
        <f t="shared" ca="1" si="6"/>
        <v>3.89423863896573E-4</v>
      </c>
      <c r="J44" s="404">
        <f t="shared" ca="1" si="7"/>
        <v>519.65035459381807</v>
      </c>
      <c r="K44" s="411">
        <f t="shared" ca="1" si="8"/>
        <v>579.0740677962109</v>
      </c>
      <c r="L44" s="414">
        <f t="shared" ca="1" si="9"/>
        <v>3936.3031341796468</v>
      </c>
      <c r="M44" s="417">
        <f t="shared" ca="1" si="10"/>
        <v>22.785869920856502</v>
      </c>
    </row>
    <row r="45" spans="1:13" x14ac:dyDescent="0.2">
      <c r="B45" s="426">
        <f t="shared" ca="1" si="0"/>
        <v>54</v>
      </c>
      <c r="C45" s="404">
        <f t="shared" ca="1" si="1"/>
        <v>9.8193227281520882E-4</v>
      </c>
      <c r="D45" s="401">
        <f ca="1">MpropuPlein+0.5*MasseSans</f>
        <v>5.375</v>
      </c>
      <c r="E45" s="401">
        <f t="shared" ca="1" si="2"/>
        <v>4.8840000000000003</v>
      </c>
      <c r="F45" s="401">
        <f t="shared" ca="1" si="3"/>
        <v>4.3929999999999998</v>
      </c>
      <c r="G45" s="408">
        <f t="shared" ca="1" si="4"/>
        <v>230.86096642096632</v>
      </c>
      <c r="H45" s="404">
        <f t="shared" ca="1" si="5"/>
        <v>2.010508339097479E-4</v>
      </c>
      <c r="I45" s="404">
        <f t="shared" ca="1" si="6"/>
        <v>2.2352202886756405E-4</v>
      </c>
      <c r="J45" s="404">
        <f t="shared" ca="1" si="7"/>
        <v>326.39247756778821</v>
      </c>
      <c r="K45" s="411">
        <f t="shared" ca="1" si="8"/>
        <v>375.80852112911151</v>
      </c>
      <c r="L45" s="414">
        <f t="shared" ca="1" si="9"/>
        <v>3546.1165173897934</v>
      </c>
      <c r="M45" s="417">
        <f t="shared" ca="1" si="10"/>
        <v>24.384640540423153</v>
      </c>
    </row>
    <row r="46" spans="1:13" x14ac:dyDescent="0.2">
      <c r="B46" s="426">
        <f t="shared" ca="1" si="0"/>
        <v>54</v>
      </c>
      <c r="C46" s="404">
        <f t="shared" ca="1" si="1"/>
        <v>9.8193227281520882E-4</v>
      </c>
      <c r="D46" s="401">
        <f ca="1">MpropuPlein+0.75*MasseSans</f>
        <v>7.2464999999999993</v>
      </c>
      <c r="E46" s="401">
        <f t="shared" ca="1" si="2"/>
        <v>6.7554999999999996</v>
      </c>
      <c r="F46" s="401">
        <f t="shared" ca="1" si="3"/>
        <v>6.2644999999999991</v>
      </c>
      <c r="G46" s="408">
        <f t="shared" ca="1" si="4"/>
        <v>164.18703944933753</v>
      </c>
      <c r="H46" s="404">
        <f t="shared" ca="1" si="5"/>
        <v>1.4535301203688977E-4</v>
      </c>
      <c r="I46" s="404">
        <f t="shared" ca="1" si="6"/>
        <v>1.5674551405781931E-4</v>
      </c>
      <c r="J46" s="404">
        <f t="shared" ca="1" si="7"/>
        <v>234.5722082267321</v>
      </c>
      <c r="K46" s="411">
        <f t="shared" ca="1" si="8"/>
        <v>272.87326002941052</v>
      </c>
      <c r="L46" s="414">
        <f t="shared" ca="1" si="9"/>
        <v>2734.7325060455601</v>
      </c>
      <c r="M46" s="417">
        <f t="shared" ca="1" si="10"/>
        <v>22.835114512268863</v>
      </c>
    </row>
    <row r="47" spans="1:13" x14ac:dyDescent="0.2">
      <c r="B47" s="426">
        <f t="shared" ca="1" si="0"/>
        <v>54</v>
      </c>
      <c r="C47" s="404">
        <f t="shared" ca="1" si="1"/>
        <v>9.8193227281520882E-4</v>
      </c>
      <c r="D47" s="401">
        <f ca="1">MpropuPlein+1*MasseSans</f>
        <v>9.1180000000000003</v>
      </c>
      <c r="E47" s="401">
        <f t="shared" ca="1" si="2"/>
        <v>8.6270000000000007</v>
      </c>
      <c r="F47" s="401">
        <f t="shared" ca="1" si="3"/>
        <v>8.136000000000001</v>
      </c>
      <c r="G47" s="408">
        <f t="shared" ca="1" si="4"/>
        <v>126.44095629998836</v>
      </c>
      <c r="H47" s="404">
        <f t="shared" ca="1" si="5"/>
        <v>1.1382082680134563E-4</v>
      </c>
      <c r="I47" s="404">
        <f t="shared" ca="1" si="6"/>
        <v>1.2068980737650057E-4</v>
      </c>
      <c r="J47" s="404">
        <f t="shared" ca="1" si="7"/>
        <v>181.45453495946649</v>
      </c>
      <c r="K47" s="411">
        <f t="shared" ca="1" si="8"/>
        <v>212.01833826337909</v>
      </c>
      <c r="L47" s="414">
        <f t="shared" ca="1" si="9"/>
        <v>2005.1696636306328</v>
      </c>
      <c r="M47" s="417">
        <f t="shared" ca="1" si="10"/>
        <v>20.283342603788469</v>
      </c>
    </row>
    <row r="48" spans="1:13" x14ac:dyDescent="0.2">
      <c r="B48" s="426">
        <f t="shared" ca="1" si="0"/>
        <v>54</v>
      </c>
      <c r="C48" s="404">
        <f t="shared" ca="1" si="1"/>
        <v>9.8193227281520882E-4</v>
      </c>
      <c r="D48" s="401">
        <f ca="1">MpropuPlein+1.25*MasseSans</f>
        <v>10.9895</v>
      </c>
      <c r="E48" s="401">
        <f t="shared" ca="1" si="2"/>
        <v>10.4985</v>
      </c>
      <c r="F48" s="401">
        <f t="shared" ca="1" si="3"/>
        <v>10.0075</v>
      </c>
      <c r="G48" s="408">
        <f t="shared" ca="1" si="4"/>
        <v>102.15237557746342</v>
      </c>
      <c r="H48" s="404">
        <f t="shared" ca="1" si="5"/>
        <v>9.3530720847283781E-5</v>
      </c>
      <c r="I48" s="404">
        <f t="shared" ca="1" si="6"/>
        <v>9.8119637553355867E-5</v>
      </c>
      <c r="J48" s="404">
        <f t="shared" ca="1" si="7"/>
        <v>146.93583672248988</v>
      </c>
      <c r="K48" s="411">
        <f t="shared" ca="1" si="8"/>
        <v>172.07812928581055</v>
      </c>
      <c r="L48" s="414">
        <f t="shared" ca="1" si="9"/>
        <v>1468.8541763610233</v>
      </c>
      <c r="M48" s="417">
        <f t="shared" ca="1" si="10"/>
        <v>17.764103184622435</v>
      </c>
    </row>
    <row r="49" spans="2:13" x14ac:dyDescent="0.2">
      <c r="B49" s="426">
        <f t="shared" ca="1" si="0"/>
        <v>54</v>
      </c>
      <c r="C49" s="404">
        <f t="shared" ca="1" si="1"/>
        <v>9.8193227281520882E-4</v>
      </c>
      <c r="D49" s="401">
        <f ca="1">MpropuPlein+1.5*MasseSans</f>
        <v>12.860999999999999</v>
      </c>
      <c r="E49" s="401">
        <f t="shared" ca="1" si="2"/>
        <v>12.37</v>
      </c>
      <c r="F49" s="401">
        <f t="shared" ca="1" si="3"/>
        <v>11.879</v>
      </c>
      <c r="G49" s="408">
        <f t="shared" ca="1" si="4"/>
        <v>85.213201293451874</v>
      </c>
      <c r="H49" s="404">
        <f t="shared" ca="1" si="5"/>
        <v>7.9380135231625623E-5</v>
      </c>
      <c r="I49" s="404">
        <f t="shared" ca="1" si="6"/>
        <v>8.2661189731055547E-5</v>
      </c>
      <c r="J49" s="404">
        <f t="shared" ca="1" si="7"/>
        <v>122.73397417541844</v>
      </c>
      <c r="K49" s="411">
        <f t="shared" ca="1" si="8"/>
        <v>143.92581086730877</v>
      </c>
      <c r="L49" s="414">
        <f t="shared" ca="1" si="9"/>
        <v>1095.873420289156</v>
      </c>
      <c r="M49" s="417">
        <f t="shared" ca="1" si="10"/>
        <v>15.59730407781325</v>
      </c>
    </row>
    <row r="50" spans="2:13" x14ac:dyDescent="0.2">
      <c r="B50" s="426">
        <f t="shared" ca="1" si="0"/>
        <v>54</v>
      </c>
      <c r="C50" s="404">
        <f t="shared" ca="1" si="1"/>
        <v>9.8193227281520882E-4</v>
      </c>
      <c r="D50" s="401">
        <f ca="1">MpropuPlein+1.75*MasseSans</f>
        <v>14.7325</v>
      </c>
      <c r="E50" s="401">
        <f t="shared" ca="1" si="2"/>
        <v>14.2415</v>
      </c>
      <c r="F50" s="401">
        <f t="shared" ca="1" si="3"/>
        <v>13.750500000000001</v>
      </c>
      <c r="G50" s="408">
        <f t="shared" ca="1" si="4"/>
        <v>72.726039040831353</v>
      </c>
      <c r="H50" s="404">
        <f t="shared" ca="1" si="5"/>
        <v>6.8948655184861759E-5</v>
      </c>
      <c r="I50" s="404">
        <f t="shared" ca="1" si="6"/>
        <v>7.14106594534896E-5</v>
      </c>
      <c r="J50" s="404">
        <f t="shared" ca="1" si="7"/>
        <v>104.83628631819487</v>
      </c>
      <c r="K50" s="411">
        <f t="shared" ca="1" si="8"/>
        <v>123.040492355862</v>
      </c>
      <c r="L50" s="414">
        <f t="shared" ca="1" si="9"/>
        <v>836.81479692503365</v>
      </c>
      <c r="M50" s="417">
        <f t="shared" ca="1" si="10"/>
        <v>13.809877152045752</v>
      </c>
    </row>
    <row r="51" spans="2:13" x14ac:dyDescent="0.2">
      <c r="B51" s="427">
        <f t="shared" ca="1" si="0"/>
        <v>54</v>
      </c>
      <c r="C51" s="405">
        <f t="shared" ca="1" si="1"/>
        <v>9.8193227281520882E-4</v>
      </c>
      <c r="D51" s="402">
        <f ca="1">MpropuPlein+2*MasseSans</f>
        <v>16.603999999999999</v>
      </c>
      <c r="E51" s="402">
        <f t="shared" ca="1" si="2"/>
        <v>16.113</v>
      </c>
      <c r="F51" s="402">
        <f t="shared" ca="1" si="3"/>
        <v>15.622</v>
      </c>
      <c r="G51" s="409">
        <f t="shared" ca="1" si="4"/>
        <v>63.139605908272799</v>
      </c>
      <c r="H51" s="405">
        <f t="shared" ca="1" si="5"/>
        <v>6.0940375647937001E-5</v>
      </c>
      <c r="I51" s="405">
        <f t="shared" ca="1" si="6"/>
        <v>6.285573376105549E-5</v>
      </c>
      <c r="J51" s="405">
        <f t="shared" ca="1" si="7"/>
        <v>91.0681381722342</v>
      </c>
      <c r="K51" s="412">
        <f t="shared" ca="1" si="8"/>
        <v>106.94122806404559</v>
      </c>
      <c r="L51" s="415">
        <f t="shared" ca="1" si="9"/>
        <v>653.59722110684356</v>
      </c>
      <c r="M51" s="418">
        <f t="shared" ca="1" si="10"/>
        <v>12.346104188454337</v>
      </c>
    </row>
    <row r="52" spans="2:13" x14ac:dyDescent="0.2">
      <c r="B52" s="425">
        <f t="shared" ref="B52:B60" si="11">D_ref</f>
        <v>99</v>
      </c>
      <c r="C52" s="403">
        <f t="shared" si="1"/>
        <v>3.3003834725177849E-3</v>
      </c>
      <c r="D52" s="400">
        <f ca="1">MpropuPlein+0*MasseSans</f>
        <v>1.6319999999999999</v>
      </c>
      <c r="E52" s="400">
        <f t="shared" ca="1" si="2"/>
        <v>1.141</v>
      </c>
      <c r="F52" s="400">
        <f t="shared" ca="1" si="3"/>
        <v>0.65</v>
      </c>
      <c r="G52" s="407">
        <f t="shared" ca="1" si="4"/>
        <v>1020.3714198071864</v>
      </c>
      <c r="H52" s="403">
        <f t="shared" ca="1" si="5"/>
        <v>2.8925359093056836E-3</v>
      </c>
      <c r="I52" s="403">
        <f t="shared" ca="1" si="6"/>
        <v>5.0775130346427458E-3</v>
      </c>
      <c r="J52" s="403">
        <f t="shared" ca="1" si="7"/>
        <v>771.06145890577397</v>
      </c>
      <c r="K52" s="410">
        <f t="shared" ca="1" si="8"/>
        <v>590.49474934968862</v>
      </c>
      <c r="L52" s="413">
        <f t="shared" ca="1" si="9"/>
        <v>1283.2325904559127</v>
      </c>
      <c r="M52" s="416">
        <f t="shared" ca="1" si="10"/>
        <v>8.4052570892024328</v>
      </c>
    </row>
    <row r="53" spans="2:13" x14ac:dyDescent="0.2">
      <c r="B53" s="426">
        <f t="shared" si="11"/>
        <v>99</v>
      </c>
      <c r="C53" s="404">
        <f t="shared" si="1"/>
        <v>3.3003834725177849E-3</v>
      </c>
      <c r="D53" s="401">
        <f ca="1">MpropuPlein+0.25*MasseSans</f>
        <v>3.5034999999999998</v>
      </c>
      <c r="E53" s="401">
        <f t="shared" ca="1" si="2"/>
        <v>3.0124999999999997</v>
      </c>
      <c r="F53" s="401">
        <f t="shared" ca="1" si="3"/>
        <v>2.5215000000000001</v>
      </c>
      <c r="G53" s="408">
        <f t="shared" ca="1" si="4"/>
        <v>380.37655601659742</v>
      </c>
      <c r="H53" s="404">
        <f t="shared" ca="1" si="5"/>
        <v>1.0955629784291402E-3</v>
      </c>
      <c r="I53" s="404">
        <f t="shared" ca="1" si="6"/>
        <v>1.3088968758745924E-3</v>
      </c>
      <c r="J53" s="404">
        <f t="shared" ca="1" si="7"/>
        <v>465.4002396462464</v>
      </c>
      <c r="K53" s="411">
        <f t="shared" ca="1" si="8"/>
        <v>471.13533441808863</v>
      </c>
      <c r="L53" s="414">
        <f t="shared" ca="1" si="9"/>
        <v>1772.4267427327186</v>
      </c>
      <c r="M53" s="417">
        <f t="shared" ca="1" si="10"/>
        <v>13.958487103210528</v>
      </c>
    </row>
    <row r="54" spans="2:13" x14ac:dyDescent="0.2">
      <c r="B54" s="426">
        <f t="shared" si="11"/>
        <v>99</v>
      </c>
      <c r="C54" s="404">
        <f t="shared" si="1"/>
        <v>3.3003834725177849E-3</v>
      </c>
      <c r="D54" s="401">
        <f ca="1">MpropuPlein+0.5*MasseSans</f>
        <v>5.375</v>
      </c>
      <c r="E54" s="401">
        <f t="shared" ca="1" si="2"/>
        <v>4.8840000000000003</v>
      </c>
      <c r="F54" s="401">
        <f t="shared" ca="1" si="3"/>
        <v>4.3929999999999998</v>
      </c>
      <c r="G54" s="408">
        <f t="shared" ca="1" si="4"/>
        <v>230.86096642096632</v>
      </c>
      <c r="H54" s="404">
        <f t="shared" ca="1" si="5"/>
        <v>6.7575419175220817E-4</v>
      </c>
      <c r="I54" s="404">
        <f t="shared" ca="1" si="6"/>
        <v>7.5128237480486795E-4</v>
      </c>
      <c r="J54" s="404">
        <f t="shared" ca="1" si="7"/>
        <v>311.18062317630825</v>
      </c>
      <c r="K54" s="411">
        <f t="shared" ca="1" si="8"/>
        <v>342.47779409743089</v>
      </c>
      <c r="L54" s="414">
        <f t="shared" ca="1" si="9"/>
        <v>1842.453930708403</v>
      </c>
      <c r="M54" s="417">
        <f t="shared" ca="1" si="10"/>
        <v>16.245910251592615</v>
      </c>
    </row>
    <row r="55" spans="2:13" x14ac:dyDescent="0.2">
      <c r="B55" s="426">
        <f t="shared" si="11"/>
        <v>99</v>
      </c>
      <c r="C55" s="404">
        <f t="shared" si="1"/>
        <v>3.3003834725177849E-3</v>
      </c>
      <c r="D55" s="401">
        <f ca="1">MpropuPlein+0.75*MasseSans</f>
        <v>7.2464999999999993</v>
      </c>
      <c r="E55" s="401">
        <f t="shared" ca="1" si="2"/>
        <v>6.7554999999999996</v>
      </c>
      <c r="F55" s="401">
        <f t="shared" ca="1" si="3"/>
        <v>6.2644999999999991</v>
      </c>
      <c r="G55" s="408">
        <f t="shared" ca="1" si="4"/>
        <v>164.18703944933753</v>
      </c>
      <c r="H55" s="404">
        <f t="shared" ca="1" si="5"/>
        <v>4.8854762379065724E-4</v>
      </c>
      <c r="I55" s="404">
        <f t="shared" ca="1" si="6"/>
        <v>5.268390889165592E-4</v>
      </c>
      <c r="J55" s="404">
        <f t="shared" ca="1" si="7"/>
        <v>228.61341469620677</v>
      </c>
      <c r="K55" s="411">
        <f t="shared" ca="1" si="8"/>
        <v>259.37833860442265</v>
      </c>
      <c r="L55" s="414">
        <f t="shared" ca="1" si="9"/>
        <v>1679.6196503627762</v>
      </c>
      <c r="M55" s="417">
        <f t="shared" ca="1" si="10"/>
        <v>16.81310350987459</v>
      </c>
    </row>
    <row r="56" spans="2:13" x14ac:dyDescent="0.2">
      <c r="B56" s="426">
        <f t="shared" si="11"/>
        <v>99</v>
      </c>
      <c r="C56" s="404">
        <f t="shared" si="1"/>
        <v>3.3003834725177849E-3</v>
      </c>
      <c r="D56" s="401">
        <f ca="1">MpropuPlein+1*MasseSans</f>
        <v>9.1180000000000003</v>
      </c>
      <c r="E56" s="401">
        <f t="shared" ca="1" si="2"/>
        <v>8.6270000000000007</v>
      </c>
      <c r="F56" s="401">
        <f t="shared" ca="1" si="3"/>
        <v>8.136000000000001</v>
      </c>
      <c r="G56" s="408">
        <f t="shared" ca="1" si="4"/>
        <v>126.44095629998836</v>
      </c>
      <c r="H56" s="404">
        <f t="shared" ca="1" si="5"/>
        <v>3.825644456378561E-4</v>
      </c>
      <c r="I56" s="404">
        <f t="shared" ca="1" si="6"/>
        <v>4.0565185257101578E-4</v>
      </c>
      <c r="J56" s="404">
        <f t="shared" ca="1" si="7"/>
        <v>178.60251909710325</v>
      </c>
      <c r="K56" s="411">
        <f t="shared" ca="1" si="8"/>
        <v>205.46345892090784</v>
      </c>
      <c r="L56" s="414">
        <f t="shared" ca="1" si="9"/>
        <v>1423.5280289384336</v>
      </c>
      <c r="M56" s="417">
        <f t="shared" ca="1" si="10"/>
        <v>16.330140489416337</v>
      </c>
    </row>
    <row r="57" spans="2:13" x14ac:dyDescent="0.2">
      <c r="B57" s="426">
        <f t="shared" si="11"/>
        <v>99</v>
      </c>
      <c r="C57" s="404">
        <f t="shared" si="1"/>
        <v>3.3003834725177849E-3</v>
      </c>
      <c r="D57" s="401">
        <f ca="1">MpropuPlein+1.25*MasseSans</f>
        <v>10.9895</v>
      </c>
      <c r="E57" s="401">
        <f t="shared" ca="1" si="2"/>
        <v>10.4985</v>
      </c>
      <c r="F57" s="401">
        <f t="shared" ca="1" si="3"/>
        <v>10.0075</v>
      </c>
      <c r="G57" s="408">
        <f t="shared" ca="1" si="4"/>
        <v>102.15237557746342</v>
      </c>
      <c r="H57" s="404">
        <f t="shared" ca="1" si="5"/>
        <v>3.1436714507003717E-4</v>
      </c>
      <c r="I57" s="404">
        <f t="shared" ca="1" si="6"/>
        <v>3.297910039987794E-4</v>
      </c>
      <c r="J57" s="404">
        <f t="shared" ca="1" si="7"/>
        <v>145.38191988950621</v>
      </c>
      <c r="K57" s="411">
        <f t="shared" ca="1" si="8"/>
        <v>168.47896209255057</v>
      </c>
      <c r="L57" s="414">
        <f t="shared" ca="1" si="9"/>
        <v>1161.1848670526938</v>
      </c>
      <c r="M57" s="417">
        <f t="shared" ca="1" si="10"/>
        <v>15.302344835187554</v>
      </c>
    </row>
    <row r="58" spans="2:13" x14ac:dyDescent="0.2">
      <c r="B58" s="426">
        <f t="shared" si="11"/>
        <v>99</v>
      </c>
      <c r="C58" s="404">
        <f t="shared" si="1"/>
        <v>3.3003834725177849E-3</v>
      </c>
      <c r="D58" s="401">
        <f ca="1">MpropuPlein+1.5*MasseSans</f>
        <v>12.860999999999999</v>
      </c>
      <c r="E58" s="401">
        <f t="shared" ca="1" si="2"/>
        <v>12.37</v>
      </c>
      <c r="F58" s="401">
        <f t="shared" ca="1" si="3"/>
        <v>11.879</v>
      </c>
      <c r="G58" s="408">
        <f t="shared" ca="1" si="4"/>
        <v>85.213201293451874</v>
      </c>
      <c r="H58" s="404">
        <f t="shared" ca="1" si="5"/>
        <v>2.6680545452851943E-4</v>
      </c>
      <c r="I58" s="404">
        <f t="shared" ca="1" si="6"/>
        <v>2.7783344326271446E-4</v>
      </c>
      <c r="J58" s="404">
        <f t="shared" ca="1" si="7"/>
        <v>121.80782756391625</v>
      </c>
      <c r="K58" s="411">
        <f t="shared" ca="1" si="8"/>
        <v>141.77093182728177</v>
      </c>
      <c r="L58" s="414">
        <f t="shared" ca="1" si="9"/>
        <v>932.7016126694964</v>
      </c>
      <c r="M58" s="417">
        <f t="shared" ca="1" si="10"/>
        <v>14.080753672402873</v>
      </c>
    </row>
    <row r="59" spans="2:13" x14ac:dyDescent="0.2">
      <c r="B59" s="426">
        <f t="shared" si="11"/>
        <v>99</v>
      </c>
      <c r="C59" s="404">
        <f t="shared" si="1"/>
        <v>3.3003834725177849E-3</v>
      </c>
      <c r="D59" s="401">
        <f ca="1">MpropuPlein+1.75*MasseSans</f>
        <v>14.7325</v>
      </c>
      <c r="E59" s="401">
        <f t="shared" ca="1" si="2"/>
        <v>14.2415</v>
      </c>
      <c r="F59" s="401">
        <f t="shared" ca="1" si="3"/>
        <v>13.750500000000001</v>
      </c>
      <c r="G59" s="408">
        <f t="shared" ca="1" si="4"/>
        <v>72.726039040831353</v>
      </c>
      <c r="H59" s="404">
        <f t="shared" ca="1" si="5"/>
        <v>2.3174409103800757E-4</v>
      </c>
      <c r="I59" s="404">
        <f t="shared" ca="1" si="6"/>
        <v>2.400191609408956E-4</v>
      </c>
      <c r="J59" s="404">
        <f t="shared" ca="1" si="7"/>
        <v>104.24693987708714</v>
      </c>
      <c r="K59" s="411">
        <f t="shared" ca="1" si="8"/>
        <v>121.6653105588998</v>
      </c>
      <c r="L59" s="414">
        <f t="shared" ca="1" si="9"/>
        <v>748.10756514801665</v>
      </c>
      <c r="M59" s="417">
        <f t="shared" ca="1" si="10"/>
        <v>12.86445447991334</v>
      </c>
    </row>
    <row r="60" spans="2:13" x14ac:dyDescent="0.2">
      <c r="B60" s="427">
        <f t="shared" si="11"/>
        <v>99</v>
      </c>
      <c r="C60" s="405">
        <f t="shared" si="1"/>
        <v>3.3003834725177849E-3</v>
      </c>
      <c r="D60" s="402">
        <f ca="1">MpropuPlein+2*MasseSans</f>
        <v>16.603999999999999</v>
      </c>
      <c r="E60" s="402">
        <f t="shared" ca="1" si="2"/>
        <v>16.113</v>
      </c>
      <c r="F60" s="402">
        <f t="shared" ca="1" si="3"/>
        <v>15.622</v>
      </c>
      <c r="G60" s="409">
        <f t="shared" ca="1" si="4"/>
        <v>63.139605908272799</v>
      </c>
      <c r="H60" s="405">
        <f t="shared" ca="1" si="5"/>
        <v>2.0482737370556601E-4</v>
      </c>
      <c r="I60" s="405">
        <f t="shared" ca="1" si="6"/>
        <v>2.1126510514132536E-4</v>
      </c>
      <c r="J60" s="405">
        <f t="shared" ca="1" si="7"/>
        <v>90.673994236378903</v>
      </c>
      <c r="K60" s="412">
        <f t="shared" ca="1" si="8"/>
        <v>106.01976024158489</v>
      </c>
      <c r="L60" s="415">
        <f t="shared" ca="1" si="9"/>
        <v>603.71540686737444</v>
      </c>
      <c r="M60" s="418">
        <f t="shared" ca="1" si="10"/>
        <v>11.743488190076848</v>
      </c>
    </row>
    <row r="61" spans="2:13" x14ac:dyDescent="0.2">
      <c r="B61" s="425">
        <f t="shared" ref="B61:B69" si="12">D_ref*1.5</f>
        <v>148.5</v>
      </c>
      <c r="C61" s="403">
        <f t="shared" si="1"/>
        <v>7.4258628131650163E-3</v>
      </c>
      <c r="D61" s="400">
        <f ca="1">MpropuPlein+0*MasseSans</f>
        <v>1.6319999999999999</v>
      </c>
      <c r="E61" s="400">
        <f t="shared" ca="1" si="2"/>
        <v>1.141</v>
      </c>
      <c r="F61" s="400">
        <f t="shared" ca="1" si="3"/>
        <v>0.65</v>
      </c>
      <c r="G61" s="407">
        <f t="shared" ca="1" si="4"/>
        <v>1020.3714198071864</v>
      </c>
      <c r="H61" s="403">
        <f t="shared" ca="1" si="5"/>
        <v>6.5082057959377883E-3</v>
      </c>
      <c r="I61" s="403">
        <f t="shared" ca="1" si="6"/>
        <v>1.1424404327946178E-2</v>
      </c>
      <c r="J61" s="403">
        <f t="shared" ca="1" si="7"/>
        <v>566.64813074656661</v>
      </c>
      <c r="K61" s="410">
        <f t="shared" ca="1" si="8"/>
        <v>395.83342877308831</v>
      </c>
      <c r="L61" s="413">
        <f t="shared" ca="1" si="9"/>
        <v>794.75834496934203</v>
      </c>
      <c r="M61" s="416">
        <f t="shared" ca="1" si="10"/>
        <v>6.1713838175324387</v>
      </c>
    </row>
    <row r="62" spans="2:13" x14ac:dyDescent="0.2">
      <c r="B62" s="426">
        <f t="shared" si="12"/>
        <v>148.5</v>
      </c>
      <c r="C62" s="404">
        <f t="shared" si="1"/>
        <v>7.4258628131650163E-3</v>
      </c>
      <c r="D62" s="401">
        <f ca="1">MpropuPlein+0.25*MasseSans</f>
        <v>3.5034999999999998</v>
      </c>
      <c r="E62" s="401">
        <f t="shared" ca="1" si="2"/>
        <v>3.0124999999999997</v>
      </c>
      <c r="F62" s="401">
        <f t="shared" ca="1" si="3"/>
        <v>2.5215000000000001</v>
      </c>
      <c r="G62" s="408">
        <f t="shared" ca="1" si="4"/>
        <v>380.37655601659742</v>
      </c>
      <c r="H62" s="404">
        <f t="shared" ca="1" si="5"/>
        <v>2.4650167014655658E-3</v>
      </c>
      <c r="I62" s="404">
        <f t="shared" ca="1" si="6"/>
        <v>2.9450179707178332E-3</v>
      </c>
      <c r="J62" s="404">
        <f t="shared" ca="1" si="7"/>
        <v>401.41068546639121</v>
      </c>
      <c r="K62" s="411">
        <f t="shared" ca="1" si="8"/>
        <v>364.66762870246959</v>
      </c>
      <c r="L62" s="414">
        <f t="shared" ca="1" si="9"/>
        <v>1031.5715661699023</v>
      </c>
      <c r="M62" s="417">
        <f t="shared" ca="1" si="10"/>
        <v>10.017997404525461</v>
      </c>
    </row>
    <row r="63" spans="2:13" x14ac:dyDescent="0.2">
      <c r="B63" s="426">
        <f t="shared" si="12"/>
        <v>148.5</v>
      </c>
      <c r="C63" s="404">
        <f t="shared" si="1"/>
        <v>7.4258628131650163E-3</v>
      </c>
      <c r="D63" s="401">
        <f ca="1">MpropuPlein+0.5*MasseSans</f>
        <v>5.375</v>
      </c>
      <c r="E63" s="401">
        <f t="shared" ca="1" si="2"/>
        <v>4.8840000000000003</v>
      </c>
      <c r="F63" s="401">
        <f t="shared" ca="1" si="3"/>
        <v>4.3929999999999998</v>
      </c>
      <c r="G63" s="408">
        <f t="shared" ca="1" si="4"/>
        <v>230.86096642096632</v>
      </c>
      <c r="H63" s="404">
        <f t="shared" ca="1" si="5"/>
        <v>1.5204469314424685E-3</v>
      </c>
      <c r="I63" s="404">
        <f t="shared" ca="1" si="6"/>
        <v>1.690385343310953E-3</v>
      </c>
      <c r="J63" s="404">
        <f t="shared" ca="1" si="7"/>
        <v>288.90497227120767</v>
      </c>
      <c r="K63" s="411">
        <f t="shared" ca="1" si="8"/>
        <v>297.93497874639661</v>
      </c>
      <c r="L63" s="414">
        <f t="shared" ca="1" si="9"/>
        <v>1114.4210024494021</v>
      </c>
      <c r="M63" s="417">
        <f t="shared" ca="1" si="10"/>
        <v>11.954154896585729</v>
      </c>
    </row>
    <row r="64" spans="2:13" x14ac:dyDescent="0.2">
      <c r="B64" s="426">
        <f t="shared" si="12"/>
        <v>148.5</v>
      </c>
      <c r="C64" s="404">
        <f t="shared" si="1"/>
        <v>7.4258628131650163E-3</v>
      </c>
      <c r="D64" s="401">
        <f ca="1">MpropuPlein+0.75*MasseSans</f>
        <v>7.2464999999999993</v>
      </c>
      <c r="E64" s="401">
        <f t="shared" ca="1" si="2"/>
        <v>6.7554999999999996</v>
      </c>
      <c r="F64" s="401">
        <f t="shared" ca="1" si="3"/>
        <v>6.2644999999999991</v>
      </c>
      <c r="G64" s="408">
        <f t="shared" ca="1" si="4"/>
        <v>164.18703944933753</v>
      </c>
      <c r="H64" s="404">
        <f t="shared" ca="1" si="5"/>
        <v>1.0992321535289789E-3</v>
      </c>
      <c r="I64" s="404">
        <f t="shared" ca="1" si="6"/>
        <v>1.1853879500622585E-3</v>
      </c>
      <c r="J64" s="404">
        <f t="shared" ca="1" si="7"/>
        <v>219.10562771539162</v>
      </c>
      <c r="K64" s="411">
        <f t="shared" ca="1" si="8"/>
        <v>238.9500124718823</v>
      </c>
      <c r="L64" s="414">
        <f t="shared" ca="1" si="9"/>
        <v>1090.8773235139345</v>
      </c>
      <c r="M64" s="417">
        <f t="shared" ca="1" si="10"/>
        <v>12.89314588216952</v>
      </c>
    </row>
    <row r="65" spans="2:13" x14ac:dyDescent="0.2">
      <c r="B65" s="426">
        <f t="shared" si="12"/>
        <v>148.5</v>
      </c>
      <c r="C65" s="404">
        <f t="shared" si="1"/>
        <v>7.4258628131650163E-3</v>
      </c>
      <c r="D65" s="401">
        <f ca="1">MpropuPlein+1*MasseSans</f>
        <v>9.1180000000000003</v>
      </c>
      <c r="E65" s="401">
        <f t="shared" ca="1" si="2"/>
        <v>8.6270000000000007</v>
      </c>
      <c r="F65" s="401">
        <f t="shared" ca="1" si="3"/>
        <v>8.136000000000001</v>
      </c>
      <c r="G65" s="408">
        <f t="shared" ca="1" si="4"/>
        <v>126.44095629998836</v>
      </c>
      <c r="H65" s="404">
        <f t="shared" ca="1" si="5"/>
        <v>8.6077000268517626E-4</v>
      </c>
      <c r="I65" s="404">
        <f t="shared" ca="1" si="6"/>
        <v>9.1271666828478552E-4</v>
      </c>
      <c r="J65" s="404">
        <f t="shared" ca="1" si="7"/>
        <v>173.86286987315677</v>
      </c>
      <c r="K65" s="411">
        <f t="shared" ca="1" si="8"/>
        <v>194.92830090351703</v>
      </c>
      <c r="L65" s="414">
        <f t="shared" ca="1" si="9"/>
        <v>1002.0904168505981</v>
      </c>
      <c r="M65" s="417">
        <f t="shared" ca="1" si="10"/>
        <v>13.134617499926286</v>
      </c>
    </row>
    <row r="66" spans="2:13" x14ac:dyDescent="0.2">
      <c r="B66" s="426">
        <f t="shared" si="12"/>
        <v>148.5</v>
      </c>
      <c r="C66" s="404">
        <f t="shared" si="1"/>
        <v>7.4258628131650163E-3</v>
      </c>
      <c r="D66" s="401">
        <f ca="1">MpropuPlein+1.25*MasseSans</f>
        <v>10.9895</v>
      </c>
      <c r="E66" s="401">
        <f t="shared" ca="1" si="2"/>
        <v>10.4985</v>
      </c>
      <c r="F66" s="401">
        <f t="shared" ca="1" si="3"/>
        <v>10.0075</v>
      </c>
      <c r="G66" s="408">
        <f t="shared" ca="1" si="4"/>
        <v>102.15237557746342</v>
      </c>
      <c r="H66" s="404">
        <f t="shared" ca="1" si="5"/>
        <v>7.0732607640758359E-4</v>
      </c>
      <c r="I66" s="404">
        <f t="shared" ca="1" si="6"/>
        <v>7.4202975899725367E-4</v>
      </c>
      <c r="J66" s="404">
        <f t="shared" ca="1" si="7"/>
        <v>142.74200715488823</v>
      </c>
      <c r="K66" s="411">
        <f t="shared" ca="1" si="8"/>
        <v>162.50234663274074</v>
      </c>
      <c r="L66" s="414">
        <f t="shared" ca="1" si="9"/>
        <v>882.43962274022363</v>
      </c>
      <c r="M66" s="417">
        <f t="shared" ca="1" si="10"/>
        <v>12.893460135556081</v>
      </c>
    </row>
    <row r="67" spans="2:13" x14ac:dyDescent="0.2">
      <c r="B67" s="426">
        <f t="shared" si="12"/>
        <v>148.5</v>
      </c>
      <c r="C67" s="404">
        <f t="shared" si="1"/>
        <v>7.4258628131650163E-3</v>
      </c>
      <c r="D67" s="401">
        <f ca="1">MpropuPlein+1.5*MasseSans</f>
        <v>12.860999999999999</v>
      </c>
      <c r="E67" s="401">
        <f t="shared" ca="1" si="2"/>
        <v>12.37</v>
      </c>
      <c r="F67" s="401">
        <f t="shared" ca="1" si="3"/>
        <v>11.879</v>
      </c>
      <c r="G67" s="408">
        <f t="shared" ca="1" si="4"/>
        <v>85.213201293451874</v>
      </c>
      <c r="H67" s="404">
        <f t="shared" ca="1" si="5"/>
        <v>6.0031227268916864E-4</v>
      </c>
      <c r="I67" s="404">
        <f t="shared" ca="1" si="6"/>
        <v>6.2512524734110759E-4</v>
      </c>
      <c r="J67" s="404">
        <f t="shared" ca="1" si="7"/>
        <v>120.21363086653271</v>
      </c>
      <c r="K67" s="411">
        <f t="shared" ca="1" si="8"/>
        <v>138.12209478225935</v>
      </c>
      <c r="L67" s="414">
        <f t="shared" ca="1" si="9"/>
        <v>756.53872431975276</v>
      </c>
      <c r="M67" s="417">
        <f t="shared" ca="1" si="10"/>
        <v>12.351870985095111</v>
      </c>
    </row>
    <row r="68" spans="2:13" x14ac:dyDescent="0.2">
      <c r="B68" s="426">
        <f t="shared" si="12"/>
        <v>148.5</v>
      </c>
      <c r="C68" s="404">
        <f t="shared" si="1"/>
        <v>7.4258628131650163E-3</v>
      </c>
      <c r="D68" s="401">
        <f ca="1">MpropuPlein+1.75*MasseSans</f>
        <v>14.7325</v>
      </c>
      <c r="E68" s="401">
        <f t="shared" ca="1" si="2"/>
        <v>14.2415</v>
      </c>
      <c r="F68" s="401">
        <f t="shared" ca="1" si="3"/>
        <v>13.750500000000001</v>
      </c>
      <c r="G68" s="408">
        <f t="shared" ca="1" si="4"/>
        <v>72.726039040831353</v>
      </c>
      <c r="H68" s="404">
        <f t="shared" ca="1" si="5"/>
        <v>5.2142420483551708E-4</v>
      </c>
      <c r="I68" s="404">
        <f t="shared" ca="1" si="6"/>
        <v>5.4004311211701514E-4</v>
      </c>
      <c r="J68" s="404">
        <f t="shared" ca="1" si="7"/>
        <v>103.22393183787521</v>
      </c>
      <c r="K68" s="411">
        <f t="shared" ca="1" si="8"/>
        <v>119.30740052335857</v>
      </c>
      <c r="L68" s="414">
        <f t="shared" ca="1" si="9"/>
        <v>638.95297032246344</v>
      </c>
      <c r="M68" s="417">
        <f t="shared" ca="1" si="10"/>
        <v>11.654976640161149</v>
      </c>
    </row>
    <row r="69" spans="2:13" x14ac:dyDescent="0.2">
      <c r="B69" s="427">
        <f t="shared" si="12"/>
        <v>148.5</v>
      </c>
      <c r="C69" s="405">
        <f t="shared" si="1"/>
        <v>7.4258628131650163E-3</v>
      </c>
      <c r="D69" s="402">
        <f ca="1">MpropuPlein+2*MasseSans</f>
        <v>16.603999999999999</v>
      </c>
      <c r="E69" s="402">
        <f t="shared" ca="1" si="2"/>
        <v>16.113</v>
      </c>
      <c r="F69" s="402">
        <f t="shared" ca="1" si="3"/>
        <v>15.622</v>
      </c>
      <c r="G69" s="409">
        <f t="shared" ca="1" si="4"/>
        <v>63.139605908272799</v>
      </c>
      <c r="H69" s="405">
        <f t="shared" ca="1" si="5"/>
        <v>4.6086159083752351E-4</v>
      </c>
      <c r="I69" s="405">
        <f t="shared" ca="1" si="6"/>
        <v>4.7534648656798211E-4</v>
      </c>
      <c r="J69" s="405">
        <f t="shared" ca="1" si="7"/>
        <v>89.985935509076597</v>
      </c>
      <c r="K69" s="412">
        <f t="shared" ca="1" si="8"/>
        <v>104.4263654186973</v>
      </c>
      <c r="L69" s="415">
        <f t="shared" ca="1" si="9"/>
        <v>536.20831325362644</v>
      </c>
      <c r="M69" s="418">
        <f t="shared" ca="1" si="10"/>
        <v>10.904633982021171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workbookViewId="0">
      <selection activeCell="M22" sqref="M22"/>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G43" sqref="G43"/>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Pro54-5G WT</v>
      </c>
      <c r="G5" t="s">
        <v>459</v>
      </c>
      <c r="H5">
        <f>MasseSans</f>
        <v>7.4859999999999998</v>
      </c>
      <c r="N5" s="75"/>
      <c r="O5" s="6"/>
      <c r="P5" s="273"/>
      <c r="Q5" s="436"/>
      <c r="R5" s="48"/>
      <c r="S5" s="48"/>
      <c r="T5" s="48"/>
      <c r="U5" s="48"/>
    </row>
    <row r="6" spans="2:21" x14ac:dyDescent="0.2">
      <c r="B6" s="74"/>
      <c r="D6" t="s">
        <v>455</v>
      </c>
      <c r="E6" s="2" t="str">
        <f>Trajecto!H34</f>
        <v>Brun/Orange…</v>
      </c>
      <c r="G6" t="s">
        <v>460</v>
      </c>
      <c r="H6">
        <f>D_ref</f>
        <v>99</v>
      </c>
      <c r="N6" s="75"/>
      <c r="O6" s="6"/>
      <c r="P6" s="273"/>
      <c r="Q6" s="436"/>
      <c r="R6" s="48"/>
      <c r="S6" s="48"/>
      <c r="T6" s="48"/>
      <c r="U6" s="48"/>
    </row>
    <row r="7" spans="2:21" x14ac:dyDescent="0.2">
      <c r="B7" s="74"/>
      <c r="D7" t="s">
        <v>457</v>
      </c>
      <c r="E7" s="2" t="str">
        <f>Trajecto!H35</f>
        <v>Rouge…</v>
      </c>
      <c r="G7" t="s">
        <v>5</v>
      </c>
      <c r="H7">
        <f>Cx</f>
        <v>0.7</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7.4859999999999998</v>
      </c>
      <c r="F11" s="246" t="s">
        <v>123</v>
      </c>
      <c r="G11" s="246" t="s">
        <v>125</v>
      </c>
      <c r="H11" s="672">
        <f ca="1">Vsortie_de_rampe</f>
        <v>31.735112442153167</v>
      </c>
      <c r="I11" s="673"/>
      <c r="J11" s="76"/>
      <c r="N11" s="75"/>
      <c r="P11" s="48"/>
      <c r="Q11" s="436"/>
      <c r="R11" s="48"/>
      <c r="S11" s="48"/>
      <c r="T11" s="48"/>
      <c r="U11" s="440">
        <f>IF(RIGHT(Nb_diam,1)=",", "", X_j)</f>
        <v>942</v>
      </c>
    </row>
    <row r="12" spans="2:21" ht="13.5" thickBot="1" x14ac:dyDescent="0.25">
      <c r="B12" s="74"/>
      <c r="C12" s="12"/>
      <c r="D12" s="276"/>
      <c r="E12" s="244"/>
      <c r="F12" s="6" t="s">
        <v>123</v>
      </c>
      <c r="G12" s="6" t="s">
        <v>126</v>
      </c>
      <c r="H12" s="674">
        <f>Finesse</f>
        <v>20.727272727272727</v>
      </c>
      <c r="I12" s="675"/>
      <c r="J12" s="76"/>
      <c r="N12" s="75"/>
      <c r="O12" s="6"/>
      <c r="P12" s="273" t="s">
        <v>341</v>
      </c>
      <c r="Q12" s="441">
        <f>D_og</f>
        <v>84</v>
      </c>
      <c r="R12" s="48"/>
      <c r="S12" s="48"/>
      <c r="T12" s="48"/>
      <c r="U12" s="436"/>
    </row>
    <row r="13" spans="2:21" x14ac:dyDescent="0.2">
      <c r="B13" s="74"/>
      <c r="C13" s="12"/>
      <c r="D13" s="276" t="s">
        <v>5</v>
      </c>
      <c r="E13" s="244">
        <f>Cx</f>
        <v>0.7</v>
      </c>
      <c r="F13" s="6" t="s">
        <v>123</v>
      </c>
      <c r="G13" s="6" t="s">
        <v>433</v>
      </c>
      <c r="H13" s="674">
        <f>Cn</f>
        <v>22.595376756695227</v>
      </c>
      <c r="I13" s="675"/>
      <c r="J13" s="76"/>
      <c r="N13" s="75"/>
      <c r="O13" s="6"/>
      <c r="P13" s="48"/>
      <c r="Q13" s="436"/>
      <c r="R13" s="48"/>
      <c r="S13" s="48"/>
      <c r="T13" s="48"/>
      <c r="U13" s="440">
        <f>IF(RIGHT(Nb_diam,1)=",", "", X_r)</f>
        <v>2002</v>
      </c>
    </row>
    <row r="14" spans="2:21" x14ac:dyDescent="0.2">
      <c r="B14" s="74"/>
      <c r="C14" s="12"/>
      <c r="D14" s="276" t="s">
        <v>143</v>
      </c>
      <c r="E14" s="244">
        <f>L_rampe</f>
        <v>4</v>
      </c>
      <c r="F14" s="6" t="s">
        <v>123</v>
      </c>
      <c r="G14" s="6" t="s">
        <v>127</v>
      </c>
      <c r="H14" s="247">
        <f ca="1">MS_min</f>
        <v>1.3450285297218867</v>
      </c>
      <c r="I14" s="254">
        <f ca="1">MS_max</f>
        <v>3.0986297737262376</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30.391426377569875</v>
      </c>
      <c r="I15" s="254">
        <f ca="1">MS_Cn_max</f>
        <v>83.952056323695146</v>
      </c>
      <c r="J15" s="76"/>
      <c r="K15" s="76"/>
      <c r="N15" s="75"/>
      <c r="P15" s="48"/>
      <c r="Q15" s="436"/>
      <c r="R15" s="48"/>
      <c r="S15" s="48"/>
      <c r="T15" s="48"/>
    </row>
    <row r="16" spans="2:21" x14ac:dyDescent="0.2">
      <c r="B16" s="74"/>
      <c r="C16" s="12"/>
      <c r="D16" s="276" t="s">
        <v>145</v>
      </c>
      <c r="E16" s="244">
        <f>Q_ail</f>
        <v>4</v>
      </c>
      <c r="F16" s="6" t="s">
        <v>128</v>
      </c>
      <c r="G16" s="6" t="s">
        <v>129</v>
      </c>
      <c r="H16" s="247">
        <f ca="1">V_para</f>
        <v>15.422762892530891</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4">
        <f>T_para</f>
        <v>15.5</v>
      </c>
      <c r="I17" s="675"/>
      <c r="J17" s="258"/>
      <c r="N17" s="75"/>
      <c r="P17" s="434" t="s">
        <v>342</v>
      </c>
      <c r="Q17" s="440">
        <f>IF(RIGHT(Nb_diam,1)=",", "", D2j)</f>
        <v>104</v>
      </c>
      <c r="R17" s="48"/>
      <c r="S17" s="48"/>
      <c r="T17" s="48"/>
      <c r="U17" s="436"/>
    </row>
    <row r="18" spans="2:21" x14ac:dyDescent="0.2">
      <c r="B18" s="74"/>
      <c r="C18" s="12"/>
      <c r="D18" s="276" t="s">
        <v>148</v>
      </c>
      <c r="E18" s="244">
        <f ca="1">XpropuRef-Long_propu</f>
        <v>1564</v>
      </c>
      <c r="F18" s="12" t="s">
        <v>130</v>
      </c>
      <c r="G18" s="12" t="s">
        <v>427</v>
      </c>
      <c r="H18" s="602">
        <f ca="1">T_para-Combustion-Depotage</f>
        <v>15.5</v>
      </c>
      <c r="I18" s="680"/>
      <c r="N18" s="75"/>
      <c r="P18" s="48"/>
      <c r="Q18" s="436"/>
      <c r="R18" s="48"/>
      <c r="S18" s="48"/>
    </row>
    <row r="19" spans="2:21" x14ac:dyDescent="0.2">
      <c r="B19" s="74"/>
      <c r="C19" s="531"/>
      <c r="D19" s="269"/>
      <c r="E19" s="271"/>
      <c r="F19" s="519" t="s">
        <v>132</v>
      </c>
      <c r="G19" s="274" t="s">
        <v>426</v>
      </c>
      <c r="H19" s="681">
        <f ca="1">Portee_balistique</f>
        <v>752.66657852646347</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50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1030</v>
      </c>
      <c r="E23" s="527" t="s">
        <v>38</v>
      </c>
      <c r="F23" s="528">
        <f>m_ail</f>
        <v>190</v>
      </c>
      <c r="G23" s="526">
        <f>m_can</f>
        <v>170</v>
      </c>
      <c r="I23" s="529" t="s">
        <v>448</v>
      </c>
      <c r="J23" s="528">
        <f>l_j</f>
        <v>60</v>
      </c>
      <c r="K23" s="526">
        <f>l_r</f>
        <v>50</v>
      </c>
      <c r="N23" s="75"/>
      <c r="O23" s="273"/>
      <c r="P23" s="436"/>
      <c r="Q23" s="48"/>
      <c r="R23" s="48"/>
      <c r="S23" s="48"/>
      <c r="T23" s="226"/>
      <c r="U23" s="436"/>
    </row>
    <row r="24" spans="2:21" x14ac:dyDescent="0.2">
      <c r="B24" s="74"/>
      <c r="C24" s="526" t="s">
        <v>440</v>
      </c>
      <c r="D24" s="526">
        <f>Long_tot</f>
        <v>2052</v>
      </c>
      <c r="E24" s="527" t="s">
        <v>443</v>
      </c>
      <c r="F24" s="528">
        <f>n_ail</f>
        <v>80</v>
      </c>
      <c r="G24" s="526">
        <f>n_can</f>
        <v>80</v>
      </c>
      <c r="I24" s="529" t="s">
        <v>449</v>
      </c>
      <c r="J24" s="528">
        <f>D1j</f>
        <v>84</v>
      </c>
      <c r="K24" s="526">
        <f>D1r</f>
        <v>104</v>
      </c>
      <c r="N24" s="75"/>
      <c r="O24" s="273"/>
      <c r="P24" s="436"/>
      <c r="Q24" s="48"/>
      <c r="R24" s="48"/>
      <c r="S24" s="48"/>
      <c r="T24" s="226"/>
      <c r="U24" s="436"/>
    </row>
    <row r="25" spans="2:21" x14ac:dyDescent="0.2">
      <c r="B25" s="74"/>
      <c r="C25" s="526" t="s">
        <v>441</v>
      </c>
      <c r="D25" s="526">
        <f>XpropuRef</f>
        <v>2052</v>
      </c>
      <c r="E25" s="527" t="s">
        <v>444</v>
      </c>
      <c r="F25" s="528">
        <f>p_ail</f>
        <v>180</v>
      </c>
      <c r="G25" s="526">
        <f>p_can</f>
        <v>120</v>
      </c>
      <c r="I25" s="529" t="s">
        <v>450</v>
      </c>
      <c r="J25" s="528">
        <f>D2j</f>
        <v>104</v>
      </c>
      <c r="K25" s="526">
        <f>D2r</f>
        <v>84</v>
      </c>
      <c r="N25" s="75"/>
      <c r="O25" s="273"/>
      <c r="P25" s="436"/>
      <c r="Q25" s="48"/>
      <c r="R25" s="48"/>
      <c r="S25" s="48"/>
      <c r="T25" s="226"/>
      <c r="U25" s="436"/>
    </row>
    <row r="26" spans="2:21" x14ac:dyDescent="0.2">
      <c r="B26" s="74"/>
      <c r="C26" s="526" t="s">
        <v>438</v>
      </c>
      <c r="D26" s="526">
        <f>D_ref</f>
        <v>99</v>
      </c>
      <c r="E26" s="527" t="s">
        <v>445</v>
      </c>
      <c r="F26" s="528">
        <f>E_ail</f>
        <v>145</v>
      </c>
      <c r="G26" s="526">
        <f>E_can</f>
        <v>107</v>
      </c>
      <c r="I26" s="529" t="s">
        <v>451</v>
      </c>
      <c r="J26" s="528">
        <f>X_j</f>
        <v>942</v>
      </c>
      <c r="K26" s="526">
        <f>X_r</f>
        <v>2002</v>
      </c>
      <c r="N26" s="75"/>
      <c r="O26" s="273"/>
      <c r="P26" s="436"/>
      <c r="Q26" s="48"/>
      <c r="R26" s="48"/>
      <c r="S26" s="48"/>
      <c r="T26" s="226"/>
      <c r="U26" s="436"/>
    </row>
    <row r="27" spans="2:21" x14ac:dyDescent="0.2">
      <c r="B27" s="74"/>
      <c r="C27" s="526" t="s">
        <v>439</v>
      </c>
      <c r="D27" s="526">
        <f>Long_ogive</f>
        <v>252</v>
      </c>
      <c r="E27" s="527" t="s">
        <v>446</v>
      </c>
      <c r="F27" s="528">
        <f>X_ail</f>
        <v>1972</v>
      </c>
      <c r="G27" s="526">
        <f>X_can</f>
        <v>942</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80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120</v>
      </c>
    </row>
    <row r="31" spans="2:21" ht="13.5" thickBot="1" x14ac:dyDescent="0.25">
      <c r="B31" s="74"/>
      <c r="C31" s="83">
        <f>Beta_rampe</f>
        <v>80</v>
      </c>
      <c r="D31" s="84">
        <f ca="1">Portee_balistique</f>
        <v>752.66657852646347</v>
      </c>
      <c r="E31" s="676">
        <f ca="1">T_para+Dt_para</f>
        <v>99.315810734743877</v>
      </c>
      <c r="F31" s="676"/>
      <c r="G31" s="676"/>
      <c r="H31" s="679">
        <f ca="1">Altitude_culmi</f>
        <v>1292.6864279094841</v>
      </c>
      <c r="I31" s="679"/>
      <c r="J31" s="85">
        <f ca="1">Temps_culmi</f>
        <v>15.299999999999963</v>
      </c>
      <c r="K31" s="86">
        <f ca="1">Vit_culmi</f>
        <v>23.073817609419706</v>
      </c>
      <c r="L31" s="84">
        <f ca="1">Acc_max</f>
        <v>139.30212348890771</v>
      </c>
      <c r="M31" s="86">
        <f ca="1">Vit_max</f>
        <v>202.79970932294532</v>
      </c>
      <c r="N31" s="75"/>
      <c r="O31" s="273" t="s">
        <v>436</v>
      </c>
      <c r="P31" s="441">
        <f>ep_ail</f>
        <v>3</v>
      </c>
      <c r="Q31" s="2"/>
      <c r="R31" s="48"/>
      <c r="S31" s="48"/>
      <c r="T31" s="226" t="s">
        <v>344</v>
      </c>
      <c r="U31" s="523">
        <f>[0]!m_can</f>
        <v>170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107</v>
      </c>
    </row>
    <row r="34" spans="2:21" ht="13.5" thickBot="1" x14ac:dyDescent="0.25">
      <c r="B34" s="77"/>
      <c r="C34" s="78"/>
      <c r="D34" s="78"/>
      <c r="E34" s="78"/>
      <c r="F34" s="78"/>
      <c r="G34" s="78"/>
      <c r="H34" s="78"/>
      <c r="I34" s="78"/>
      <c r="J34" s="78"/>
      <c r="K34" s="78"/>
      <c r="L34" s="78"/>
      <c r="M34" s="78"/>
      <c r="N34" s="79"/>
      <c r="O34" s="2"/>
      <c r="P34" s="273" t="s">
        <v>431</v>
      </c>
      <c r="Q34" s="441">
        <f>E_ail</f>
        <v>145</v>
      </c>
      <c r="T34" s="226" t="s">
        <v>436</v>
      </c>
      <c r="U34" s="523">
        <f>[0]!ep_can</f>
        <v>3</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99</v>
      </c>
      <c r="F40" s="265"/>
      <c r="G40" s="265"/>
      <c r="H40" s="261" t="s">
        <v>198</v>
      </c>
      <c r="I40" s="261" t="s">
        <v>199</v>
      </c>
      <c r="J40" s="262" t="s">
        <v>200</v>
      </c>
      <c r="N40" s="75"/>
    </row>
    <row r="41" spans="2:21" x14ac:dyDescent="0.2">
      <c r="B41" s="74"/>
      <c r="D41" s="276" t="s">
        <v>147</v>
      </c>
      <c r="E41" s="6">
        <f>Long_ogive</f>
        <v>252</v>
      </c>
      <c r="F41" s="2"/>
      <c r="G41" s="2" t="s">
        <v>201</v>
      </c>
      <c r="H41" s="6">
        <f>MasseSans</f>
        <v>7.4859999999999998</v>
      </c>
      <c r="I41" s="6">
        <f ca="1">MasseVide</f>
        <v>8.1359999999999992</v>
      </c>
      <c r="J41" s="244">
        <f ca="1">MassePlein</f>
        <v>9.1180000000000003</v>
      </c>
      <c r="N41" s="75"/>
    </row>
    <row r="42" spans="2:21" x14ac:dyDescent="0.2">
      <c r="B42" s="74"/>
      <c r="D42" s="276" t="s">
        <v>150</v>
      </c>
      <c r="E42" s="6">
        <f>X_ail-m_ail</f>
        <v>1782</v>
      </c>
      <c r="F42" s="255"/>
      <c r="G42" s="255" t="s">
        <v>218</v>
      </c>
      <c r="H42" s="263">
        <f>XcgSans</f>
        <v>1030</v>
      </c>
      <c r="I42" s="263">
        <f ca="1">XcgVide</f>
        <v>1091.8362831858408</v>
      </c>
      <c r="J42" s="245">
        <f ca="1">XcgPlein</f>
        <v>1170.3255099802589</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72">
        <f ca="1">Vsortie_de_rampe</f>
        <v>31.735112442153167</v>
      </c>
      <c r="I44" s="673"/>
      <c r="N44" s="75"/>
    </row>
    <row r="45" spans="2:21" x14ac:dyDescent="0.2">
      <c r="B45" s="74"/>
      <c r="D45" s="276" t="str">
        <f>IF(Lang="Français","Flèche        'p'",IF(Lang="English","Offset         'p'",""))</f>
        <v>Flèche        'p'</v>
      </c>
      <c r="E45" s="244">
        <f>p_ail</f>
        <v>180</v>
      </c>
      <c r="F45" s="6" t="s">
        <v>203</v>
      </c>
      <c r="G45" s="6" t="s">
        <v>208</v>
      </c>
      <c r="H45" s="674">
        <f>Finesse</f>
        <v>20.727272727272727</v>
      </c>
      <c r="I45" s="675"/>
      <c r="N45" s="75"/>
    </row>
    <row r="46" spans="2:21" x14ac:dyDescent="0.2">
      <c r="B46" s="74"/>
      <c r="D46" s="276" t="str">
        <f>IF(Lang="Français","Envergure   'E'",IF(Lang="English","Span          'E'",""))</f>
        <v>Envergure   'E'</v>
      </c>
      <c r="E46" s="244">
        <f>E_ail</f>
        <v>145</v>
      </c>
      <c r="F46" s="6" t="s">
        <v>204</v>
      </c>
      <c r="G46" s="6" t="s">
        <v>209</v>
      </c>
      <c r="H46" s="674">
        <f>Cn</f>
        <v>22.595376756695227</v>
      </c>
      <c r="I46" s="675"/>
      <c r="N46" s="75"/>
    </row>
    <row r="47" spans="2:21" x14ac:dyDescent="0.2">
      <c r="B47" s="74"/>
      <c r="D47" s="276" t="s">
        <v>144</v>
      </c>
      <c r="E47" s="244">
        <f>ep_ail</f>
        <v>3</v>
      </c>
      <c r="F47" s="6" t="s">
        <v>205</v>
      </c>
      <c r="G47" s="6" t="s">
        <v>210</v>
      </c>
      <c r="H47" s="247">
        <f ca="1">MS_min</f>
        <v>1.3450285297218867</v>
      </c>
      <c r="I47" s="254">
        <f ca="1">MS_max</f>
        <v>3.0986297737262376</v>
      </c>
      <c r="N47" s="75"/>
    </row>
    <row r="48" spans="2:21" x14ac:dyDescent="0.2">
      <c r="B48" s="74"/>
      <c r="D48" s="276" t="s">
        <v>145</v>
      </c>
      <c r="E48" s="244">
        <f>Q_ail</f>
        <v>4</v>
      </c>
      <c r="F48" s="274" t="s">
        <v>206</v>
      </c>
      <c r="G48" s="274" t="s">
        <v>211</v>
      </c>
      <c r="H48" s="256">
        <f ca="1">MS_Cn_min</f>
        <v>30.391426377569875</v>
      </c>
      <c r="I48" s="264">
        <f ca="1">MS_Cn_max</f>
        <v>83.952056323695146</v>
      </c>
      <c r="N48" s="75"/>
    </row>
    <row r="49" spans="2:14" x14ac:dyDescent="0.2">
      <c r="B49" s="74"/>
      <c r="D49" s="276" t="s">
        <v>148</v>
      </c>
      <c r="E49" s="244">
        <f ca="1">XpropuRef-Long_propu</f>
        <v>1564</v>
      </c>
      <c r="N49" s="75"/>
    </row>
    <row r="50" spans="2:14" x14ac:dyDescent="0.2">
      <c r="B50" s="74"/>
      <c r="D50" s="276" t="s">
        <v>146</v>
      </c>
      <c r="E50" s="272" t="str">
        <f>Forme_ogive</f>
        <v>Conique (droite)</v>
      </c>
      <c r="F50" s="273" t="s">
        <v>183</v>
      </c>
      <c r="G50" s="275" t="s">
        <v>5</v>
      </c>
      <c r="H50" s="246">
        <f>Cx</f>
        <v>0.7</v>
      </c>
      <c r="I50" s="265"/>
      <c r="J50" s="266"/>
      <c r="N50" s="75"/>
    </row>
    <row r="51" spans="2:14" x14ac:dyDescent="0.2">
      <c r="B51" s="74"/>
      <c r="D51" s="276" t="s">
        <v>142</v>
      </c>
      <c r="E51" s="244">
        <f>Long_tot</f>
        <v>2052</v>
      </c>
      <c r="G51" s="276" t="s">
        <v>212</v>
      </c>
      <c r="H51" s="6">
        <f>Sref</f>
        <v>9.4376873994583919E-3</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394</v>
      </c>
      <c r="G53" s="278" t="s">
        <v>215</v>
      </c>
      <c r="H53" s="247">
        <f ca="1">Temps_culmi</f>
        <v>15.299999999999963</v>
      </c>
      <c r="I53" s="259"/>
      <c r="J53" s="268"/>
      <c r="N53" s="75"/>
    </row>
    <row r="54" spans="2:14" x14ac:dyDescent="0.2">
      <c r="B54" s="74"/>
      <c r="G54" s="278" t="s">
        <v>216</v>
      </c>
      <c r="H54" s="242">
        <f ca="1">Altitude_culmi</f>
        <v>1292.6864279094841</v>
      </c>
      <c r="I54" s="259"/>
      <c r="J54" s="268"/>
      <c r="N54" s="75"/>
    </row>
    <row r="55" spans="2:14" x14ac:dyDescent="0.2">
      <c r="B55" s="74"/>
      <c r="C55" s="275" t="s">
        <v>233</v>
      </c>
      <c r="D55" s="249" t="s">
        <v>60</v>
      </c>
      <c r="E55" s="243">
        <f>Long_tot</f>
        <v>2052</v>
      </c>
      <c r="G55" s="278" t="s">
        <v>217</v>
      </c>
      <c r="H55" s="248">
        <f ca="1">Vit_culmi</f>
        <v>23.073817609419706</v>
      </c>
      <c r="I55" s="259"/>
      <c r="J55" s="268"/>
      <c r="N55" s="75"/>
    </row>
    <row r="56" spans="2:14" x14ac:dyDescent="0.2">
      <c r="B56" s="74"/>
      <c r="C56" s="276"/>
      <c r="D56" s="2" t="s">
        <v>219</v>
      </c>
      <c r="E56" s="244">
        <f>MAX(D_ref,D_ail,D_og,(RIGHT(Nb_diam,1)=",")*MAX(D1j,D1r,D2j,D2r))</f>
        <v>104</v>
      </c>
      <c r="G56" s="278" t="s">
        <v>133</v>
      </c>
      <c r="H56" s="242">
        <f ca="1">Portee_balistique</f>
        <v>752.66657852646347</v>
      </c>
      <c r="I56" s="259"/>
      <c r="J56" s="268"/>
      <c r="N56" s="75"/>
    </row>
    <row r="57" spans="2:14" x14ac:dyDescent="0.2">
      <c r="B57" s="74"/>
      <c r="C57" s="276"/>
      <c r="D57" s="2" t="s">
        <v>220</v>
      </c>
      <c r="E57" s="244">
        <f>E_ail*2+D_ail</f>
        <v>394</v>
      </c>
      <c r="G57" s="278" t="s">
        <v>214</v>
      </c>
      <c r="H57" s="242">
        <f ca="1">T_balistique</f>
        <v>33.400000000000205</v>
      </c>
      <c r="I57" s="259"/>
      <c r="J57" s="268"/>
      <c r="N57" s="75"/>
    </row>
    <row r="58" spans="2:14" x14ac:dyDescent="0.2">
      <c r="B58" s="74"/>
      <c r="C58" s="276"/>
      <c r="D58" s="2" t="s">
        <v>221</v>
      </c>
      <c r="E58" s="244">
        <f ca="1">MassePlein</f>
        <v>9.1180000000000003</v>
      </c>
      <c r="G58" s="278" t="s">
        <v>137</v>
      </c>
      <c r="H58" s="248">
        <f ca="1">Vit_max</f>
        <v>202.79970932294532</v>
      </c>
      <c r="I58" s="259"/>
      <c r="J58" s="268"/>
      <c r="N58" s="75"/>
    </row>
    <row r="59" spans="2:14" x14ac:dyDescent="0.2">
      <c r="B59" s="74"/>
      <c r="C59" s="277" t="s">
        <v>234</v>
      </c>
      <c r="D59" s="255" t="s">
        <v>145</v>
      </c>
      <c r="E59" s="260">
        <f>Q_ail</f>
        <v>4</v>
      </c>
      <c r="G59" s="278" t="s">
        <v>136</v>
      </c>
      <c r="H59" s="242">
        <f ca="1">Acc_max</f>
        <v>139.30212348890771</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2540.3135239437211</v>
      </c>
      <c r="F62" s="280">
        <f ca="1">E62/9.81</f>
        <v>258.95142955593485</v>
      </c>
      <c r="H62" s="2"/>
      <c r="I62" s="2"/>
      <c r="J62" s="2"/>
      <c r="K62" s="2"/>
      <c r="N62" s="75"/>
    </row>
    <row r="63" spans="2:14" x14ac:dyDescent="0.2">
      <c r="B63" s="74"/>
      <c r="C63" s="276"/>
      <c r="D63" s="2" t="s">
        <v>223</v>
      </c>
      <c r="E63" s="242">
        <f ca="1">2*Acc_max*Masse_ail</f>
        <v>32.722068807544424</v>
      </c>
      <c r="F63" s="248">
        <f ca="1">E63/9.81</f>
        <v>3.3355829569362307</v>
      </c>
      <c r="G63" s="246" t="s">
        <v>229</v>
      </c>
      <c r="H63" s="288">
        <f>S_ail*(ep_ail/1000)*2000</f>
        <v>0.11745</v>
      </c>
      <c r="I63" s="2"/>
      <c r="J63" s="2"/>
      <c r="K63" s="2"/>
      <c r="N63" s="75"/>
    </row>
    <row r="64" spans="2:14" x14ac:dyDescent="0.2">
      <c r="B64" s="74"/>
      <c r="C64" s="277"/>
      <c r="D64" s="255" t="s">
        <v>224</v>
      </c>
      <c r="E64" s="263">
        <f ca="1">0.104*S_ail*Vit_max^2</f>
        <v>83.727816654174902</v>
      </c>
      <c r="F64" s="281">
        <f ca="1">E64/9.81</f>
        <v>8.5349456324337307</v>
      </c>
      <c r="G64" s="274" t="s">
        <v>228</v>
      </c>
      <c r="H64" s="289">
        <f>(E_ail*(m_ail+n_ail)/2)/10^6</f>
        <v>1.9574999999999999E-2</v>
      </c>
      <c r="I64" s="2"/>
      <c r="J64" s="2"/>
      <c r="K64" s="2"/>
      <c r="N64" s="75"/>
    </row>
    <row r="65" spans="2:14" x14ac:dyDescent="0.2">
      <c r="B65" s="74"/>
      <c r="C65" s="282" t="s">
        <v>242</v>
      </c>
      <c r="D65" s="285" t="s">
        <v>240</v>
      </c>
      <c r="E65" s="286">
        <f ca="1">2*Acc_max*H65</f>
        <v>1270.1567619718605</v>
      </c>
      <c r="F65" s="286">
        <f ca="1">E65/9.81</f>
        <v>129.47571477796743</v>
      </c>
      <c r="G65" s="287" t="s">
        <v>241</v>
      </c>
      <c r="H65" s="279">
        <f ca="1">E58/2</f>
        <v>4.5590000000000002</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15.5</v>
      </c>
      <c r="I67" s="251">
        <f ca="1">Temps_culmi</f>
        <v>15.299999999999963</v>
      </c>
      <c r="J67" s="2"/>
      <c r="K67" s="2"/>
      <c r="N67" s="75"/>
    </row>
    <row r="68" spans="2:14" x14ac:dyDescent="0.2">
      <c r="B68" s="74"/>
      <c r="C68" s="6"/>
      <c r="D68" s="2"/>
      <c r="E68" s="2"/>
      <c r="F68" s="275" t="s">
        <v>231</v>
      </c>
      <c r="G68" s="249" t="s">
        <v>129</v>
      </c>
      <c r="H68" s="250">
        <f ca="1">V_para</f>
        <v>15.422762892530891</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23.03382001759007</v>
      </c>
      <c r="I70" s="253">
        <f ca="1">V_ouv_sat</f>
        <v>163.63592000458232</v>
      </c>
      <c r="N70" s="75"/>
    </row>
    <row r="71" spans="2:14" x14ac:dyDescent="0.2">
      <c r="B71" s="74"/>
      <c r="C71" s="226"/>
      <c r="F71" s="276"/>
      <c r="G71" s="2" t="s">
        <v>201</v>
      </c>
      <c r="H71" s="247">
        <f ca="1">m_vide</f>
        <v>7.1359999999999992</v>
      </c>
      <c r="I71" s="253">
        <f>m_satellite</f>
        <v>1</v>
      </c>
      <c r="N71" s="75"/>
    </row>
    <row r="72" spans="2:14" x14ac:dyDescent="0.2">
      <c r="B72" s="74"/>
      <c r="C72" s="226"/>
      <c r="F72" s="276"/>
      <c r="G72" s="2" t="s">
        <v>238</v>
      </c>
      <c r="H72" s="283">
        <f ca="1">1/2*Rho_moyen*S_para*V_ouverture^2</f>
        <v>156.14620123298812</v>
      </c>
      <c r="I72" s="284">
        <f ca="1">1/2*Rho_moyen*S_satellite*V_ouv_sat^2</f>
        <v>1640.0737518394465</v>
      </c>
      <c r="N72" s="75"/>
    </row>
    <row r="73" spans="2:14" x14ac:dyDescent="0.2">
      <c r="B73" s="74"/>
      <c r="D73" s="2"/>
      <c r="F73" s="277"/>
      <c r="G73" s="255" t="s">
        <v>239</v>
      </c>
      <c r="H73" s="256">
        <f ca="1">H72/9.81</f>
        <v>15.917043958510511</v>
      </c>
      <c r="I73" s="257">
        <f ca="1">I72/9.81</f>
        <v>167.18386868903633</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45957</v>
      </c>
      <c r="E83" s="48"/>
      <c r="F83" s="436"/>
      <c r="G83" s="48"/>
      <c r="H83" s="48"/>
      <c r="I83" s="48"/>
      <c r="J83" s="48"/>
      <c r="K83" s="48"/>
      <c r="N83" s="75"/>
    </row>
    <row r="84" spans="2:14" ht="13.5" thickBot="1" x14ac:dyDescent="0.25">
      <c r="B84" s="74"/>
      <c r="E84" s="48"/>
      <c r="F84" s="436"/>
      <c r="G84" s="48"/>
      <c r="H84" s="48"/>
      <c r="I84" s="48"/>
      <c r="J84" s="440">
        <f>IF(RIGHT(Nb_diam,1)=",", "", X_j)</f>
        <v>942</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2002</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1782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50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1564</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145</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7.4859999999999998</v>
      </c>
      <c r="F107" s="244">
        <f ca="1">MassePlein</f>
        <v>9.1180000000000003</v>
      </c>
      <c r="N107" s="75"/>
    </row>
    <row r="108" spans="2:14" x14ac:dyDescent="0.2">
      <c r="B108" s="74"/>
      <c r="D108" s="431" t="s">
        <v>352</v>
      </c>
      <c r="E108" s="274">
        <f>XcgSans</f>
        <v>1030</v>
      </c>
      <c r="F108" s="260">
        <f ca="1">XcgPlein</f>
        <v>1170.3255099802589</v>
      </c>
      <c r="N108" s="75"/>
    </row>
    <row r="109" spans="2:14" x14ac:dyDescent="0.2">
      <c r="B109" s="74"/>
      <c r="N109" s="75"/>
    </row>
    <row r="110" spans="2:14" x14ac:dyDescent="0.2">
      <c r="B110" s="74"/>
      <c r="D110" s="438" t="s">
        <v>355</v>
      </c>
      <c r="E110" s="439">
        <f ca="1">MasseVide</f>
        <v>8.1359999999999992</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15.299999999999963</v>
      </c>
      <c r="I112" s="259"/>
      <c r="J112" s="268"/>
      <c r="N112" s="75"/>
    </row>
    <row r="113" spans="2:14" ht="12.75" customHeight="1" x14ac:dyDescent="0.25">
      <c r="B113" s="74"/>
      <c r="D113" s="435" t="s">
        <v>357</v>
      </c>
      <c r="E113" s="48"/>
      <c r="G113" s="278" t="s">
        <v>216</v>
      </c>
      <c r="H113" s="242">
        <f ca="1">Altitude_culmi</f>
        <v>1292.6864279094841</v>
      </c>
      <c r="I113" s="259"/>
      <c r="J113" s="268"/>
      <c r="N113" s="75"/>
    </row>
    <row r="114" spans="2:14" ht="12.75" customHeight="1" x14ac:dyDescent="0.25">
      <c r="B114" s="74"/>
      <c r="D114" s="48"/>
      <c r="E114" s="48"/>
      <c r="F114" s="435"/>
      <c r="G114" s="278" t="s">
        <v>217</v>
      </c>
      <c r="H114" s="248">
        <f ca="1">Vit_culmi</f>
        <v>23.073817609419706</v>
      </c>
      <c r="I114" s="259"/>
      <c r="J114" s="268"/>
      <c r="N114" s="75"/>
    </row>
    <row r="115" spans="2:14" x14ac:dyDescent="0.2">
      <c r="B115" s="74"/>
      <c r="C115" s="429" t="s">
        <v>358</v>
      </c>
      <c r="D115" s="249"/>
      <c r="E115" s="446">
        <v>0.1</v>
      </c>
      <c r="G115" s="278" t="s">
        <v>133</v>
      </c>
      <c r="H115" s="242">
        <f ca="1">Portee_balistique</f>
        <v>752.66657852646347</v>
      </c>
      <c r="I115" s="259"/>
      <c r="J115" s="268"/>
      <c r="N115" s="75"/>
    </row>
    <row r="116" spans="2:14" ht="12.75" customHeight="1" x14ac:dyDescent="0.2">
      <c r="B116" s="74"/>
      <c r="C116" s="431" t="s">
        <v>359</v>
      </c>
      <c r="D116" s="255"/>
      <c r="E116" s="447">
        <f>E_ail*(m_ail+n_ail)/2</f>
        <v>19575</v>
      </c>
      <c r="G116" s="278" t="s">
        <v>137</v>
      </c>
      <c r="H116" s="248">
        <f ca="1">Vit_max</f>
        <v>202.79970932294532</v>
      </c>
      <c r="I116" s="259"/>
      <c r="J116" s="268"/>
      <c r="N116" s="75"/>
    </row>
    <row r="117" spans="2:14" ht="12.75" customHeight="1" x14ac:dyDescent="0.2">
      <c r="B117" s="74"/>
      <c r="D117" s="48"/>
      <c r="E117" s="48"/>
      <c r="F117" s="48"/>
      <c r="G117" s="278" t="s">
        <v>136</v>
      </c>
      <c r="H117" s="242">
        <f ca="1">Acc_max</f>
        <v>139.30212348890771</v>
      </c>
      <c r="I117" s="259"/>
      <c r="J117" s="268"/>
      <c r="N117" s="75"/>
    </row>
    <row r="118" spans="2:14" x14ac:dyDescent="0.2">
      <c r="B118" s="74"/>
      <c r="C118" s="429" t="s">
        <v>360</v>
      </c>
      <c r="D118" s="249"/>
      <c r="E118" s="457"/>
      <c r="F118" s="458">
        <f>J90/100</f>
        <v>17.82</v>
      </c>
      <c r="G118" s="276" t="s">
        <v>5</v>
      </c>
      <c r="H118" s="6">
        <f>Cx</f>
        <v>0.7</v>
      </c>
      <c r="I118" s="259"/>
      <c r="J118" s="268"/>
      <c r="N118" s="75"/>
    </row>
    <row r="119" spans="2:14" x14ac:dyDescent="0.2">
      <c r="B119" s="74"/>
      <c r="C119" s="437" t="s">
        <v>361</v>
      </c>
      <c r="D119" s="2"/>
      <c r="E119" s="459">
        <f ca="1">2*Acc_max*MasseSans</f>
        <v>2085.6313928759264</v>
      </c>
      <c r="F119" s="460">
        <f ca="1">E119/g</f>
        <v>212.60258846849402</v>
      </c>
      <c r="G119" s="269" t="s">
        <v>222</v>
      </c>
      <c r="H119" s="270"/>
      <c r="I119" s="270"/>
      <c r="J119" s="271"/>
      <c r="N119" s="75"/>
    </row>
    <row r="120" spans="2:14" x14ac:dyDescent="0.2">
      <c r="B120" s="74"/>
      <c r="C120" s="437" t="s">
        <v>362</v>
      </c>
      <c r="D120" s="2"/>
      <c r="E120" s="459">
        <f ca="1">2*Acc_max*E115</f>
        <v>27.860424697781543</v>
      </c>
      <c r="F120" s="460">
        <f ca="1">E120/g</f>
        <v>2.8400025176127972</v>
      </c>
      <c r="N120" s="75"/>
    </row>
    <row r="121" spans="2:14" x14ac:dyDescent="0.2">
      <c r="B121" s="74"/>
      <c r="C121" s="431" t="s">
        <v>363</v>
      </c>
      <c r="D121" s="255"/>
      <c r="E121" s="452">
        <f ca="1">0.104*E116/1000000*Vit_max^2</f>
        <v>83.727816654174902</v>
      </c>
      <c r="F121" s="453">
        <f ca="1">E121/g</f>
        <v>8.5349456324337307</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156.68895919173448</v>
      </c>
      <c r="F128" s="451">
        <f ca="1">E128/g</f>
        <v>15.972370967557032</v>
      </c>
      <c r="H128" s="48"/>
      <c r="I128" s="48"/>
      <c r="J128" s="48"/>
      <c r="K128" s="48"/>
      <c r="N128" s="75"/>
    </row>
    <row r="129" spans="2:14" x14ac:dyDescent="0.2">
      <c r="B129" s="74"/>
      <c r="C129" s="668" t="s">
        <v>369</v>
      </c>
      <c r="D129" s="669"/>
      <c r="E129" s="452">
        <f ca="1">E128/E126*2</f>
        <v>78.344479595867242</v>
      </c>
      <c r="F129" s="453">
        <f ca="1">E129/g</f>
        <v>7.9861854837785158</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28.400025176127972</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2025-10-27T18:35:07Z</dcterms:modified>
</cp:coreProperties>
</file>